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datkinson\Dropbox\Consulting\Credibility Methods\Final Versions\"/>
    </mc:Choice>
  </mc:AlternateContent>
  <xr:revisionPtr revIDLastSave="0" documentId="13_ncr:1_{810491A3-3130-4C09-9898-8ED3D990C4D0}" xr6:coauthVersionLast="36" xr6:coauthVersionMax="40" xr10:uidLastSave="{00000000-0000-0000-0000-000000000000}"/>
  <bookViews>
    <workbookView xWindow="-120" yWindow="-120" windowWidth="20736" windowHeight="11160" xr2:uid="{9E314CBE-D040-4FD3-A9B1-6E40B2F6EA0E}"/>
  </bookViews>
  <sheets>
    <sheet name="Sheet1" sheetId="1" r:id="rId1"/>
  </sheets>
  <definedNames>
    <definedName name="K">Sheet1!$H$22</definedName>
    <definedName name="_xlnm.Print_Area" localSheetId="0">Sheet1!$B$6:$R$19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 s="1"/>
  <c r="I9" i="1" s="1"/>
  <c r="W9" i="1" l="1"/>
  <c r="G10" i="1" l="1"/>
  <c r="G11" i="1"/>
  <c r="F10" i="1"/>
  <c r="W10" i="1" s="1"/>
  <c r="F11" i="1"/>
  <c r="W11" i="1" s="1"/>
  <c r="D12" i="1"/>
  <c r="E9" i="1" s="1"/>
  <c r="E11" i="1" l="1"/>
  <c r="N11" i="1" s="1"/>
  <c r="H11" i="1"/>
  <c r="I11" i="1" s="1"/>
  <c r="H10" i="1"/>
  <c r="I10" i="1" s="1"/>
  <c r="E10" i="1"/>
  <c r="M11" i="1" l="1"/>
  <c r="L11" i="1"/>
  <c r="O11" i="1"/>
  <c r="N10" i="1"/>
  <c r="L10" i="1"/>
  <c r="N9" i="1"/>
  <c r="L9" i="1"/>
  <c r="L12" i="1" s="1"/>
  <c r="M10" i="1"/>
  <c r="O10" i="1" s="1"/>
  <c r="E12" i="1"/>
  <c r="M9" i="1"/>
  <c r="N12" i="1" l="1"/>
  <c r="Y11" i="1"/>
  <c r="Y10" i="1"/>
  <c r="Y9" i="1"/>
  <c r="O9" i="1"/>
  <c r="R12" i="1"/>
  <c r="M12" i="1"/>
  <c r="P12" i="1" l="1"/>
  <c r="O12" i="1"/>
  <c r="H19" i="1" s="1"/>
  <c r="H20" i="1"/>
  <c r="H22" i="1" l="1"/>
  <c r="V12" i="1" s="1"/>
  <c r="H21" i="1"/>
  <c r="V9" i="1" l="1"/>
  <c r="V11" i="1"/>
  <c r="V10" i="1"/>
  <c r="X11" i="1" l="1"/>
  <c r="U11" i="1" s="1"/>
  <c r="X10" i="1"/>
  <c r="U10" i="1" s="1"/>
  <c r="X9" i="1"/>
  <c r="U9" i="1" s="1"/>
</calcChain>
</file>

<file path=xl/sharedStrings.xml><?xml version="1.0" encoding="utf-8"?>
<sst xmlns="http://schemas.openxmlformats.org/spreadsheetml/2006/main" count="49" uniqueCount="46">
  <si>
    <t>Dice Example</t>
  </si>
  <si>
    <t>Total</t>
  </si>
  <si>
    <t>Var[E[X]]</t>
  </si>
  <si>
    <r>
      <rPr>
        <b/>
        <sz val="12"/>
        <color theme="1"/>
        <rFont val="Calibri"/>
        <family val="2"/>
      </rPr>
      <t>Var[X]</t>
    </r>
    <r>
      <rPr>
        <sz val="12"/>
        <color theme="1"/>
        <rFont val="Calibri"/>
        <family val="2"/>
      </rPr>
      <t xml:space="preserve"> is the </t>
    </r>
    <r>
      <rPr>
        <b/>
        <sz val="12"/>
        <color theme="1"/>
        <rFont val="Calibri"/>
        <family val="2"/>
      </rPr>
      <t>Total Variance</t>
    </r>
    <r>
      <rPr>
        <sz val="12"/>
        <color theme="1"/>
        <rFont val="Calibri"/>
        <family val="2"/>
      </rPr>
      <t xml:space="preserve"> calculated over all all risk groups and is equal to: </t>
    </r>
  </si>
  <si>
    <t>(i)</t>
  </si>
  <si>
    <t>Risk Grp</t>
  </si>
  <si>
    <t>Mean</t>
  </si>
  <si>
    <r>
      <t>- (Wtd Mean)</t>
    </r>
    <r>
      <rPr>
        <b/>
        <vertAlign val="superscript"/>
        <sz val="12"/>
        <color theme="1"/>
        <rFont val="Calibri"/>
        <family val="2"/>
      </rPr>
      <t>2</t>
    </r>
  </si>
  <si>
    <r>
      <t>= Wtd (Mean)</t>
    </r>
    <r>
      <rPr>
        <b/>
        <vertAlign val="superscript"/>
        <sz val="12"/>
        <color theme="1"/>
        <rFont val="Calibri"/>
        <family val="2"/>
      </rPr>
      <t>2</t>
    </r>
  </si>
  <si>
    <t>Variance of the Hypothetical Means</t>
  </si>
  <si>
    <t>Expected Value of the Process Variance</t>
  </si>
  <si>
    <r>
      <t>N</t>
    </r>
    <r>
      <rPr>
        <b/>
        <vertAlign val="subscript"/>
        <sz val="12"/>
        <color theme="1"/>
        <rFont val="Calibri"/>
        <family val="2"/>
      </rPr>
      <t>i</t>
    </r>
  </si>
  <si>
    <t>Portfolio</t>
  </si>
  <si>
    <t>1 - Z</t>
  </si>
  <si>
    <t>Cred-Wtd Rate</t>
  </si>
  <si>
    <t>+ (1-Z)*Port Mean</t>
  </si>
  <si>
    <t>= Z*Rsk Grp Mean</t>
  </si>
  <si>
    <t>K =</t>
  </si>
  <si>
    <t>Grp</t>
  </si>
  <si>
    <t>Risk</t>
  </si>
  <si>
    <t>Using True Means</t>
  </si>
  <si>
    <r>
      <rPr>
        <b/>
        <sz val="12"/>
        <color theme="1"/>
        <rFont val="Calibri"/>
        <family val="2"/>
      </rPr>
      <t>X</t>
    </r>
    <r>
      <rPr>
        <sz val="12"/>
        <color theme="1"/>
        <rFont val="Calibri"/>
        <family val="2"/>
      </rPr>
      <t xml:space="preserve"> is a </t>
    </r>
    <r>
      <rPr>
        <u/>
        <sz val="12"/>
        <color theme="1"/>
        <rFont val="Calibri"/>
        <family val="2"/>
      </rPr>
      <t>not</t>
    </r>
    <r>
      <rPr>
        <sz val="12"/>
        <color theme="1"/>
        <rFont val="Calibri"/>
        <family val="2"/>
      </rPr>
      <t xml:space="preserve"> a random variable. Its statistics are based on the true means of X and X</t>
    </r>
    <r>
      <rPr>
        <vertAlign val="super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 xml:space="preserve"> for each type of dice.</t>
    </r>
  </si>
  <si>
    <t>v =</t>
  </si>
  <si>
    <t>a =</t>
  </si>
  <si>
    <t>Total Variance = v + a:</t>
  </si>
  <si>
    <t>K = v/a:</t>
  </si>
  <si>
    <t>Credibility-Weighted Rates Based on True Means</t>
  </si>
  <si>
    <t>Z</t>
  </si>
  <si>
    <r>
      <t>=N</t>
    </r>
    <r>
      <rPr>
        <b/>
        <vertAlign val="subscript"/>
        <sz val="12"/>
        <color theme="1"/>
        <rFont val="Calibri"/>
        <family val="2"/>
      </rPr>
      <t>i</t>
    </r>
    <r>
      <rPr>
        <b/>
        <sz val="12"/>
        <color theme="1"/>
        <rFont val="Calibri"/>
        <family val="2"/>
      </rPr>
      <t>/(N</t>
    </r>
    <r>
      <rPr>
        <b/>
        <vertAlign val="subscript"/>
        <sz val="12"/>
        <color theme="1"/>
        <rFont val="Calibri"/>
        <family val="2"/>
      </rPr>
      <t>i</t>
    </r>
    <r>
      <rPr>
        <b/>
        <sz val="12"/>
        <color theme="1"/>
        <rFont val="Calibri"/>
        <family val="2"/>
      </rPr>
      <t>+K)</t>
    </r>
  </si>
  <si>
    <r>
      <rPr>
        <b/>
        <sz val="12"/>
        <color theme="1"/>
        <rFont val="Calibri"/>
        <family val="2"/>
      </rPr>
      <t>Var[E[X]]</t>
    </r>
    <r>
      <rPr>
        <sz val="12"/>
        <color theme="1"/>
        <rFont val="Calibri"/>
        <family val="2"/>
      </rPr>
      <t xml:space="preserve"> is the variance of of the risk group means, aka the</t>
    </r>
    <r>
      <rPr>
        <b/>
        <sz val="12"/>
        <color theme="1"/>
        <rFont val="Calibri"/>
        <family val="2"/>
      </rPr>
      <t xml:space="preserve"> Variance of the Hypothetical Means, AKA </t>
    </r>
    <r>
      <rPr>
        <b/>
        <i/>
        <sz val="12"/>
        <color theme="1"/>
        <rFont val="Calibri"/>
        <family val="2"/>
      </rPr>
      <t>a</t>
    </r>
    <r>
      <rPr>
        <b/>
        <sz val="12"/>
        <color theme="1"/>
        <rFont val="Calibri"/>
        <family val="2"/>
      </rPr>
      <t>.</t>
    </r>
  </si>
  <si>
    <r>
      <t xml:space="preserve">The </t>
    </r>
    <r>
      <rPr>
        <b/>
        <sz val="12"/>
        <color theme="1"/>
        <rFont val="Calibri"/>
        <family val="2"/>
      </rPr>
      <t>sum of E[Var[X|Xi]]</t>
    </r>
    <r>
      <rPr>
        <sz val="12"/>
        <color theme="1"/>
        <rFont val="Calibri"/>
        <family val="2"/>
      </rPr>
      <t xml:space="preserve"> is the </t>
    </r>
    <r>
      <rPr>
        <b/>
        <sz val="12"/>
        <color theme="1"/>
        <rFont val="Calibri"/>
        <family val="2"/>
      </rPr>
      <t>weighted average of the risk group variances</t>
    </r>
    <r>
      <rPr>
        <sz val="12"/>
        <color theme="1"/>
        <rFont val="Calibri"/>
        <family val="2"/>
      </rPr>
      <t xml:space="preserve">, aka the </t>
    </r>
    <r>
      <rPr>
        <b/>
        <sz val="12"/>
        <color theme="1"/>
        <rFont val="Calibri"/>
        <family val="2"/>
      </rPr>
      <t xml:space="preserve">Expected Value of the Process Variance, AKA </t>
    </r>
    <r>
      <rPr>
        <b/>
        <i/>
        <sz val="12"/>
        <color theme="1"/>
        <rFont val="Calibri"/>
        <family val="2"/>
      </rPr>
      <t>v</t>
    </r>
    <r>
      <rPr>
        <sz val="12"/>
        <color theme="1"/>
        <rFont val="Calibri"/>
        <family val="2"/>
      </rPr>
      <t>.</t>
    </r>
  </si>
  <si>
    <t>Risk Group (i)</t>
  </si>
  <si>
    <r>
      <t>N</t>
    </r>
    <r>
      <rPr>
        <b/>
        <vertAlign val="subscript"/>
        <sz val="12"/>
        <color theme="0"/>
        <rFont val="Calibri Light"/>
        <family val="2"/>
        <scheme val="major"/>
      </rPr>
      <t>i</t>
    </r>
    <r>
      <rPr>
        <b/>
        <sz val="12"/>
        <color theme="0"/>
        <rFont val="Calibri Light"/>
        <family val="2"/>
        <scheme val="major"/>
      </rPr>
      <t xml:space="preserve"> Number of Rolls</t>
    </r>
  </si>
  <si>
    <t>Sides per Die</t>
  </si>
  <si>
    <r>
      <t>Var[X</t>
    </r>
    <r>
      <rPr>
        <b/>
        <vertAlign val="subscript"/>
        <sz val="12"/>
        <color theme="0"/>
        <rFont val="Calibri Light"/>
        <family val="2"/>
        <scheme val="major"/>
      </rPr>
      <t>i</t>
    </r>
    <r>
      <rPr>
        <b/>
        <sz val="12"/>
        <color theme="0"/>
        <rFont val="Calibri Light"/>
        <family val="2"/>
        <scheme val="major"/>
      </rPr>
      <t>]    Risk Group Variance</t>
    </r>
  </si>
  <si>
    <r>
      <t>Wt</t>
    </r>
    <r>
      <rPr>
        <b/>
        <vertAlign val="subscript"/>
        <sz val="12"/>
        <color theme="0"/>
        <rFont val="Calibri Light"/>
        <family val="2"/>
        <scheme val="major"/>
      </rPr>
      <t>i</t>
    </r>
    <r>
      <rPr>
        <b/>
        <sz val="12"/>
        <color theme="0"/>
        <rFont val="Calibri Light"/>
        <family val="2"/>
        <scheme val="major"/>
      </rPr>
      <t xml:space="preserve">         Risk Group Weight</t>
    </r>
  </si>
  <si>
    <r>
      <t>E[X</t>
    </r>
    <r>
      <rPr>
        <b/>
        <vertAlign val="subscript"/>
        <sz val="12"/>
        <color theme="0"/>
        <rFont val="Calibri Light"/>
        <family val="2"/>
        <scheme val="major"/>
      </rPr>
      <t>i</t>
    </r>
    <r>
      <rPr>
        <b/>
        <sz val="12"/>
        <color theme="0"/>
        <rFont val="Calibri Light"/>
        <family val="2"/>
        <scheme val="major"/>
      </rPr>
      <t>]        Risk Group Mean</t>
    </r>
  </si>
  <si>
    <r>
      <t>E[X</t>
    </r>
    <r>
      <rPr>
        <b/>
        <vertAlign val="subscript"/>
        <sz val="12"/>
        <color theme="0"/>
        <rFont val="Calibri Light"/>
        <family val="2"/>
        <scheme val="major"/>
      </rPr>
      <t>i</t>
    </r>
    <r>
      <rPr>
        <b/>
        <vertAlign val="superscript"/>
        <sz val="12"/>
        <color theme="0"/>
        <rFont val="Calibri Light"/>
        <family val="2"/>
        <scheme val="major"/>
      </rPr>
      <t>2</t>
    </r>
    <r>
      <rPr>
        <b/>
        <sz val="12"/>
        <color theme="0"/>
        <rFont val="Calibri Light"/>
        <family val="2"/>
        <scheme val="major"/>
      </rPr>
      <t>]      Risk Group Mean of X</t>
    </r>
    <r>
      <rPr>
        <b/>
        <vertAlign val="superscript"/>
        <sz val="12"/>
        <color theme="0"/>
        <rFont val="Calibri Light"/>
        <family val="2"/>
        <scheme val="major"/>
      </rPr>
      <t>2</t>
    </r>
  </si>
  <si>
    <r>
      <t>σ</t>
    </r>
    <r>
      <rPr>
        <b/>
        <vertAlign val="subscript"/>
        <sz val="12"/>
        <color theme="0"/>
        <rFont val="Calibri Light"/>
        <family val="2"/>
        <scheme val="major"/>
      </rPr>
      <t>i</t>
    </r>
    <r>
      <rPr>
        <b/>
        <sz val="12"/>
        <color theme="0"/>
        <rFont val="Calibri Light"/>
        <family val="2"/>
        <scheme val="major"/>
      </rPr>
      <t xml:space="preserve">            Risk Group Std Dev</t>
    </r>
  </si>
  <si>
    <t>E[E[X]]         = E[X]    Wtd Mean</t>
  </si>
  <si>
    <r>
      <t>E[(E[X])</t>
    </r>
    <r>
      <rPr>
        <b/>
        <vertAlign val="superscript"/>
        <sz val="12"/>
        <color theme="0"/>
        <rFont val="Calibri Light"/>
        <family val="2"/>
        <scheme val="major"/>
      </rPr>
      <t>2</t>
    </r>
    <r>
      <rPr>
        <b/>
        <sz val="12"/>
        <color theme="0"/>
        <rFont val="Calibri Light"/>
        <family val="2"/>
        <scheme val="major"/>
      </rPr>
      <t>]    Wtd (Mean)</t>
    </r>
    <r>
      <rPr>
        <b/>
        <vertAlign val="superscript"/>
        <sz val="12"/>
        <color theme="0"/>
        <rFont val="Calibri Light"/>
        <family val="2"/>
        <scheme val="major"/>
      </rPr>
      <t>2</t>
    </r>
  </si>
  <si>
    <r>
      <t>E[Var[X]]                    = Wtd Mean of X</t>
    </r>
    <r>
      <rPr>
        <b/>
        <vertAlign val="superscript"/>
        <sz val="12"/>
        <color theme="0"/>
        <rFont val="Calibri Light"/>
        <family val="2"/>
        <scheme val="major"/>
      </rPr>
      <t>2</t>
    </r>
    <r>
      <rPr>
        <b/>
        <sz val="12"/>
        <color theme="0"/>
        <rFont val="Calibri Light"/>
        <family val="2"/>
        <scheme val="major"/>
      </rPr>
      <t xml:space="preserve">       - Wtd (Mean)</t>
    </r>
    <r>
      <rPr>
        <b/>
        <vertAlign val="superscript"/>
        <sz val="12"/>
        <color theme="0"/>
        <rFont val="Calibri Light"/>
        <family val="2"/>
        <scheme val="major"/>
      </rPr>
      <t>2</t>
    </r>
  </si>
  <si>
    <t>PORTFOLIO STATISTICS BASED ON TRUE MEANS</t>
  </si>
  <si>
    <t>RISK GROUP WEIGHTS WITH TRUE MEANS AND VARIANCES</t>
  </si>
  <si>
    <r>
      <t>E[E[X</t>
    </r>
    <r>
      <rPr>
        <b/>
        <vertAlign val="superscript"/>
        <sz val="12"/>
        <color theme="0"/>
        <rFont val="Calibri Light"/>
        <family val="2"/>
        <scheme val="major"/>
      </rPr>
      <t>2</t>
    </r>
    <r>
      <rPr>
        <b/>
        <sz val="12"/>
        <color theme="0"/>
        <rFont val="Calibri Light"/>
        <family val="2"/>
        <scheme val="major"/>
      </rPr>
      <t>]]                = E[X</t>
    </r>
    <r>
      <rPr>
        <b/>
        <vertAlign val="superscript"/>
        <sz val="12"/>
        <color theme="0"/>
        <rFont val="Calibri Light"/>
        <family val="2"/>
        <scheme val="major"/>
      </rPr>
      <t>2</t>
    </r>
    <r>
      <rPr>
        <b/>
        <sz val="12"/>
        <color theme="0"/>
        <rFont val="Calibri Light"/>
        <family val="2"/>
        <scheme val="major"/>
      </rPr>
      <t>]             Wtd Mean of X</t>
    </r>
    <r>
      <rPr>
        <b/>
        <vertAlign val="superscript"/>
        <sz val="12"/>
        <color theme="0"/>
        <rFont val="Calibri Light"/>
        <family val="2"/>
        <scheme val="major"/>
      </rPr>
      <t>2</t>
    </r>
  </si>
  <si>
    <r>
      <t>Var[X]    = E[X</t>
    </r>
    <r>
      <rPr>
        <b/>
        <vertAlign val="superscript"/>
        <sz val="12"/>
        <color theme="0"/>
        <rFont val="Calibri Light"/>
        <family val="2"/>
        <scheme val="major"/>
      </rPr>
      <t>2</t>
    </r>
    <r>
      <rPr>
        <b/>
        <sz val="12"/>
        <color theme="0"/>
        <rFont val="Calibri Light"/>
        <family val="2"/>
        <scheme val="major"/>
      </rPr>
      <t>]        - (E[X])</t>
    </r>
    <r>
      <rPr>
        <b/>
        <vertAlign val="superscript"/>
        <sz val="12"/>
        <color theme="0"/>
        <rFont val="Calibri Light"/>
        <family val="2"/>
        <scheme val="maj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</si>
</sst>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5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vertAlign val="subscript"/>
      <sz val="12"/>
      <color theme="1"/>
      <name val="Calibri"/>
      <family val="2"/>
    </font>
    <font>
      <u/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sz val="16"/>
      <color theme="1"/>
      <name val="Calibri"/>
      <family val="2"/>
    </font>
    <font>
      <vertAlign val="superscript"/>
      <sz val="12"/>
      <color theme="1"/>
      <name val="Calibri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vertAlign val="superscript"/>
      <sz val="12"/>
      <color theme="0"/>
      <name val="Calibri Light"/>
      <family val="2"/>
      <scheme val="major"/>
    </font>
    <font>
      <b/>
      <vertAlign val="subscript"/>
      <sz val="12"/>
      <color theme="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 indent="1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quotePrefix="1" applyFont="1" applyFill="1" applyBorder="1" applyAlignment="1">
      <alignment horizontal="center"/>
    </xf>
    <xf numFmtId="0" fontId="2" fillId="0" borderId="13" xfId="0" quotePrefix="1" applyFon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5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165" fontId="0" fillId="0" borderId="11" xfId="0" applyNumberFormat="1" applyFont="1" applyBorder="1" applyAlignment="1">
      <alignment horizontal="center"/>
    </xf>
    <xf numFmtId="165" fontId="0" fillId="0" borderId="12" xfId="0" applyNumberFormat="1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Font="1" applyBorder="1" applyAlignment="1">
      <alignment horizontal="center"/>
    </xf>
    <xf numFmtId="165" fontId="0" fillId="0" borderId="13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0" xfId="0" applyNumberFormat="1"/>
    <xf numFmtId="1" fontId="0" fillId="0" borderId="1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9" fontId="0" fillId="0" borderId="0" xfId="1" applyFont="1"/>
    <xf numFmtId="165" fontId="10" fillId="0" borderId="2" xfId="0" applyNumberFormat="1" applyFont="1" applyBorder="1" applyAlignment="1">
      <alignment horizontal="center"/>
    </xf>
    <xf numFmtId="1" fontId="10" fillId="3" borderId="18" xfId="0" applyNumberFormat="1" applyFont="1" applyFill="1" applyBorder="1" applyAlignment="1">
      <alignment horizontal="center"/>
    </xf>
    <xf numFmtId="165" fontId="10" fillId="3" borderId="19" xfId="0" applyNumberFormat="1" applyFont="1" applyFill="1" applyBorder="1" applyAlignment="1">
      <alignment horizontal="center"/>
    </xf>
    <xf numFmtId="1" fontId="10" fillId="0" borderId="18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5" fontId="11" fillId="3" borderId="21" xfId="0" applyNumberFormat="1" applyFont="1" applyFill="1" applyBorder="1" applyAlignment="1">
      <alignment horizontal="center"/>
    </xf>
    <xf numFmtId="165" fontId="11" fillId="3" borderId="22" xfId="0" applyNumberFormat="1" applyFont="1" applyFill="1" applyBorder="1" applyAlignment="1">
      <alignment horizontal="center"/>
    </xf>
    <xf numFmtId="165" fontId="11" fillId="3" borderId="23" xfId="0" applyNumberFormat="1" applyFont="1" applyFill="1" applyBorder="1" applyAlignment="1">
      <alignment horizontal="center"/>
    </xf>
    <xf numFmtId="0" fontId="10" fillId="0" borderId="0" xfId="0" applyFont="1"/>
    <xf numFmtId="0" fontId="11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9" fontId="11" fillId="3" borderId="10" xfId="1" applyFont="1" applyFill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9" fontId="10" fillId="0" borderId="19" xfId="1" applyFont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9" fontId="10" fillId="3" borderId="19" xfId="1" applyFont="1" applyFill="1" applyBorder="1" applyAlignment="1">
      <alignment horizontal="center"/>
    </xf>
    <xf numFmtId="165" fontId="10" fillId="3" borderId="20" xfId="0" applyNumberFormat="1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9" fontId="10" fillId="0" borderId="22" xfId="1" applyFont="1" applyBorder="1" applyAlignment="1">
      <alignment horizontal="center"/>
    </xf>
    <xf numFmtId="165" fontId="10" fillId="0" borderId="22" xfId="0" applyNumberFormat="1" applyFont="1" applyBorder="1" applyAlignment="1">
      <alignment horizontal="center"/>
    </xf>
    <xf numFmtId="165" fontId="10" fillId="0" borderId="23" xfId="0" applyNumberFormat="1" applyFont="1" applyBorder="1" applyAlignment="1">
      <alignment horizontal="center"/>
    </xf>
    <xf numFmtId="165" fontId="10" fillId="0" borderId="20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 wrapText="1"/>
    </xf>
    <xf numFmtId="0" fontId="12" fillId="2" borderId="29" xfId="0" applyFont="1" applyFill="1" applyBorder="1" applyAlignment="1">
      <alignment horizontal="center" wrapText="1"/>
    </xf>
    <xf numFmtId="0" fontId="12" fillId="2" borderId="30" xfId="0" applyFont="1" applyFill="1" applyBorder="1" applyAlignment="1">
      <alignment horizontal="center" wrapText="1"/>
    </xf>
    <xf numFmtId="0" fontId="12" fillId="2" borderId="31" xfId="0" applyFont="1" applyFill="1" applyBorder="1" applyAlignment="1">
      <alignment horizontal="center" wrapText="1"/>
    </xf>
    <xf numFmtId="0" fontId="12" fillId="2" borderId="32" xfId="0" applyFont="1" applyFill="1" applyBorder="1" applyAlignment="1">
      <alignment horizontal="center" wrapText="1"/>
    </xf>
    <xf numFmtId="0" fontId="12" fillId="2" borderId="24" xfId="0" applyFont="1" applyFill="1" applyBorder="1" applyAlignment="1">
      <alignment horizontal="center" wrapText="1"/>
    </xf>
    <xf numFmtId="0" fontId="12" fillId="2" borderId="25" xfId="0" applyFont="1" applyFill="1" applyBorder="1" applyAlignment="1">
      <alignment horizontal="center" wrapText="1"/>
    </xf>
    <xf numFmtId="165" fontId="10" fillId="0" borderId="20" xfId="0" applyNumberFormat="1" applyFont="1" applyBorder="1" applyAlignment="1">
      <alignment horizontal="center"/>
    </xf>
    <xf numFmtId="0" fontId="12" fillId="2" borderId="26" xfId="0" applyFont="1" applyFill="1" applyBorder="1" applyAlignment="1">
      <alignment horizontal="center" wrapText="1"/>
    </xf>
    <xf numFmtId="0" fontId="12" fillId="2" borderId="27" xfId="0" applyFont="1" applyFill="1" applyBorder="1" applyAlignment="1">
      <alignment horizontal="center" wrapText="1"/>
    </xf>
    <xf numFmtId="0" fontId="12" fillId="2" borderId="28" xfId="0" applyFont="1" applyFill="1" applyBorder="1" applyAlignment="1">
      <alignment horizontal="center" wrapText="1"/>
    </xf>
    <xf numFmtId="0" fontId="12" fillId="2" borderId="29" xfId="0" quotePrefix="1" applyFont="1" applyFill="1" applyBorder="1" applyAlignment="1">
      <alignment horizontal="center" wrapText="1"/>
    </xf>
    <xf numFmtId="0" fontId="12" fillId="2" borderId="30" xfId="0" quotePrefix="1" applyFont="1" applyFill="1" applyBorder="1" applyAlignment="1">
      <alignment horizontal="center" wrapText="1"/>
    </xf>
    <xf numFmtId="0" fontId="12" fillId="2" borderId="31" xfId="0" quotePrefix="1" applyFont="1" applyFill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OA Standard">
  <a:themeElements>
    <a:clrScheme name="SOA Standard">
      <a:dk1>
        <a:srgbClr val="40546A"/>
      </a:dk1>
      <a:lt1>
        <a:srgbClr val="FFFFFF"/>
      </a:lt1>
      <a:dk2>
        <a:srgbClr val="000000"/>
      </a:dk2>
      <a:lt2>
        <a:srgbClr val="BEBBBA"/>
      </a:lt2>
      <a:accent1>
        <a:srgbClr val="024D7C"/>
      </a:accent1>
      <a:accent2>
        <a:srgbClr val="77C4D5"/>
      </a:accent2>
      <a:accent3>
        <a:srgbClr val="D23138"/>
      </a:accent3>
      <a:accent4>
        <a:srgbClr val="FDCE07"/>
      </a:accent4>
      <a:accent5>
        <a:srgbClr val="BABF33"/>
      </a:accent5>
      <a:accent6>
        <a:srgbClr val="E27F2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337AD-BCDA-4992-AC2D-BB47785F53DC}">
  <dimension ref="A1:Y23"/>
  <sheetViews>
    <sheetView showGridLines="0" tabSelected="1" topLeftCell="A11" zoomScale="70" zoomScaleNormal="70" workbookViewId="0">
      <selection activeCell="A24" sqref="A24:XFD47"/>
    </sheetView>
  </sheetViews>
  <sheetFormatPr defaultRowHeight="15.6" x14ac:dyDescent="0.3"/>
  <cols>
    <col min="1" max="1" width="3.19921875" customWidth="1"/>
    <col min="2" max="2" width="7.796875" customWidth="1"/>
    <col min="3" max="3" width="7.09765625" customWidth="1"/>
    <col min="4" max="4" width="8.69921875" customWidth="1"/>
    <col min="5" max="5" width="11.59765625" customWidth="1"/>
    <col min="6" max="6" width="11.8984375" customWidth="1"/>
    <col min="7" max="7" width="11.69921875" customWidth="1"/>
    <col min="8" max="8" width="11.796875" customWidth="1"/>
    <col min="9" max="9" width="11.3984375" customWidth="1"/>
    <col min="10" max="10" width="2.19921875" customWidth="1"/>
    <col min="11" max="11" width="6.69921875" customWidth="1"/>
    <col min="12" max="12" width="11.19921875" customWidth="1"/>
    <col min="13" max="13" width="16.19921875" customWidth="1"/>
    <col min="14" max="14" width="13.19921875" customWidth="1"/>
    <col min="15" max="15" width="19.19921875" customWidth="1"/>
    <col min="16" max="16" width="8.8984375" customWidth="1"/>
    <col min="17" max="17" width="2.19921875" customWidth="1"/>
    <col min="18" max="18" width="13.09765625" customWidth="1"/>
    <col min="19" max="19" width="6.19921875" customWidth="1"/>
    <col min="20" max="20" width="4.796875" customWidth="1"/>
    <col min="21" max="21" width="16.69921875" customWidth="1"/>
    <col min="22" max="22" width="10" customWidth="1"/>
    <col min="23" max="23" width="8.59765625" customWidth="1"/>
    <col min="24" max="24" width="7" customWidth="1"/>
  </cols>
  <sheetData>
    <row r="1" spans="1:25" ht="25.8" x14ac:dyDescent="0.5">
      <c r="A1" s="1" t="s">
        <v>0</v>
      </c>
      <c r="K1" s="1"/>
    </row>
    <row r="2" spans="1:25" ht="12.75" customHeight="1" x14ac:dyDescent="0.5">
      <c r="B2" s="1"/>
      <c r="K2" s="1"/>
    </row>
    <row r="3" spans="1:25" ht="22.5" customHeight="1" x14ac:dyDescent="0.5">
      <c r="A3" s="1">
        <v>1</v>
      </c>
      <c r="B3" s="1" t="s">
        <v>20</v>
      </c>
      <c r="K3" s="1"/>
    </row>
    <row r="4" spans="1:25" ht="12" customHeight="1" thickBot="1" x14ac:dyDescent="0.55000000000000004">
      <c r="B4" s="1"/>
      <c r="K4" s="1"/>
    </row>
    <row r="5" spans="1:25" ht="21" customHeight="1" thickTop="1" thickBot="1" x14ac:dyDescent="0.45">
      <c r="B5" s="95" t="s">
        <v>43</v>
      </c>
      <c r="C5" s="96"/>
      <c r="D5" s="96"/>
      <c r="E5" s="96"/>
      <c r="F5" s="96"/>
      <c r="G5" s="96"/>
      <c r="H5" s="96"/>
      <c r="I5" s="97"/>
      <c r="K5" s="95" t="s">
        <v>42</v>
      </c>
      <c r="L5" s="96"/>
      <c r="M5" s="96"/>
      <c r="N5" s="96"/>
      <c r="O5" s="96"/>
      <c r="P5" s="97"/>
      <c r="S5" s="92" t="s">
        <v>26</v>
      </c>
      <c r="T5" s="93"/>
      <c r="U5" s="93"/>
      <c r="V5" s="93"/>
      <c r="W5" s="93"/>
      <c r="X5" s="93"/>
      <c r="Y5" s="94"/>
    </row>
    <row r="6" spans="1:25" ht="16.2" thickTop="1" x14ac:dyDescent="0.3">
      <c r="B6" s="86" t="s">
        <v>31</v>
      </c>
      <c r="C6" s="79" t="s">
        <v>33</v>
      </c>
      <c r="D6" s="79" t="s">
        <v>32</v>
      </c>
      <c r="E6" s="79" t="s">
        <v>35</v>
      </c>
      <c r="F6" s="79" t="s">
        <v>36</v>
      </c>
      <c r="G6" s="79" t="s">
        <v>37</v>
      </c>
      <c r="H6" s="79" t="s">
        <v>34</v>
      </c>
      <c r="I6" s="82" t="s">
        <v>38</v>
      </c>
      <c r="J6" s="3"/>
      <c r="K6" s="86" t="s">
        <v>31</v>
      </c>
      <c r="L6" s="79" t="s">
        <v>39</v>
      </c>
      <c r="M6" s="79" t="s">
        <v>44</v>
      </c>
      <c r="N6" s="89" t="s">
        <v>40</v>
      </c>
      <c r="O6" s="79" t="s">
        <v>41</v>
      </c>
      <c r="P6" s="82" t="s">
        <v>45</v>
      </c>
      <c r="Q6" s="3"/>
      <c r="R6" s="3" t="s">
        <v>2</v>
      </c>
      <c r="S6" s="23" t="s">
        <v>19</v>
      </c>
      <c r="T6" s="15"/>
      <c r="U6" s="23" t="s">
        <v>14</v>
      </c>
      <c r="V6" s="16"/>
      <c r="W6" s="16"/>
      <c r="X6" s="16"/>
      <c r="Y6" s="17"/>
    </row>
    <row r="7" spans="1:25" ht="18.600000000000001" x14ac:dyDescent="0.4">
      <c r="B7" s="87"/>
      <c r="C7" s="80"/>
      <c r="D7" s="80"/>
      <c r="E7" s="80"/>
      <c r="F7" s="80"/>
      <c r="G7" s="80"/>
      <c r="H7" s="80"/>
      <c r="I7" s="83"/>
      <c r="J7" s="4"/>
      <c r="K7" s="87"/>
      <c r="L7" s="80"/>
      <c r="M7" s="80"/>
      <c r="N7" s="90"/>
      <c r="O7" s="80"/>
      <c r="P7" s="83"/>
      <c r="Q7" s="4"/>
      <c r="R7" s="4" t="s">
        <v>8</v>
      </c>
      <c r="S7" s="21" t="s">
        <v>18</v>
      </c>
      <c r="T7" s="12" t="s">
        <v>11</v>
      </c>
      <c r="U7" s="24" t="s">
        <v>16</v>
      </c>
      <c r="V7" s="19" t="s">
        <v>27</v>
      </c>
      <c r="W7" s="10" t="s">
        <v>5</v>
      </c>
      <c r="X7" s="19" t="s">
        <v>13</v>
      </c>
      <c r="Y7" s="11" t="s">
        <v>12</v>
      </c>
    </row>
    <row r="8" spans="1:25" ht="21.75" customHeight="1" thickBot="1" x14ac:dyDescent="0.45">
      <c r="B8" s="88"/>
      <c r="C8" s="81"/>
      <c r="D8" s="81"/>
      <c r="E8" s="81"/>
      <c r="F8" s="81"/>
      <c r="G8" s="81"/>
      <c r="H8" s="81"/>
      <c r="I8" s="84"/>
      <c r="J8" s="3"/>
      <c r="K8" s="88"/>
      <c r="L8" s="81"/>
      <c r="M8" s="81"/>
      <c r="N8" s="91"/>
      <c r="O8" s="81"/>
      <c r="P8" s="84"/>
      <c r="Q8" s="3"/>
      <c r="R8" s="4" t="s">
        <v>7</v>
      </c>
      <c r="S8" s="20" t="s">
        <v>4</v>
      </c>
      <c r="T8" s="13"/>
      <c r="U8" s="25" t="s">
        <v>15</v>
      </c>
      <c r="V8" s="22" t="s">
        <v>28</v>
      </c>
      <c r="W8" s="14" t="s">
        <v>6</v>
      </c>
      <c r="X8" s="22"/>
      <c r="Y8" s="18" t="s">
        <v>6</v>
      </c>
    </row>
    <row r="9" spans="1:25" ht="16.2" thickTop="1" x14ac:dyDescent="0.3">
      <c r="B9" s="65">
        <v>1</v>
      </c>
      <c r="C9" s="78">
        <v>4</v>
      </c>
      <c r="D9" s="66">
        <v>60</v>
      </c>
      <c r="E9" s="67">
        <f>D9/D$12</f>
        <v>0.6</v>
      </c>
      <c r="F9" s="56">
        <f>(C9+1)/2</f>
        <v>2.5</v>
      </c>
      <c r="G9" s="56">
        <f>(C9+1)*(2*C9+1)/6</f>
        <v>7.5</v>
      </c>
      <c r="H9" s="56">
        <f>G9-(F9)^2</f>
        <v>1.25</v>
      </c>
      <c r="I9" s="77">
        <f>SQRT(H9)</f>
        <v>1.1180339887498949</v>
      </c>
      <c r="J9" s="28"/>
      <c r="K9" s="55">
        <v>1</v>
      </c>
      <c r="L9" s="56">
        <f>E9*F9</f>
        <v>1.5</v>
      </c>
      <c r="M9" s="56">
        <f>E9*G9</f>
        <v>4.5</v>
      </c>
      <c r="N9" s="56">
        <f>E9*F9^2</f>
        <v>3.75</v>
      </c>
      <c r="O9" s="56">
        <f>M9-N9</f>
        <v>0.75</v>
      </c>
      <c r="P9" s="85"/>
      <c r="Q9" s="28"/>
      <c r="R9" s="28"/>
      <c r="S9" s="44">
        <v>1</v>
      </c>
      <c r="T9" s="41">
        <v>60</v>
      </c>
      <c r="U9" s="31">
        <f>V9*W9+X9*Y9</f>
        <v>2.5368782161234993</v>
      </c>
      <c r="V9" s="29">
        <f>T9/(T9+K)</f>
        <v>0.92624356775300165</v>
      </c>
      <c r="W9" s="29">
        <f>F9</f>
        <v>2.5</v>
      </c>
      <c r="X9" s="29">
        <f>1-V9</f>
        <v>7.3756432246998349E-2</v>
      </c>
      <c r="Y9" s="30">
        <f>L12</f>
        <v>3</v>
      </c>
    </row>
    <row r="10" spans="1:25" x14ac:dyDescent="0.3">
      <c r="B10" s="68">
        <v>2</v>
      </c>
      <c r="C10" s="69">
        <v>6</v>
      </c>
      <c r="D10" s="69">
        <v>30</v>
      </c>
      <c r="E10" s="70">
        <f t="shared" ref="E10:E11" si="0">D10/D$12</f>
        <v>0.3</v>
      </c>
      <c r="F10" s="54">
        <f t="shared" ref="F10:F11" si="1">C10*(C10+1)/2/C10</f>
        <v>3.5</v>
      </c>
      <c r="G10" s="54">
        <f>(C10+1)*(2*C10+1)/6</f>
        <v>15.166666666666666</v>
      </c>
      <c r="H10" s="54">
        <f t="shared" ref="H10:H11" si="2">G10-(F10)^2</f>
        <v>2.9166666666666661</v>
      </c>
      <c r="I10" s="71">
        <f>SQRT(H10)</f>
        <v>1.707825127659933</v>
      </c>
      <c r="J10" s="28"/>
      <c r="K10" s="53">
        <v>2</v>
      </c>
      <c r="L10" s="54">
        <f>E10*F10</f>
        <v>1.05</v>
      </c>
      <c r="M10" s="54">
        <f>E10*G10</f>
        <v>4.55</v>
      </c>
      <c r="N10" s="54">
        <f t="shared" ref="N10:N11" si="3">E10*F10^2</f>
        <v>3.6749999999999998</v>
      </c>
      <c r="O10" s="54">
        <f>M10-N10</f>
        <v>0.875</v>
      </c>
      <c r="P10" s="85"/>
      <c r="Q10" s="28"/>
      <c r="R10" s="28"/>
      <c r="S10" s="45">
        <v>2</v>
      </c>
      <c r="T10" s="42">
        <v>30</v>
      </c>
      <c r="U10" s="32">
        <f>V10*W10+X10*Y10</f>
        <v>3.4313099041533546</v>
      </c>
      <c r="V10" s="26">
        <f>T10/(T10+K)</f>
        <v>0.86261980830670892</v>
      </c>
      <c r="W10" s="26">
        <f>F10</f>
        <v>3.5</v>
      </c>
      <c r="X10" s="26">
        <f t="shared" ref="X10:X11" si="4">1-V10</f>
        <v>0.13738019169329108</v>
      </c>
      <c r="Y10" s="27">
        <f>L12</f>
        <v>3</v>
      </c>
    </row>
    <row r="11" spans="1:25" ht="16.2" thickBot="1" x14ac:dyDescent="0.35">
      <c r="B11" s="72">
        <v>3</v>
      </c>
      <c r="C11" s="73">
        <v>8</v>
      </c>
      <c r="D11" s="73">
        <v>10</v>
      </c>
      <c r="E11" s="74">
        <f t="shared" si="0"/>
        <v>0.1</v>
      </c>
      <c r="F11" s="75">
        <f t="shared" si="1"/>
        <v>4.5</v>
      </c>
      <c r="G11" s="75">
        <f>(C11+1)*(2*C11+1)/6</f>
        <v>25.5</v>
      </c>
      <c r="H11" s="75">
        <f t="shared" si="2"/>
        <v>5.25</v>
      </c>
      <c r="I11" s="76">
        <f>SQRT(H11)</f>
        <v>2.2912878474779199</v>
      </c>
      <c r="J11" s="28"/>
      <c r="K11" s="55">
        <v>3</v>
      </c>
      <c r="L11" s="56">
        <f>E11*F11</f>
        <v>0.45</v>
      </c>
      <c r="M11" s="56">
        <f>E11*G11</f>
        <v>2.5500000000000003</v>
      </c>
      <c r="N11" s="56">
        <f t="shared" si="3"/>
        <v>2.0249999999999999</v>
      </c>
      <c r="O11" s="56">
        <f>M11-N11</f>
        <v>0.52500000000000036</v>
      </c>
      <c r="P11" s="85"/>
      <c r="Q11" s="28"/>
      <c r="R11" s="28"/>
      <c r="S11" s="46">
        <v>3</v>
      </c>
      <c r="T11" s="43">
        <v>10</v>
      </c>
      <c r="U11" s="35">
        <f>V11*W11+X11*Y11</f>
        <v>4.0150375939849612</v>
      </c>
      <c r="V11" s="33">
        <f>T11/(T11+K)</f>
        <v>0.67669172932330779</v>
      </c>
      <c r="W11" s="33">
        <f>F11</f>
        <v>4.5</v>
      </c>
      <c r="X11" s="33">
        <f t="shared" si="4"/>
        <v>0.32330827067669221</v>
      </c>
      <c r="Y11" s="34">
        <f>L12</f>
        <v>3</v>
      </c>
    </row>
    <row r="12" spans="1:25" ht="16.8" thickTop="1" thickBot="1" x14ac:dyDescent="0.35">
      <c r="B12" s="60"/>
      <c r="C12" s="61" t="s">
        <v>1</v>
      </c>
      <c r="D12" s="62">
        <f>SUM(D9:D11)</f>
        <v>100</v>
      </c>
      <c r="E12" s="63">
        <f>SUM(E9:E11)</f>
        <v>0.99999999999999989</v>
      </c>
      <c r="F12" s="64"/>
      <c r="G12" s="52"/>
      <c r="H12" s="52"/>
      <c r="I12" s="52"/>
      <c r="J12" s="36"/>
      <c r="K12" s="57" t="s">
        <v>1</v>
      </c>
      <c r="L12" s="58">
        <f>SUM(L9:L11)</f>
        <v>3</v>
      </c>
      <c r="M12" s="58">
        <f>SUM(M9:M11)</f>
        <v>11.600000000000001</v>
      </c>
      <c r="N12" s="58">
        <f>SUM(N9:N11)</f>
        <v>9.4499999999999993</v>
      </c>
      <c r="O12" s="58">
        <f>M12-N12</f>
        <v>2.1500000000000021</v>
      </c>
      <c r="P12" s="59">
        <f>M12-L12^2</f>
        <v>2.6000000000000014</v>
      </c>
      <c r="Q12" s="36"/>
      <c r="R12" s="36">
        <f>N12-L12^2</f>
        <v>0.44999999999999929</v>
      </c>
      <c r="S12" s="37"/>
      <c r="U12" s="38" t="s">
        <v>17</v>
      </c>
      <c r="V12" s="39">
        <f>K</f>
        <v>4.7777777777777901</v>
      </c>
      <c r="W12" s="40"/>
      <c r="X12" s="40"/>
      <c r="Y12" s="40"/>
    </row>
    <row r="13" spans="1:25" ht="16.2" thickTop="1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8"/>
      <c r="M13" s="2"/>
      <c r="N13" s="2"/>
      <c r="O13" s="8"/>
      <c r="P13" s="7"/>
      <c r="Q13" s="2"/>
      <c r="R13" s="2"/>
    </row>
    <row r="14" spans="1:25" ht="17.399999999999999" x14ac:dyDescent="0.3">
      <c r="B14" s="6" t="s">
        <v>21</v>
      </c>
      <c r="C14" s="2"/>
      <c r="D14" s="2"/>
      <c r="E14" s="2"/>
      <c r="F14" s="2"/>
      <c r="G14" s="2"/>
      <c r="H14" s="2"/>
      <c r="I14" s="2"/>
      <c r="J14" s="2"/>
      <c r="K14" s="6"/>
      <c r="L14" s="2"/>
      <c r="M14" s="2"/>
      <c r="N14" s="2"/>
      <c r="O14" s="2"/>
      <c r="P14" s="2"/>
      <c r="Q14" s="2"/>
      <c r="R14" s="2"/>
    </row>
    <row r="15" spans="1:25" x14ac:dyDescent="0.3">
      <c r="B15" s="5" t="s">
        <v>29</v>
      </c>
      <c r="C15" s="2"/>
      <c r="D15" s="2"/>
      <c r="E15" s="2"/>
      <c r="F15" s="2"/>
      <c r="G15" s="2"/>
      <c r="H15" s="2"/>
      <c r="I15" s="2"/>
      <c r="J15" s="2"/>
      <c r="K15" s="5"/>
      <c r="L15" s="2"/>
      <c r="M15" s="2"/>
      <c r="N15" s="2"/>
      <c r="O15" s="2"/>
      <c r="P15" s="2"/>
      <c r="Q15" s="2"/>
      <c r="R15" s="2"/>
    </row>
    <row r="16" spans="1:25" x14ac:dyDescent="0.3">
      <c r="B16" s="5" t="s">
        <v>30</v>
      </c>
      <c r="C16" s="2"/>
      <c r="D16" s="2"/>
      <c r="E16" s="2"/>
      <c r="F16" s="2"/>
      <c r="G16" s="2"/>
      <c r="H16" s="2"/>
      <c r="I16" s="2"/>
      <c r="J16" s="2"/>
      <c r="K16" s="5"/>
      <c r="L16" s="2"/>
      <c r="M16" s="2"/>
      <c r="N16" s="2"/>
      <c r="O16" s="2"/>
      <c r="P16" s="2"/>
      <c r="Q16" s="2"/>
      <c r="R16" s="2"/>
    </row>
    <row r="17" spans="2:17" x14ac:dyDescent="0.3">
      <c r="B17" s="5" t="s">
        <v>3</v>
      </c>
      <c r="C17" s="2"/>
      <c r="D17" s="2"/>
      <c r="E17" s="2"/>
      <c r="F17" s="2"/>
      <c r="G17" s="2"/>
      <c r="H17" s="2"/>
      <c r="I17" s="2"/>
      <c r="J17" s="2"/>
      <c r="K17" s="5"/>
      <c r="N17" s="2"/>
      <c r="Q17" s="2"/>
    </row>
    <row r="19" spans="2:17" x14ac:dyDescent="0.3">
      <c r="C19" s="9" t="s">
        <v>22</v>
      </c>
      <c r="G19" s="9" t="s">
        <v>10</v>
      </c>
      <c r="H19" s="47">
        <f>O12</f>
        <v>2.1500000000000021</v>
      </c>
      <c r="I19" s="2"/>
      <c r="K19" s="2"/>
    </row>
    <row r="20" spans="2:17" x14ac:dyDescent="0.3">
      <c r="C20" s="9" t="s">
        <v>23</v>
      </c>
      <c r="D20" s="2"/>
      <c r="E20" s="2"/>
      <c r="G20" s="50" t="s">
        <v>9</v>
      </c>
      <c r="H20" s="48">
        <f>R12</f>
        <v>0.44999999999999929</v>
      </c>
      <c r="I20" s="2"/>
      <c r="J20" s="2"/>
      <c r="K20" s="2"/>
      <c r="N20" s="2"/>
      <c r="P20" s="2"/>
      <c r="Q20" s="2"/>
    </row>
    <row r="21" spans="2:17" x14ac:dyDescent="0.3">
      <c r="B21" s="9"/>
      <c r="C21" s="49"/>
      <c r="D21" s="2"/>
      <c r="E21" s="2"/>
      <c r="G21" s="9" t="s">
        <v>24</v>
      </c>
      <c r="H21" s="28">
        <f>P12</f>
        <v>2.6000000000000014</v>
      </c>
    </row>
    <row r="22" spans="2:17" x14ac:dyDescent="0.3">
      <c r="G22" s="9" t="s">
        <v>25</v>
      </c>
      <c r="H22" s="28">
        <f>H19/H20</f>
        <v>4.7777777777777901</v>
      </c>
      <c r="L22" s="51"/>
      <c r="M22" s="51"/>
      <c r="N22" s="51"/>
      <c r="O22" s="51"/>
    </row>
    <row r="23" spans="2:17" x14ac:dyDescent="0.3">
      <c r="L23" s="51"/>
      <c r="M23" s="40"/>
      <c r="N23" s="40"/>
    </row>
  </sheetData>
  <mergeCells count="18">
    <mergeCell ref="S5:Y5"/>
    <mergeCell ref="B5:I5"/>
    <mergeCell ref="K5:P5"/>
    <mergeCell ref="B6:B8"/>
    <mergeCell ref="C6:C8"/>
    <mergeCell ref="D6:D8"/>
    <mergeCell ref="E6:E8"/>
    <mergeCell ref="F6:F8"/>
    <mergeCell ref="G6:G8"/>
    <mergeCell ref="H6:H8"/>
    <mergeCell ref="I6:I8"/>
    <mergeCell ref="O6:O8"/>
    <mergeCell ref="P6:P8"/>
    <mergeCell ref="P9:P11"/>
    <mergeCell ref="K6:K8"/>
    <mergeCell ref="L6:L8"/>
    <mergeCell ref="M6:M8"/>
    <mergeCell ref="N6:N8"/>
  </mergeCells>
  <printOptions horizontalCentered="1" verticalCentered="1"/>
  <pageMargins left="0.2" right="0.2" top="0.75" bottom="0.75" header="0.3" footer="0.3"/>
  <pageSetup scale="10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K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B. Atkinson</dc:creator>
  <cp:lastModifiedBy>Administrator</cp:lastModifiedBy>
  <cp:lastPrinted>2018-10-04T18:20:45Z</cp:lastPrinted>
  <dcterms:created xsi:type="dcterms:W3CDTF">2018-10-04T16:31:17Z</dcterms:created>
  <dcterms:modified xsi:type="dcterms:W3CDTF">2019-02-24T21:12:52Z</dcterms:modified>
</cp:coreProperties>
</file>