
<file path=[Content_Types].xml><?xml version="1.0" encoding="utf-8"?>
<Types xmlns="http://schemas.openxmlformats.org/package/2006/content-types">
  <Default Extension="bin" ContentType="application/vnd.openxmlformats-officedocument.spreadsheetml.customProperty"/>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showInkAnnotation="0" saveExternalLinkValues="0" autoCompressPictures="0"/>
  <mc:AlternateContent xmlns:mc="http://schemas.openxmlformats.org/markup-compatibility/2006">
    <mc:Choice Requires="x15">
      <x15ac:absPath xmlns:x15ac="http://schemas.microsoft.com/office/spreadsheetml/2010/11/ac" url="\\soa.local\files\Data\Dept\Research\Practice Research\HCCT\HCCT162 - 2025 Getzen Model Update\"/>
    </mc:Choice>
  </mc:AlternateContent>
  <xr:revisionPtr revIDLastSave="0" documentId="13_ncr:1_{38820859-918B-4AC8-8732-4174FCD85D67}" xr6:coauthVersionLast="47" xr6:coauthVersionMax="47" xr10:uidLastSave="{00000000-0000-0000-0000-000000000000}"/>
  <bookViews>
    <workbookView xWindow="-120" yWindow="-120" windowWidth="29040" windowHeight="15840" tabRatio="500" activeTab="3" xr2:uid="{00000000-000D-0000-FFFF-FFFF00000000}"/>
  </bookViews>
  <sheets>
    <sheet name="Intro" sheetId="2" r:id="rId1"/>
    <sheet name="Input" sheetId="3" r:id="rId2"/>
    <sheet name="Output" sheetId="4" r:id="rId3"/>
    <sheet name="P matrix" sheetId="1" r:id="rId4"/>
  </sheets>
  <definedNames>
    <definedName name="_xlnm.Print_Area" localSheetId="3">'P matrix'!$H$1:$XFD$100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9" i="1" l="1"/>
  <c r="C36" i="1" s="1"/>
  <c r="H20" i="4" s="1"/>
  <c r="A8" i="1"/>
  <c r="A10" i="1"/>
  <c r="A13" i="1"/>
  <c r="H31" i="1" s="1"/>
  <c r="H30" i="1"/>
  <c r="A21" i="1"/>
  <c r="A22" i="1" s="1"/>
  <c r="A23" i="1" s="1"/>
  <c r="A24" i="1" s="1"/>
  <c r="A25" i="1" s="1"/>
  <c r="A26" i="1" s="1"/>
  <c r="A27" i="1" s="1"/>
  <c r="A28" i="1" s="1"/>
  <c r="A29" i="1" s="1"/>
  <c r="A30" i="1" s="1"/>
  <c r="A14" i="1"/>
  <c r="J21" i="1"/>
  <c r="J22" i="1" s="1"/>
  <c r="J23" i="1" s="1"/>
  <c r="J24" i="1" s="1"/>
  <c r="J25" i="1" s="1"/>
  <c r="J26" i="1" s="1"/>
  <c r="J27" i="1" s="1"/>
  <c r="J28" i="1" s="1"/>
  <c r="J29" i="1" s="1"/>
  <c r="A12" i="1"/>
  <c r="D30" i="1"/>
  <c r="J14" i="4" s="1"/>
  <c r="B21" i="1"/>
  <c r="E5" i="4" s="1"/>
  <c r="B22" i="1"/>
  <c r="E6" i="4" s="1"/>
  <c r="B24" i="1"/>
  <c r="E8" i="4" s="1"/>
  <c r="B23" i="1"/>
  <c r="I11" i="3"/>
  <c r="H28" i="3"/>
  <c r="A2" i="1"/>
  <c r="K1" i="4"/>
  <c r="B6" i="4"/>
  <c r="G39" i="3"/>
  <c r="D12" i="3"/>
  <c r="D13" i="3"/>
  <c r="D14" i="3"/>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E7" i="4"/>
  <c r="C85" i="1" l="1"/>
  <c r="H69" i="4" s="1"/>
  <c r="C69" i="1"/>
  <c r="H53" i="4" s="1"/>
  <c r="C53" i="1"/>
  <c r="H37" i="4" s="1"/>
  <c r="C37" i="1"/>
  <c r="H21" i="4" s="1"/>
  <c r="C99" i="1"/>
  <c r="H83" i="4" s="1"/>
  <c r="C75" i="1"/>
  <c r="H59" i="4" s="1"/>
  <c r="C35" i="1"/>
  <c r="H19" i="4" s="1"/>
  <c r="C98" i="1"/>
  <c r="H82" i="4" s="1"/>
  <c r="C90" i="1"/>
  <c r="H74" i="4" s="1"/>
  <c r="C74" i="1"/>
  <c r="H58" i="4" s="1"/>
  <c r="C66" i="1"/>
  <c r="H50" i="4" s="1"/>
  <c r="C58" i="1"/>
  <c r="H42" i="4" s="1"/>
  <c r="C50" i="1"/>
  <c r="H34" i="4" s="1"/>
  <c r="C34" i="1"/>
  <c r="H18" i="4" s="1"/>
  <c r="C97" i="1"/>
  <c r="H81" i="4" s="1"/>
  <c r="C89" i="1"/>
  <c r="H73" i="4" s="1"/>
  <c r="C81" i="1"/>
  <c r="H65" i="4" s="1"/>
  <c r="C73" i="1"/>
  <c r="H57" i="4" s="1"/>
  <c r="C65" i="1"/>
  <c r="H49" i="4" s="1"/>
  <c r="C57" i="1"/>
  <c r="H41" i="4" s="1"/>
  <c r="C49" i="1"/>
  <c r="H33" i="4" s="1"/>
  <c r="C41" i="1"/>
  <c r="H25" i="4" s="1"/>
  <c r="C33" i="1"/>
  <c r="H17" i="4" s="1"/>
  <c r="C100" i="1"/>
  <c r="H84" i="4" s="1"/>
  <c r="C95" i="1"/>
  <c r="H79" i="4" s="1"/>
  <c r="C87" i="1"/>
  <c r="H71" i="4" s="1"/>
  <c r="C79" i="1"/>
  <c r="H63" i="4" s="1"/>
  <c r="C71" i="1"/>
  <c r="H55" i="4" s="1"/>
  <c r="C63" i="1"/>
  <c r="H47" i="4" s="1"/>
  <c r="C55" i="1"/>
  <c r="H39" i="4" s="1"/>
  <c r="C47" i="1"/>
  <c r="H31" i="4" s="1"/>
  <c r="C39" i="1"/>
  <c r="H23" i="4" s="1"/>
  <c r="C31" i="1"/>
  <c r="H15" i="4" s="1"/>
  <c r="C94" i="1"/>
  <c r="H78" i="4" s="1"/>
  <c r="C86" i="1"/>
  <c r="H70" i="4" s="1"/>
  <c r="C78" i="1"/>
  <c r="H62" i="4" s="1"/>
  <c r="C70" i="1"/>
  <c r="H54" i="4" s="1"/>
  <c r="C62" i="1"/>
  <c r="H46" i="4" s="1"/>
  <c r="C54" i="1"/>
  <c r="H38" i="4" s="1"/>
  <c r="C46" i="1"/>
  <c r="H30" i="4" s="1"/>
  <c r="C38" i="1"/>
  <c r="H22" i="4" s="1"/>
  <c r="C30" i="1"/>
  <c r="C93" i="1"/>
  <c r="H77" i="4" s="1"/>
  <c r="C77" i="1"/>
  <c r="H61" i="4" s="1"/>
  <c r="C61" i="1"/>
  <c r="H45" i="4" s="1"/>
  <c r="C45" i="1"/>
  <c r="H29" i="4" s="1"/>
  <c r="C91" i="1"/>
  <c r="H75" i="4" s="1"/>
  <c r="C83" i="1"/>
  <c r="H67" i="4" s="1"/>
  <c r="C67" i="1"/>
  <c r="H51" i="4" s="1"/>
  <c r="C59" i="1"/>
  <c r="H43" i="4" s="1"/>
  <c r="C51" i="1"/>
  <c r="H35" i="4" s="1"/>
  <c r="C43" i="1"/>
  <c r="H27" i="4" s="1"/>
  <c r="C82" i="1"/>
  <c r="H66" i="4" s="1"/>
  <c r="C42" i="1"/>
  <c r="H26" i="4" s="1"/>
  <c r="C96" i="1"/>
  <c r="H80" i="4" s="1"/>
  <c r="C88" i="1"/>
  <c r="H72" i="4" s="1"/>
  <c r="C80" i="1"/>
  <c r="H64" i="4" s="1"/>
  <c r="C72" i="1"/>
  <c r="H56" i="4" s="1"/>
  <c r="C64" i="1"/>
  <c r="H48" i="4" s="1"/>
  <c r="C56" i="1"/>
  <c r="H40" i="4" s="1"/>
  <c r="C48" i="1"/>
  <c r="H32" i="4" s="1"/>
  <c r="C40" i="1"/>
  <c r="H24" i="4" s="1"/>
  <c r="C32" i="1"/>
  <c r="H16" i="4" s="1"/>
  <c r="C92" i="1"/>
  <c r="H76" i="4" s="1"/>
  <c r="C84" i="1"/>
  <c r="H68" i="4" s="1"/>
  <c r="C76" i="1"/>
  <c r="H60" i="4" s="1"/>
  <c r="C68" i="1"/>
  <c r="H52" i="4" s="1"/>
  <c r="C60" i="1"/>
  <c r="H44" i="4" s="1"/>
  <c r="C52" i="1"/>
  <c r="H36" i="4" s="1"/>
  <c r="C44" i="1"/>
  <c r="H28" i="4" s="1"/>
  <c r="I30" i="1"/>
  <c r="F30" i="1" s="1"/>
  <c r="B30" i="1" s="1"/>
  <c r="A31" i="1"/>
  <c r="H14" i="4" l="1"/>
  <c r="C24" i="1"/>
  <c r="B26" i="1"/>
  <c r="B28" i="1"/>
  <c r="E14" i="4"/>
  <c r="I14" i="4" s="1"/>
  <c r="B29" i="1"/>
  <c r="B27" i="1"/>
  <c r="B25" i="1"/>
  <c r="J30" i="1"/>
  <c r="I31" i="1"/>
  <c r="F31" i="1" s="1"/>
  <c r="B31" i="1" s="1"/>
  <c r="A32" i="1"/>
  <c r="C27" i="1" l="1"/>
  <c r="H11" i="4" s="1"/>
  <c r="F24" i="1"/>
  <c r="C26" i="1"/>
  <c r="H10" i="4" s="1"/>
  <c r="H8" i="4"/>
  <c r="I8" i="4" s="1"/>
  <c r="C25" i="1"/>
  <c r="H9" i="4" s="1"/>
  <c r="C29" i="1"/>
  <c r="H13" i="4" s="1"/>
  <c r="C28" i="1"/>
  <c r="H12" i="4" s="1"/>
  <c r="E15" i="4"/>
  <c r="I15" i="4" s="1"/>
  <c r="D31" i="1"/>
  <c r="E9" i="4"/>
  <c r="J31" i="1"/>
  <c r="E11" i="4"/>
  <c r="I11" i="4" s="1"/>
  <c r="F27" i="1"/>
  <c r="F29" i="1"/>
  <c r="E13" i="4"/>
  <c r="I13" i="4" s="1"/>
  <c r="E12" i="4"/>
  <c r="I32" i="1"/>
  <c r="A33" i="1"/>
  <c r="F26" i="1"/>
  <c r="E10" i="4"/>
  <c r="I10" i="4" s="1"/>
  <c r="F28" i="1" l="1"/>
  <c r="I9" i="4"/>
  <c r="F25" i="1"/>
  <c r="I12" i="4"/>
  <c r="I33" i="1"/>
  <c r="A34" i="1"/>
  <c r="J15" i="4"/>
  <c r="H32" i="1"/>
  <c r="F32" i="1" s="1"/>
  <c r="B32" i="1" s="1"/>
  <c r="E16" i="4" s="1"/>
  <c r="I16" i="4" s="1"/>
  <c r="D32" i="1" l="1"/>
  <c r="J32" i="1"/>
  <c r="I34" i="1"/>
  <c r="A35" i="1"/>
  <c r="A36" i="1" l="1"/>
  <c r="I35" i="1"/>
  <c r="H33" i="1"/>
  <c r="F33" i="1" s="1"/>
  <c r="B33" i="1" s="1"/>
  <c r="E17" i="4" s="1"/>
  <c r="I17" i="4" s="1"/>
  <c r="J16" i="4"/>
  <c r="D33" i="1" l="1"/>
  <c r="J33" i="1"/>
  <c r="A37" i="1"/>
  <c r="I36" i="1"/>
  <c r="A38" i="1" l="1"/>
  <c r="I37" i="1"/>
  <c r="H34" i="1"/>
  <c r="F34" i="1" s="1"/>
  <c r="B34" i="1" s="1"/>
  <c r="E18" i="4" s="1"/>
  <c r="I18" i="4" s="1"/>
  <c r="J17" i="4"/>
  <c r="D34" i="1" l="1"/>
  <c r="J34" i="1"/>
  <c r="I38" i="1"/>
  <c r="A39" i="1"/>
  <c r="I39" i="1" l="1"/>
  <c r="A40" i="1"/>
  <c r="H35" i="1"/>
  <c r="F35" i="1" s="1"/>
  <c r="B35" i="1" s="1"/>
  <c r="E19" i="4" s="1"/>
  <c r="I19" i="4" s="1"/>
  <c r="J18" i="4"/>
  <c r="D35" i="1" l="1"/>
  <c r="J35" i="1"/>
  <c r="I40" i="1"/>
  <c r="A41" i="1"/>
  <c r="I41" i="1" l="1"/>
  <c r="A42" i="1"/>
  <c r="H36" i="1"/>
  <c r="F36" i="1" s="1"/>
  <c r="B36" i="1" s="1"/>
  <c r="E20" i="4" s="1"/>
  <c r="I20" i="4" s="1"/>
  <c r="J19" i="4"/>
  <c r="D36" i="1" l="1"/>
  <c r="H37" i="1"/>
  <c r="F37" i="1" s="1"/>
  <c r="B37" i="1" s="1"/>
  <c r="E21" i="4" s="1"/>
  <c r="I21" i="4" s="1"/>
  <c r="J20" i="4"/>
  <c r="D37" i="1"/>
  <c r="J36" i="1"/>
  <c r="J37" i="1" s="1"/>
  <c r="I42" i="1"/>
  <c r="A43" i="1"/>
  <c r="A44" i="1" l="1"/>
  <c r="I43" i="1"/>
  <c r="H38" i="1"/>
  <c r="F38" i="1" s="1"/>
  <c r="B38" i="1" s="1"/>
  <c r="E22" i="4" s="1"/>
  <c r="I22" i="4" s="1"/>
  <c r="J21" i="4"/>
  <c r="D38" i="1" l="1"/>
  <c r="A45" i="1"/>
  <c r="I44" i="1"/>
  <c r="J38" i="1"/>
  <c r="A46" i="1" l="1"/>
  <c r="I45" i="1"/>
  <c r="J22" i="4"/>
  <c r="H39" i="1"/>
  <c r="F39" i="1" s="1"/>
  <c r="B39" i="1" s="1"/>
  <c r="E23" i="4" s="1"/>
  <c r="I23" i="4" s="1"/>
  <c r="D39" i="1" l="1"/>
  <c r="I46" i="1"/>
  <c r="A47" i="1"/>
  <c r="J39" i="1"/>
  <c r="I47" i="1" l="1"/>
  <c r="A48" i="1"/>
  <c r="H40" i="1"/>
  <c r="F40" i="1" s="1"/>
  <c r="B40" i="1" s="1"/>
  <c r="E24" i="4" s="1"/>
  <c r="I24" i="4" s="1"/>
  <c r="J23" i="4"/>
  <c r="D40" i="1" l="1"/>
  <c r="I48" i="1"/>
  <c r="A49" i="1"/>
  <c r="J40" i="1"/>
  <c r="I49" i="1" l="1"/>
  <c r="A50" i="1"/>
  <c r="J24" i="4"/>
  <c r="H41" i="1"/>
  <c r="F41" i="1" s="1"/>
  <c r="B41" i="1" s="1"/>
  <c r="E25" i="4" s="1"/>
  <c r="I25" i="4" s="1"/>
  <c r="D41" i="1" l="1"/>
  <c r="I50" i="1"/>
  <c r="A51" i="1"/>
  <c r="J41" i="1"/>
  <c r="A52" i="1" l="1"/>
  <c r="I51" i="1"/>
  <c r="H42" i="1"/>
  <c r="F42" i="1" s="1"/>
  <c r="B42" i="1" s="1"/>
  <c r="E26" i="4" s="1"/>
  <c r="I26" i="4" s="1"/>
  <c r="J25" i="4"/>
  <c r="D42" i="1" l="1"/>
  <c r="A53" i="1"/>
  <c r="I52" i="1"/>
  <c r="J42" i="1"/>
  <c r="A54" i="1" l="1"/>
  <c r="I53" i="1"/>
  <c r="H43" i="1"/>
  <c r="F43" i="1" s="1"/>
  <c r="B43" i="1" s="1"/>
  <c r="E27" i="4" s="1"/>
  <c r="I27" i="4" s="1"/>
  <c r="J26" i="4"/>
  <c r="D43" i="1" l="1"/>
  <c r="I54" i="1"/>
  <c r="A55" i="1"/>
  <c r="J43" i="1"/>
  <c r="I55" i="1" l="1"/>
  <c r="A56" i="1"/>
  <c r="H44" i="1"/>
  <c r="F44" i="1" s="1"/>
  <c r="B44" i="1" s="1"/>
  <c r="E28" i="4" s="1"/>
  <c r="I28" i="4" s="1"/>
  <c r="J27" i="4"/>
  <c r="D44" i="1" l="1"/>
  <c r="H45" i="1" s="1"/>
  <c r="F45" i="1" s="1"/>
  <c r="B45" i="1" s="1"/>
  <c r="E29" i="4" s="1"/>
  <c r="I29" i="4" s="1"/>
  <c r="J28" i="4"/>
  <c r="I56" i="1"/>
  <c r="A57" i="1"/>
  <c r="J44" i="1"/>
  <c r="J45" i="1" l="1"/>
  <c r="I57" i="1"/>
  <c r="A58" i="1"/>
  <c r="D45" i="1"/>
  <c r="J29" i="4" l="1"/>
  <c r="H46" i="1"/>
  <c r="F46" i="1" s="1"/>
  <c r="B46" i="1" s="1"/>
  <c r="D46" i="1" s="1"/>
  <c r="I58" i="1"/>
  <c r="A59" i="1"/>
  <c r="J30" i="4" l="1"/>
  <c r="H47" i="1"/>
  <c r="F47" i="1" s="1"/>
  <c r="B47" i="1" s="1"/>
  <c r="E31" i="4" s="1"/>
  <c r="I31" i="4" s="1"/>
  <c r="A60" i="1"/>
  <c r="I59" i="1"/>
  <c r="E30" i="4"/>
  <c r="I30" i="4" s="1"/>
  <c r="J46" i="1"/>
  <c r="J47" i="1" s="1"/>
  <c r="A61" i="1" l="1"/>
  <c r="I60" i="1"/>
  <c r="D47" i="1"/>
  <c r="H48" i="1" l="1"/>
  <c r="F48" i="1" s="1"/>
  <c r="B48" i="1" s="1"/>
  <c r="D48" i="1" s="1"/>
  <c r="J31" i="4"/>
  <c r="A62" i="1"/>
  <c r="I61" i="1"/>
  <c r="I62" i="1" l="1"/>
  <c r="A63" i="1"/>
  <c r="J32" i="4"/>
  <c r="H49" i="1"/>
  <c r="F49" i="1" s="1"/>
  <c r="B49" i="1" s="1"/>
  <c r="E33" i="4" s="1"/>
  <c r="I33" i="4" s="1"/>
  <c r="E32" i="4"/>
  <c r="I32" i="4" s="1"/>
  <c r="J48" i="1"/>
  <c r="D49" i="1" l="1"/>
  <c r="I63" i="1"/>
  <c r="A64" i="1"/>
  <c r="J49" i="1"/>
  <c r="I64" i="1" l="1"/>
  <c r="A65" i="1"/>
  <c r="H50" i="1"/>
  <c r="F50" i="1" s="1"/>
  <c r="B50" i="1" s="1"/>
  <c r="E34" i="4" s="1"/>
  <c r="I34" i="4" s="1"/>
  <c r="J33" i="4"/>
  <c r="D50" i="1" l="1"/>
  <c r="I65" i="1"/>
  <c r="A66" i="1"/>
  <c r="J50" i="1"/>
  <c r="I66" i="1" l="1"/>
  <c r="A67" i="1"/>
  <c r="H51" i="1"/>
  <c r="F51" i="1" s="1"/>
  <c r="B51" i="1" s="1"/>
  <c r="E35" i="4" s="1"/>
  <c r="I35" i="4" s="1"/>
  <c r="J34" i="4"/>
  <c r="D51" i="1" l="1"/>
  <c r="J51" i="1"/>
  <c r="A68" i="1"/>
  <c r="I67" i="1"/>
  <c r="A69" i="1" l="1"/>
  <c r="I68" i="1"/>
  <c r="H52" i="1"/>
  <c r="F52" i="1" s="1"/>
  <c r="B52" i="1" s="1"/>
  <c r="E36" i="4" s="1"/>
  <c r="I36" i="4" s="1"/>
  <c r="J35" i="4"/>
  <c r="D52" i="1" l="1"/>
  <c r="J52" i="1"/>
  <c r="A70" i="1"/>
  <c r="I69" i="1"/>
  <c r="I70" i="1" l="1"/>
  <c r="A71" i="1"/>
  <c r="H53" i="1"/>
  <c r="F53" i="1" s="1"/>
  <c r="B53" i="1" s="1"/>
  <c r="E37" i="4" s="1"/>
  <c r="I37" i="4" s="1"/>
  <c r="J36" i="4"/>
  <c r="D53" i="1"/>
  <c r="H54" i="1" l="1"/>
  <c r="F54" i="1" s="1"/>
  <c r="B54" i="1" s="1"/>
  <c r="E38" i="4" s="1"/>
  <c r="I38" i="4" s="1"/>
  <c r="J37" i="4"/>
  <c r="J53" i="1"/>
  <c r="J54" i="1" s="1"/>
  <c r="I71" i="1"/>
  <c r="A72" i="1"/>
  <c r="I72" i="1" l="1"/>
  <c r="A73" i="1"/>
  <c r="D54" i="1"/>
  <c r="J38" i="4" l="1"/>
  <c r="H55" i="1"/>
  <c r="F55" i="1" s="1"/>
  <c r="B55" i="1" s="1"/>
  <c r="I73" i="1"/>
  <c r="A74" i="1"/>
  <c r="E39" i="4" l="1"/>
  <c r="I39" i="4" s="1"/>
  <c r="J55" i="1"/>
  <c r="I74" i="1"/>
  <c r="A75" i="1"/>
  <c r="D55" i="1"/>
  <c r="J39" i="4" l="1"/>
  <c r="H56" i="1"/>
  <c r="F56" i="1" s="1"/>
  <c r="B56" i="1" s="1"/>
  <c r="E40" i="4" s="1"/>
  <c r="I40" i="4" s="1"/>
  <c r="A76" i="1"/>
  <c r="I75" i="1"/>
  <c r="J56" i="1" l="1"/>
  <c r="A77" i="1"/>
  <c r="I76" i="1"/>
  <c r="D56" i="1"/>
  <c r="H57" i="1" l="1"/>
  <c r="F57" i="1" s="1"/>
  <c r="B57" i="1" s="1"/>
  <c r="J40" i="4"/>
  <c r="A78" i="1"/>
  <c r="I77" i="1"/>
  <c r="I78" i="1" l="1"/>
  <c r="A79" i="1"/>
  <c r="E41" i="4"/>
  <c r="I41" i="4" s="1"/>
  <c r="J57" i="1"/>
  <c r="D57" i="1"/>
  <c r="H58" i="1" l="1"/>
  <c r="F58" i="1" s="1"/>
  <c r="B58" i="1" s="1"/>
  <c r="E42" i="4" s="1"/>
  <c r="I42" i="4" s="1"/>
  <c r="J41" i="4"/>
  <c r="I79" i="1"/>
  <c r="A80" i="1"/>
  <c r="I80" i="1" l="1"/>
  <c r="A81" i="1"/>
  <c r="D58" i="1"/>
  <c r="J58" i="1"/>
  <c r="H59" i="1" l="1"/>
  <c r="F59" i="1" s="1"/>
  <c r="B59" i="1" s="1"/>
  <c r="E43" i="4" s="1"/>
  <c r="I43" i="4" s="1"/>
  <c r="J42" i="4"/>
  <c r="I81" i="1"/>
  <c r="A82" i="1"/>
  <c r="I82" i="1" l="1"/>
  <c r="A83" i="1"/>
  <c r="D59" i="1"/>
  <c r="J59" i="1"/>
  <c r="H60" i="1" l="1"/>
  <c r="F60" i="1" s="1"/>
  <c r="B60" i="1" s="1"/>
  <c r="E44" i="4" s="1"/>
  <c r="I44" i="4" s="1"/>
  <c r="J43" i="4"/>
  <c r="A84" i="1"/>
  <c r="I83" i="1"/>
  <c r="D60" i="1" l="1"/>
  <c r="H61" i="1"/>
  <c r="F61" i="1" s="1"/>
  <c r="B61" i="1" s="1"/>
  <c r="E45" i="4" s="1"/>
  <c r="I45" i="4" s="1"/>
  <c r="J44" i="4"/>
  <c r="A85" i="1"/>
  <c r="I84" i="1"/>
  <c r="J60" i="1"/>
  <c r="J61" i="1" s="1"/>
  <c r="D61" i="1" l="1"/>
  <c r="H62" i="1"/>
  <c r="F62" i="1" s="1"/>
  <c r="B62" i="1" s="1"/>
  <c r="E46" i="4" s="1"/>
  <c r="I46" i="4" s="1"/>
  <c r="J45" i="4"/>
  <c r="A86" i="1"/>
  <c r="I85" i="1"/>
  <c r="D62" i="1" l="1"/>
  <c r="J46" i="4"/>
  <c r="H63" i="1"/>
  <c r="F63" i="1" s="1"/>
  <c r="B63" i="1" s="1"/>
  <c r="E47" i="4" s="1"/>
  <c r="I47" i="4" s="1"/>
  <c r="I86" i="1"/>
  <c r="A87" i="1"/>
  <c r="J62" i="1"/>
  <c r="J63" i="1" l="1"/>
  <c r="I87" i="1"/>
  <c r="A88" i="1"/>
  <c r="D63" i="1"/>
  <c r="H64" i="1" l="1"/>
  <c r="F64" i="1" s="1"/>
  <c r="B64" i="1" s="1"/>
  <c r="D64" i="1" s="1"/>
  <c r="J47" i="4"/>
  <c r="I88" i="1"/>
  <c r="A89" i="1"/>
  <c r="I89" i="1" l="1"/>
  <c r="A90" i="1"/>
  <c r="J48" i="4"/>
  <c r="H65" i="1"/>
  <c r="F65" i="1" s="1"/>
  <c r="B65" i="1" s="1"/>
  <c r="E49" i="4" s="1"/>
  <c r="I49" i="4" s="1"/>
  <c r="E48" i="4"/>
  <c r="I48" i="4" s="1"/>
  <c r="J64" i="1"/>
  <c r="J65" i="1" s="1"/>
  <c r="D65" i="1" l="1"/>
  <c r="I90" i="1"/>
  <c r="A91" i="1"/>
  <c r="A92" i="1" l="1"/>
  <c r="I91" i="1"/>
  <c r="H66" i="1"/>
  <c r="F66" i="1" s="1"/>
  <c r="B66" i="1" s="1"/>
  <c r="J49" i="4"/>
  <c r="E50" i="4" l="1"/>
  <c r="I50" i="4" s="1"/>
  <c r="J66" i="1"/>
  <c r="D66" i="1"/>
  <c r="A93" i="1"/>
  <c r="I92" i="1"/>
  <c r="A94" i="1" l="1"/>
  <c r="I93" i="1"/>
  <c r="H67" i="1"/>
  <c r="F67" i="1" s="1"/>
  <c r="B67" i="1" s="1"/>
  <c r="E51" i="4" s="1"/>
  <c r="I51" i="4" s="1"/>
  <c r="J50" i="4"/>
  <c r="D67" i="1" l="1"/>
  <c r="J67" i="1"/>
  <c r="I94" i="1"/>
  <c r="A95" i="1"/>
  <c r="I95" i="1" l="1"/>
  <c r="A96" i="1"/>
  <c r="H68" i="1"/>
  <c r="F68" i="1" s="1"/>
  <c r="B68" i="1" s="1"/>
  <c r="E52" i="4" s="1"/>
  <c r="I52" i="4" s="1"/>
  <c r="J51" i="4"/>
  <c r="D68" i="1" l="1"/>
  <c r="H69" i="1" s="1"/>
  <c r="F69" i="1" s="1"/>
  <c r="B69" i="1" s="1"/>
  <c r="J52" i="4"/>
  <c r="J68" i="1"/>
  <c r="I96" i="1"/>
  <c r="A97" i="1"/>
  <c r="E53" i="4" l="1"/>
  <c r="I53" i="4" s="1"/>
  <c r="D69" i="1"/>
  <c r="J69" i="1"/>
  <c r="I97" i="1"/>
  <c r="A98" i="1"/>
  <c r="H70" i="1"/>
  <c r="F70" i="1" s="1"/>
  <c r="B70" i="1" s="1"/>
  <c r="E54" i="4" s="1"/>
  <c r="I54" i="4" s="1"/>
  <c r="J53" i="4"/>
  <c r="D70" i="1" l="1"/>
  <c r="J70" i="1"/>
  <c r="H45" i="3" s="1"/>
  <c r="J54" i="4"/>
  <c r="H46" i="3"/>
  <c r="H71" i="1"/>
  <c r="F71" i="1" s="1"/>
  <c r="B71" i="1" s="1"/>
  <c r="I98" i="1"/>
  <c r="A99" i="1"/>
  <c r="A100" i="1" l="1"/>
  <c r="I100" i="1" s="1"/>
  <c r="I99" i="1"/>
  <c r="E55" i="4"/>
  <c r="I55" i="4" s="1"/>
  <c r="J71" i="1"/>
  <c r="D71" i="1"/>
  <c r="H72" i="1" l="1"/>
  <c r="F72" i="1" s="1"/>
  <c r="B72" i="1" s="1"/>
  <c r="E56" i="4" s="1"/>
  <c r="I56" i="4" s="1"/>
  <c r="J55" i="4"/>
  <c r="J72" i="1"/>
  <c r="D72" i="1" l="1"/>
  <c r="J56" i="4" l="1"/>
  <c r="H73" i="1"/>
  <c r="F73" i="1" s="1"/>
  <c r="B73" i="1" s="1"/>
  <c r="E57" i="4" l="1"/>
  <c r="I57" i="4" s="1"/>
  <c r="J73" i="1"/>
  <c r="D73" i="1"/>
  <c r="J57" i="4" l="1"/>
  <c r="H74" i="1"/>
  <c r="F74" i="1" s="1"/>
  <c r="B74" i="1" s="1"/>
  <c r="E58" i="4" s="1"/>
  <c r="I58" i="4" s="1"/>
  <c r="J74" i="1" l="1"/>
  <c r="D74" i="1"/>
  <c r="H75" i="1" l="1"/>
  <c r="F75" i="1" s="1"/>
  <c r="B75" i="1" s="1"/>
  <c r="E59" i="4" s="1"/>
  <c r="I59" i="4" s="1"/>
  <c r="J58" i="4"/>
  <c r="J75" i="1" l="1"/>
  <c r="D75" i="1"/>
  <c r="H76" i="1" l="1"/>
  <c r="F76" i="1" s="1"/>
  <c r="B76" i="1" s="1"/>
  <c r="D76" i="1" s="1"/>
  <c r="J59" i="4"/>
  <c r="H77" i="1" l="1"/>
  <c r="F77" i="1" s="1"/>
  <c r="B77" i="1" s="1"/>
  <c r="E61" i="4" s="1"/>
  <c r="I61" i="4" s="1"/>
  <c r="J60" i="4"/>
  <c r="E60" i="4"/>
  <c r="I60" i="4" s="1"/>
  <c r="J76" i="1"/>
  <c r="J77" i="1" l="1"/>
  <c r="D77" i="1"/>
  <c r="J61" i="4"/>
  <c r="H78" i="1"/>
  <c r="F78" i="1" s="1"/>
  <c r="B78" i="1" s="1"/>
  <c r="E62" i="4" s="1"/>
  <c r="I62" i="4" s="1"/>
  <c r="D78" i="1" l="1"/>
  <c r="J78" i="1"/>
  <c r="J62" i="4" l="1"/>
  <c r="H79" i="1"/>
  <c r="F79" i="1" s="1"/>
  <c r="B79" i="1" s="1"/>
  <c r="E63" i="4" s="1"/>
  <c r="I63" i="4" s="1"/>
  <c r="D79" i="1" l="1"/>
  <c r="J79" i="1"/>
  <c r="J63" i="4" l="1"/>
  <c r="H80" i="1"/>
  <c r="F80" i="1" s="1"/>
  <c r="B80" i="1" s="1"/>
  <c r="E64" i="4" s="1"/>
  <c r="I64" i="4" s="1"/>
  <c r="D80" i="1" l="1"/>
  <c r="H81" i="1"/>
  <c r="F81" i="1" s="1"/>
  <c r="B81" i="1" s="1"/>
  <c r="E65" i="4" s="1"/>
  <c r="I65" i="4" s="1"/>
  <c r="J64" i="4"/>
  <c r="J80" i="1"/>
  <c r="J81" i="1" s="1"/>
  <c r="D81" i="1" l="1"/>
  <c r="H82" i="1" l="1"/>
  <c r="F82" i="1" s="1"/>
  <c r="B82" i="1" s="1"/>
  <c r="J65" i="4"/>
  <c r="E66" i="4" l="1"/>
  <c r="I66" i="4" s="1"/>
  <c r="J82" i="1"/>
  <c r="D82" i="1"/>
  <c r="H83" i="1" l="1"/>
  <c r="F83" i="1" s="1"/>
  <c r="B83" i="1" s="1"/>
  <c r="E67" i="4" s="1"/>
  <c r="I67" i="4" s="1"/>
  <c r="J66" i="4"/>
  <c r="J83" i="1"/>
  <c r="D83" i="1" l="1"/>
  <c r="H84" i="1" l="1"/>
  <c r="F84" i="1" s="1"/>
  <c r="B84" i="1" s="1"/>
  <c r="D84" i="1" s="1"/>
  <c r="J67" i="4"/>
  <c r="H85" i="1" l="1"/>
  <c r="F85" i="1" s="1"/>
  <c r="B85" i="1" s="1"/>
  <c r="E69" i="4" s="1"/>
  <c r="I69" i="4" s="1"/>
  <c r="J68" i="4"/>
  <c r="E68" i="4"/>
  <c r="I68" i="4" s="1"/>
  <c r="J84" i="1"/>
  <c r="J85" i="1" l="1"/>
  <c r="D85" i="1"/>
  <c r="J69" i="4" l="1"/>
  <c r="H86" i="1"/>
  <c r="F86" i="1" s="1"/>
  <c r="B86" i="1" s="1"/>
  <c r="E70" i="4" s="1"/>
  <c r="I70" i="4" s="1"/>
  <c r="J86" i="1" l="1"/>
  <c r="D86" i="1"/>
  <c r="H87" i="1" l="1"/>
  <c r="F87" i="1" s="1"/>
  <c r="B87" i="1" s="1"/>
  <c r="E71" i="4" s="1"/>
  <c r="I71" i="4" s="1"/>
  <c r="J70" i="4"/>
  <c r="J87" i="1" l="1"/>
  <c r="D87" i="1"/>
  <c r="J71" i="4" l="1"/>
  <c r="H88" i="1"/>
  <c r="F88" i="1" s="1"/>
  <c r="B88" i="1" s="1"/>
  <c r="E72" i="4" s="1"/>
  <c r="I72" i="4" s="1"/>
  <c r="J88" i="1" l="1"/>
  <c r="D88" i="1"/>
  <c r="H89" i="1" l="1"/>
  <c r="F89" i="1" s="1"/>
  <c r="B89" i="1" s="1"/>
  <c r="E73" i="4" s="1"/>
  <c r="I73" i="4" s="1"/>
  <c r="J72" i="4"/>
  <c r="J89" i="1" l="1"/>
  <c r="D89" i="1"/>
  <c r="H90" i="1" l="1"/>
  <c r="F90" i="1" s="1"/>
  <c r="B90" i="1" s="1"/>
  <c r="E74" i="4" s="1"/>
  <c r="I74" i="4" s="1"/>
  <c r="J73" i="4"/>
  <c r="J90" i="1"/>
  <c r="D90" i="1" l="1"/>
  <c r="H91" i="1" l="1"/>
  <c r="F91" i="1" s="1"/>
  <c r="B91" i="1" s="1"/>
  <c r="J74" i="4"/>
  <c r="E75" i="4" l="1"/>
  <c r="I75" i="4" s="1"/>
  <c r="J91" i="1"/>
  <c r="D91" i="1"/>
  <c r="H92" i="1" l="1"/>
  <c r="F92" i="1" s="1"/>
  <c r="B92" i="1" s="1"/>
  <c r="E76" i="4" s="1"/>
  <c r="I76" i="4" s="1"/>
  <c r="J75" i="4"/>
  <c r="D92" i="1" l="1"/>
  <c r="H93" i="1"/>
  <c r="F93" i="1" s="1"/>
  <c r="B93" i="1" s="1"/>
  <c r="E77" i="4" s="1"/>
  <c r="I77" i="4" s="1"/>
  <c r="J76" i="4"/>
  <c r="J92" i="1"/>
  <c r="J93" i="1" l="1"/>
  <c r="D93" i="1"/>
  <c r="H94" i="1" l="1"/>
  <c r="F94" i="1" s="1"/>
  <c r="B94" i="1" s="1"/>
  <c r="E78" i="4" s="1"/>
  <c r="I78" i="4" s="1"/>
  <c r="J77" i="4"/>
  <c r="D94" i="1"/>
  <c r="J94" i="1"/>
  <c r="J78" i="4" l="1"/>
  <c r="H95" i="1"/>
  <c r="F95" i="1" s="1"/>
  <c r="B95" i="1" s="1"/>
  <c r="E79" i="4" s="1"/>
  <c r="I79" i="4" s="1"/>
  <c r="J95" i="1" l="1"/>
  <c r="D95" i="1"/>
  <c r="J79" i="4" l="1"/>
  <c r="H96" i="1"/>
  <c r="F96" i="1" s="1"/>
  <c r="B96" i="1" s="1"/>
  <c r="E80" i="4" s="1"/>
  <c r="I80" i="4" s="1"/>
  <c r="J96" i="1" l="1"/>
  <c r="D96" i="1"/>
  <c r="J80" i="4" l="1"/>
  <c r="H97" i="1"/>
  <c r="F97" i="1" s="1"/>
  <c r="B97" i="1" s="1"/>
  <c r="E81" i="4" s="1"/>
  <c r="I81" i="4" s="1"/>
  <c r="J97" i="1" l="1"/>
  <c r="D97" i="1"/>
  <c r="H98" i="1" l="1"/>
  <c r="F98" i="1" s="1"/>
  <c r="B98" i="1" s="1"/>
  <c r="J81" i="4"/>
  <c r="E82" i="4" l="1"/>
  <c r="I82" i="4" s="1"/>
  <c r="J98" i="1"/>
  <c r="D98" i="1"/>
  <c r="H99" i="1" l="1"/>
  <c r="F99" i="1" s="1"/>
  <c r="B99" i="1" s="1"/>
  <c r="E83" i="4" s="1"/>
  <c r="I83" i="4" s="1"/>
  <c r="J82" i="4"/>
  <c r="J99" i="1" l="1"/>
  <c r="D99" i="1"/>
  <c r="H100" i="1" l="1"/>
  <c r="F100" i="1" s="1"/>
  <c r="B100" i="1" s="1"/>
  <c r="D100" i="1" s="1"/>
  <c r="J84" i="4" s="1"/>
  <c r="J83" i="4"/>
  <c r="E84" i="4" l="1"/>
  <c r="I84" i="4" s="1"/>
  <c r="J100" i="1"/>
</calcChain>
</file>

<file path=xl/sharedStrings.xml><?xml version="1.0" encoding="utf-8"?>
<sst xmlns="http://schemas.openxmlformats.org/spreadsheetml/2006/main" count="203" uniqueCount="127">
  <si>
    <t>Baseline Assumptions</t>
    <phoneticPr fontId="3" type="noConversion"/>
  </si>
  <si>
    <t>Suggested range</t>
    <phoneticPr fontId="3" type="noConversion"/>
  </si>
  <si>
    <t>Inflation</t>
    <phoneticPr fontId="3" type="noConversion"/>
  </si>
  <si>
    <t xml:space="preserve">Real GDP </t>
    <phoneticPr fontId="3" type="noConversion"/>
  </si>
  <si>
    <t xml:space="preserve"> (CPI)</t>
    <phoneticPr fontId="3" type="noConversion"/>
  </si>
  <si>
    <t>(per capita)</t>
    <phoneticPr fontId="3" type="noConversion"/>
  </si>
  <si>
    <t>(calculates)</t>
    <phoneticPr fontId="3" type="noConversion"/>
  </si>
  <si>
    <t>Growth Factor</t>
    <phoneticPr fontId="3" type="noConversion"/>
  </si>
  <si>
    <t>Annual</t>
    <phoneticPr fontId="3" type="noConversion"/>
  </si>
  <si>
    <t xml:space="preserve">       PROJECTION MATRIX</t>
    <phoneticPr fontId="3" type="noConversion"/>
  </si>
  <si>
    <t>Share</t>
    <phoneticPr fontId="3" type="noConversion"/>
  </si>
  <si>
    <t>resistance</t>
    <phoneticPr fontId="3" type="noConversion"/>
  </si>
  <si>
    <t>adjusted</t>
    <phoneticPr fontId="3" type="noConversion"/>
  </si>
  <si>
    <t>excess</t>
    <phoneticPr fontId="3" type="noConversion"/>
  </si>
  <si>
    <t>(input)</t>
    <phoneticPr fontId="3" type="noConversion"/>
  </si>
  <si>
    <t>(cells)</t>
    <phoneticPr fontId="3" type="noConversion"/>
  </si>
  <si>
    <t>Year-Limit</t>
    <phoneticPr fontId="3" type="noConversion"/>
  </si>
  <si>
    <t>Inflation</t>
    <phoneticPr fontId="3" type="noConversion"/>
  </si>
  <si>
    <t>Real Income per capita</t>
    <phoneticPr fontId="3" type="noConversion"/>
  </si>
  <si>
    <t>year</t>
    <phoneticPr fontId="3" type="noConversion"/>
  </si>
  <si>
    <t>dummy</t>
    <phoneticPr fontId="3" type="noConversion"/>
  </si>
  <si>
    <t>model or</t>
    <phoneticPr fontId="3" type="noConversion"/>
  </si>
  <si>
    <t>user</t>
    <phoneticPr fontId="3" type="noConversion"/>
  </si>
  <si>
    <t>Long-run</t>
    <phoneticPr fontId="3" type="noConversion"/>
  </si>
  <si>
    <t>Short-term</t>
    <phoneticPr fontId="3" type="noConversion"/>
  </si>
  <si>
    <t>linear</t>
    <phoneticPr fontId="3" type="noConversion"/>
  </si>
  <si>
    <t>transition</t>
    <phoneticPr fontId="3" type="noConversion"/>
  </si>
  <si>
    <t>Year</t>
    <phoneticPr fontId="3" type="noConversion"/>
  </si>
  <si>
    <t>Assumptions</t>
    <phoneticPr fontId="3" type="noConversion"/>
  </si>
  <si>
    <t>What the USER can do with this model</t>
    <phoneticPr fontId="3" type="noConversion"/>
  </si>
  <si>
    <t xml:space="preserve">3)  Increase or decrease cost containment pressure parameters. </t>
    <phoneticPr fontId="3" type="noConversion"/>
  </si>
  <si>
    <t>5)  Perform basic "what if" analysis.</t>
    <phoneticPr fontId="3" type="noConversion"/>
  </si>
  <si>
    <t xml:space="preserve">To keep baseline default assumptions, leave numbers unchanged. </t>
    <phoneticPr fontId="3" type="noConversion"/>
  </si>
  <si>
    <t>To change to new user-desired values, place new values into the shaded cells with bold blue numbers.</t>
    <phoneticPr fontId="3" type="noConversion"/>
  </si>
  <si>
    <t>Year</t>
  </si>
  <si>
    <t>Baseline</t>
  </si>
  <si>
    <t xml:space="preserve">    "  "</t>
  </si>
  <si>
    <t>STEP 1 - INPUT SHORT TERM RATES</t>
  </si>
  <si>
    <t>Years</t>
  </si>
  <si>
    <t>(user input)</t>
  </si>
  <si>
    <t>User</t>
  </si>
  <si>
    <t>Input</t>
  </si>
  <si>
    <t>None</t>
  </si>
  <si>
    <t>Results</t>
  </si>
  <si>
    <t>Share</t>
    <phoneticPr fontId="3" type="noConversion"/>
  </si>
  <si>
    <t>STEP 2 - INPUT LONG RUN GROWTH FACTORS ASSUMPTIONS</t>
  </si>
  <si>
    <t>STEP 3 (optional) - INPUT DESIRED CAPACITY CONSTRAINTS ASSUMPTIONS</t>
  </si>
  <si>
    <t xml:space="preserve">Annual Percentage Growth Rate in medical costs </t>
  </si>
  <si>
    <t>Share</t>
  </si>
  <si>
    <t>per capita income</t>
  </si>
  <si>
    <t>excess medical cost growth</t>
  </si>
  <si>
    <t>baseline</t>
  </si>
  <si>
    <t>per capita</t>
  </si>
  <si>
    <t xml:space="preserve">   cells from input tab</t>
  </si>
  <si>
    <t>growth</t>
  </si>
  <si>
    <t>share</t>
  </si>
  <si>
    <t>medical costs</t>
  </si>
  <si>
    <t>Short Term Rates</t>
  </si>
  <si>
    <t>Suggested range</t>
  </si>
  <si>
    <t>estimate</t>
  </si>
  <si>
    <t>compounded</t>
  </si>
  <si>
    <t>power</t>
  </si>
  <si>
    <t>parameter</t>
  </si>
  <si>
    <t xml:space="preserve">   GDP</t>
  </si>
  <si>
    <t>for projecting returns on invested reserves.</t>
  </si>
  <si>
    <t>Inflation and income assumptions should be consistent with assumptions used</t>
  </si>
  <si>
    <t>Excess*</t>
  </si>
  <si>
    <t>Medical Cost</t>
  </si>
  <si>
    <t>Growth</t>
  </si>
  <si>
    <t>Excess Medical Cost Growth</t>
  </si>
  <si>
    <t>NOTE: all changes are to be made on the "Input" tab, not on this tab</t>
  </si>
  <si>
    <t xml:space="preserve">Baseline is expected average national medical cost increase. </t>
  </si>
  <si>
    <t>Short term rate inputs do not change long-term forecasts.</t>
  </si>
  <si>
    <t>Note: Cell H28 is the annual % growth in medical costs generated by the model</t>
  </si>
  <si>
    <t>% growth</t>
  </si>
  <si>
    <t>and constitute a health share of GDP of</t>
  </si>
  <si>
    <t xml:space="preserve">medical costs are projected to have increased     </t>
  </si>
  <si>
    <t>Expected Health Share of GDP in year</t>
  </si>
  <si>
    <t xml:space="preserve"> Share of GDP above which cost growth is assumed to meet resistance</t>
  </si>
  <si>
    <t>Year after which medical costs are limited to rate of growth in GDP</t>
  </si>
  <si>
    <t xml:space="preserve">   Model </t>
  </si>
  <si>
    <t>Based on the input entries above after 50 years</t>
  </si>
  <si>
    <t>upcoming year</t>
  </si>
  <si>
    <t xml:space="preserve">Share-Resistance </t>
  </si>
  <si>
    <t>(see Technical Manual --Section II)</t>
  </si>
  <si>
    <t xml:space="preserve">*Users may input specific short term rates appropriate for each plan. </t>
  </si>
  <si>
    <t>(4 - 8)</t>
  </si>
  <si>
    <t>???</t>
  </si>
  <si>
    <t>estimated</t>
  </si>
  <si>
    <t>Yellow Highlights</t>
  </si>
  <si>
    <t>prepared for the Society of Actuaries</t>
  </si>
  <si>
    <t>except for</t>
  </si>
  <si>
    <t>?</t>
  </si>
  <si>
    <t>(0 - 10*)</t>
  </si>
  <si>
    <t>(0 - 10)</t>
  </si>
  <si>
    <t>(2 - 9)</t>
  </si>
  <si>
    <t xml:space="preserve"> </t>
  </si>
  <si>
    <t xml:space="preserve">LONG RUN MODEL </t>
  </si>
  <si>
    <t xml:space="preserve">  GROWTH RATES</t>
  </si>
  <si>
    <t>(1.5% - 4.5%)</t>
  </si>
  <si>
    <t>SOA Long Term Healthcare Cost Trends Model</t>
  </si>
  <si>
    <t>(0.3% - 2.0%)</t>
  </si>
  <si>
    <t>2033 share</t>
  </si>
  <si>
    <t>(0.5% - 2.5%)</t>
  </si>
  <si>
    <t>User Input for Years 2034+</t>
  </si>
  <si>
    <t>for years 2034+ if unrestricted. It will fall if  "share" or "year" limits are reached.</t>
  </si>
  <si>
    <t>1)  Use model "as is" to provide baseline estimate of future medical cost increases for 2029-2104.</t>
  </si>
  <si>
    <t>2)  Change % increases for years 2025 to 2028 to reflect special conditions or better information.</t>
  </si>
  <si>
    <t>Backcast of compoounded growth</t>
  </si>
  <si>
    <t>updated 16 Sept 2024</t>
  </si>
  <si>
    <t>( .175 - .235 )</t>
  </si>
  <si>
    <t>( 2040 - 2098 )</t>
  </si>
  <si>
    <t>( .150 - .250 )</t>
  </si>
  <si>
    <t>Suggested ranges</t>
  </si>
  <si>
    <t xml:space="preserve">The model was created by Professor Thomas Getzen, getzen@temple.edu and was last updated 16 Sept 2024 </t>
  </si>
  <si>
    <t xml:space="preserve">4)  Examine the long-run cost impact of faster or slower technological advancement. </t>
  </si>
  <si>
    <r>
      <t xml:space="preserve">What is </t>
    </r>
    <r>
      <rPr>
        <b/>
        <u/>
        <sz val="10.5"/>
        <color theme="5"/>
        <rFont val="Calibri Light"/>
        <family val="2"/>
        <scheme val="minor"/>
      </rPr>
      <t>not</t>
    </r>
    <r>
      <rPr>
        <b/>
        <sz val="10.5"/>
        <color theme="5"/>
        <rFont val="Calibri Light"/>
        <family val="2"/>
        <scheme val="minor"/>
      </rPr>
      <t xml:space="preserve"> in the model: data or estimates specific to your plan or group!</t>
    </r>
  </si>
  <si>
    <r>
      <t xml:space="preserve">The SOA Long Term Healthcare Cost Trends Model (next three spreadsheet tabs) is a tool for projection of expected growth rates in medical premiums and expenditures from 2029 to 2104; particularly in the estimation of reportable liabilities for retiree health benefits in accordance with FASB and GASB standards. The model projects percentage growth rates and the health share of GDP for the next 80 years using equations and assumptions developed by the author with the assistance of an SOA Research Institute working group. If desired, the user can change the model input cells to specify alternative assumptions regarding responsiveness to local conditions, external trends, income growth, and other factors to arrive at alternative projections. </t>
    </r>
    <r>
      <rPr>
        <i/>
        <sz val="10"/>
        <rFont val="Calibri Light"/>
        <family val="2"/>
        <scheme val="minor"/>
      </rPr>
      <t>The model adds transparency to the economic assumptions behind the medical trend assumption. The user should ensure that the economic assumption inputs are reasonable and consistent with those used for other long term economic assumptions such as inflation, wage growth and return on investments and in accord with ASOP 27</t>
    </r>
    <r>
      <rPr>
        <sz val="10"/>
        <rFont val="Calibri Light"/>
        <family val="2"/>
        <scheme val="minor"/>
      </rPr>
      <t xml:space="preserve">.       </t>
    </r>
  </si>
  <si>
    <r>
      <rPr>
        <b/>
        <sz val="10"/>
        <rFont val="Calibri Light"/>
        <family val="2"/>
        <scheme val="minor"/>
      </rPr>
      <t>Why have medical costs continued to rise?</t>
    </r>
    <r>
      <rPr>
        <sz val="10"/>
        <rFont val="Calibri Light"/>
        <family val="2"/>
        <scheme val="minor"/>
      </rPr>
      <t xml:space="preserve"> Primarily because economic growth has given people more money to spend, and they (or their agents and legislators) have chosen to spend more of it on health care--especially on the latest and most promsing technologies. Spending choices are mainly indirect and often far removed from individual consumers because they are made and implemented through employee benefit managers, federal, state, and local budget committees, and broad legislation that impacts spending. Health spending increases cannot continue to outpace the growth in personal income incessantly. Consequently, there must be some ultimate limits placed on how much is spent on health care relative to wages. Budget constraints and cost controls are simulated in this model in two ways: by specifying a </t>
    </r>
    <r>
      <rPr>
        <b/>
        <sz val="10"/>
        <rFont val="Calibri Light"/>
        <family val="2"/>
        <scheme val="minor"/>
      </rPr>
      <t>Share Restriction</t>
    </r>
    <r>
      <rPr>
        <sz val="10"/>
        <rFont val="Calibri Light"/>
        <family val="2"/>
        <scheme val="minor"/>
      </rPr>
      <t>, a percentage of GDP spent on health above which the current trends will be reduced, and also by specifying a</t>
    </r>
    <r>
      <rPr>
        <b/>
        <sz val="10"/>
        <rFont val="Calibri Light"/>
        <family val="2"/>
        <scheme val="minor"/>
      </rPr>
      <t xml:space="preserve"> Limit Year</t>
    </r>
    <r>
      <rPr>
        <sz val="10"/>
        <rFont val="Calibri Light"/>
        <family val="2"/>
        <scheme val="minor"/>
      </rPr>
      <t xml:space="preserve"> after which the rate of growth in health care costs will be reduced to match the rate of growth in per capita income (as both CMS and CBO assume).       </t>
    </r>
  </si>
  <si>
    <r>
      <rPr>
        <b/>
        <i/>
        <sz val="10"/>
        <rFont val="Calibri Light"/>
        <family val="2"/>
        <scheme val="minor"/>
      </rPr>
      <t>A Manual with User Guide &amp; Documentation</t>
    </r>
    <r>
      <rPr>
        <sz val="10"/>
        <rFont val="Calibri Light"/>
        <family val="2"/>
        <scheme val="minor"/>
      </rPr>
      <t xml:space="preserve"> for this model is available on the SOA website. It provides details of model construction, data sources and baseline values evaluated by an expert group of health actuaries, research review, assessment of accuracy and uncertainty, notes, and references. There is also a  brief</t>
    </r>
    <r>
      <rPr>
        <b/>
        <i/>
        <sz val="10"/>
        <rFont val="Calibri Light"/>
        <family val="2"/>
        <scheme val="minor"/>
      </rPr>
      <t xml:space="preserve"> Medical Cost Trends Update for 2025</t>
    </r>
    <r>
      <rPr>
        <sz val="10"/>
        <rFont val="Calibri Light"/>
        <family val="2"/>
        <scheme val="minor"/>
      </rPr>
      <t xml:space="preserve"> with notes on current estimates and ranges of model input parameters.</t>
    </r>
  </si>
  <si>
    <t>User Inputs with Baseline Values</t>
  </si>
  <si>
    <t>SOA Getzen Model of Long-Run Medical Cost Trends</t>
  </si>
  <si>
    <t>2025 SOA Getzen Model of Long-Run Medical Cost Trends</t>
  </si>
  <si>
    <t>Version 1b</t>
  </si>
  <si>
    <r>
      <t xml:space="preserve">see </t>
    </r>
    <r>
      <rPr>
        <i/>
        <sz val="8"/>
        <color theme="4"/>
        <rFont val="Calibri Light"/>
        <family val="2"/>
        <scheme val="minor"/>
      </rPr>
      <t xml:space="preserve">Update for </t>
    </r>
  </si>
  <si>
    <r>
      <t xml:space="preserve">and </t>
    </r>
    <r>
      <rPr>
        <i/>
        <u/>
        <sz val="8"/>
        <color theme="4"/>
        <rFont val="Calibri Light"/>
        <family val="2"/>
        <scheme val="minor"/>
      </rPr>
      <t>Technical Manua</t>
    </r>
    <r>
      <rPr>
        <i/>
        <sz val="8"/>
        <color theme="4"/>
        <rFont val="Calibri Light"/>
        <family val="2"/>
        <scheme val="minor"/>
      </rPr>
      <t>l</t>
    </r>
    <r>
      <rPr>
        <sz val="8"/>
        <color theme="4"/>
        <rFont val="Calibri Light"/>
        <family val="2"/>
        <scheme val="minor"/>
      </rPr>
      <t>, Sections II &amp; V</t>
    </r>
  </si>
  <si>
    <r>
      <t>16 Sept 2024</t>
    </r>
    <r>
      <rPr>
        <sz val="12"/>
        <rFont val="Calibri Light"/>
        <family val="2"/>
        <scheme val="minor"/>
      </rPr>
      <t xml:space="preserve">  by</t>
    </r>
    <r>
      <rPr>
        <b/>
        <sz val="12"/>
        <rFont val="Calibri Light"/>
        <family val="2"/>
        <scheme val="minor"/>
      </rPr>
      <t xml:space="preserve"> Thomas E. Getzen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</si>
</sst>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_(&quot;$&quot;* \(#,##0.00\);_(&quot;$&quot;* &quot;-&quot;??_);_(@_)"/>
    <numFmt numFmtId="43" formatCode="_(* #,##0.00_);_(* \(#,##0.00\);_(* &quot;-&quot;??_);_(@_)"/>
    <numFmt numFmtId="164" formatCode="0.0%"/>
    <numFmt numFmtId="165" formatCode=".000"/>
    <numFmt numFmtId="166" formatCode="&quot;$&quot;#,##0"/>
    <numFmt numFmtId="167" formatCode=".0"/>
    <numFmt numFmtId="168" formatCode="_(&quot;$&quot;* #,##0_);_(&quot;$&quot;* \(#,##0\);_(&quot;$&quot;* &quot;-&quot;??_);_(@_)"/>
    <numFmt numFmtId="169" formatCode="0.0"/>
    <numFmt numFmtId="170" formatCode=".00"/>
    <numFmt numFmtId="171" formatCode="0_);\(0\)"/>
    <numFmt numFmtId="172" formatCode="&quot;$&quot;#,##0.0_);\(&quot;$&quot;#,##0.0\)"/>
    <numFmt numFmtId="173" formatCode="General_)"/>
    <numFmt numFmtId="174" formatCode=".0000"/>
    <numFmt numFmtId="175" formatCode="0.0000"/>
    <numFmt numFmtId="176" formatCode="0.00000"/>
  </numFmts>
  <fonts count="85" x14ac:knownFonts="1">
    <font>
      <sz val="10"/>
      <name val="Arial"/>
    </font>
    <font>
      <sz val="10"/>
      <name val="Arial"/>
      <family val="2"/>
    </font>
    <font>
      <sz val="10"/>
      <name val="Arial"/>
      <family val="2"/>
    </font>
    <font>
      <sz val="8"/>
      <name val="Arial"/>
      <family val="2"/>
    </font>
    <font>
      <sz val="10"/>
      <name val="Times New Roman"/>
      <family val="1"/>
    </font>
    <font>
      <u/>
      <sz val="10"/>
      <color theme="10"/>
      <name val="Arial"/>
      <family val="2"/>
    </font>
    <font>
      <u/>
      <sz val="10"/>
      <color theme="11"/>
      <name val="Arial"/>
      <family val="2"/>
    </font>
    <font>
      <i/>
      <sz val="9"/>
      <name val="Calibri Light"/>
      <family val="2"/>
      <scheme val="minor"/>
    </font>
    <font>
      <sz val="10"/>
      <name val="Calibri Light"/>
      <family val="2"/>
      <scheme val="minor"/>
    </font>
    <font>
      <sz val="12"/>
      <name val="Calibri Light"/>
      <family val="2"/>
      <scheme val="minor"/>
    </font>
    <font>
      <b/>
      <i/>
      <sz val="12"/>
      <color indexed="10"/>
      <name val="Calibri Light"/>
      <family val="2"/>
      <scheme val="minor"/>
    </font>
    <font>
      <i/>
      <sz val="12"/>
      <name val="Calibri Light"/>
      <family val="2"/>
      <scheme val="minor"/>
    </font>
    <font>
      <b/>
      <sz val="12"/>
      <name val="Calibri Light"/>
      <family val="2"/>
      <scheme val="minor"/>
    </font>
    <font>
      <b/>
      <sz val="12"/>
      <color theme="4"/>
      <name val="Calibri Light"/>
      <family val="2"/>
      <scheme val="minor"/>
    </font>
    <font>
      <b/>
      <sz val="10.5"/>
      <color theme="5"/>
      <name val="Calibri"/>
      <family val="2"/>
      <scheme val="major"/>
    </font>
    <font>
      <b/>
      <i/>
      <sz val="10"/>
      <name val="Calibri Light"/>
      <family val="2"/>
      <scheme val="minor"/>
    </font>
    <font>
      <i/>
      <sz val="10"/>
      <name val="Calibri Light"/>
      <family val="2"/>
      <scheme val="minor"/>
    </font>
    <font>
      <b/>
      <sz val="10"/>
      <name val="Calibri Light"/>
      <family val="2"/>
      <scheme val="minor"/>
    </font>
    <font>
      <b/>
      <i/>
      <u/>
      <sz val="10"/>
      <name val="Calibri Light"/>
      <family val="2"/>
      <scheme val="minor"/>
    </font>
    <font>
      <b/>
      <sz val="10"/>
      <color theme="5"/>
      <name val="Calibri Light"/>
      <family val="2"/>
      <scheme val="minor"/>
    </font>
    <font>
      <b/>
      <u/>
      <sz val="10.5"/>
      <color theme="5"/>
      <name val="Calibri Light"/>
      <family val="2"/>
      <scheme val="minor"/>
    </font>
    <font>
      <b/>
      <sz val="10.5"/>
      <color theme="5"/>
      <name val="Calibri Light"/>
      <family val="2"/>
      <scheme val="minor"/>
    </font>
    <font>
      <b/>
      <u/>
      <sz val="10"/>
      <name val="Calibri Light"/>
      <family val="2"/>
      <scheme val="minor"/>
    </font>
    <font>
      <sz val="10"/>
      <name val="Calibri"/>
      <family val="2"/>
      <scheme val="major"/>
    </font>
    <font>
      <b/>
      <sz val="10"/>
      <color indexed="12"/>
      <name val="Calibri Light"/>
      <family val="2"/>
      <scheme val="minor"/>
    </font>
    <font>
      <b/>
      <sz val="9"/>
      <color indexed="12"/>
      <name val="Calibri Light"/>
      <family val="2"/>
      <scheme val="minor"/>
    </font>
    <font>
      <u/>
      <sz val="10"/>
      <name val="Calibri Light"/>
      <family val="2"/>
      <scheme val="minor"/>
    </font>
    <font>
      <b/>
      <sz val="10"/>
      <color indexed="55"/>
      <name val="Calibri Light"/>
      <family val="2"/>
      <scheme val="minor"/>
    </font>
    <font>
      <b/>
      <sz val="8"/>
      <name val="Calibri Light"/>
      <family val="2"/>
      <scheme val="minor"/>
    </font>
    <font>
      <sz val="9"/>
      <color indexed="23"/>
      <name val="Calibri Light"/>
      <family val="2"/>
      <scheme val="minor"/>
    </font>
    <font>
      <b/>
      <i/>
      <sz val="12"/>
      <color indexed="12"/>
      <name val="Calibri Light"/>
      <family val="2"/>
      <scheme val="minor"/>
    </font>
    <font>
      <i/>
      <sz val="10"/>
      <color indexed="23"/>
      <name val="Calibri Light"/>
      <family val="2"/>
      <scheme val="minor"/>
    </font>
    <font>
      <i/>
      <sz val="10"/>
      <color indexed="12"/>
      <name val="Calibri Light"/>
      <family val="2"/>
      <scheme val="minor"/>
    </font>
    <font>
      <i/>
      <sz val="10"/>
      <color rgb="FF0000FF"/>
      <name val="Calibri Light"/>
      <family val="2"/>
      <scheme val="minor"/>
    </font>
    <font>
      <sz val="9"/>
      <name val="Calibri Light"/>
      <family val="2"/>
      <scheme val="minor"/>
    </font>
    <font>
      <b/>
      <sz val="9"/>
      <color indexed="23"/>
      <name val="Calibri Light"/>
      <family val="2"/>
      <scheme val="minor"/>
    </font>
    <font>
      <b/>
      <sz val="10"/>
      <color indexed="23"/>
      <name val="Calibri Light"/>
      <family val="2"/>
      <scheme val="minor"/>
    </font>
    <font>
      <b/>
      <i/>
      <sz val="14"/>
      <color indexed="23"/>
      <name val="Calibri Light"/>
      <family val="2"/>
      <scheme val="minor"/>
    </font>
    <font>
      <b/>
      <i/>
      <sz val="10"/>
      <color indexed="12"/>
      <name val="Calibri Light"/>
      <family val="2"/>
      <scheme val="minor"/>
    </font>
    <font>
      <sz val="10"/>
      <color indexed="16"/>
      <name val="Calibri Light"/>
      <family val="2"/>
      <scheme val="minor"/>
    </font>
    <font>
      <b/>
      <sz val="12"/>
      <color indexed="12"/>
      <name val="Calibri Light"/>
      <family val="2"/>
      <scheme val="minor"/>
    </font>
    <font>
      <sz val="10"/>
      <color indexed="23"/>
      <name val="Calibri Light"/>
      <family val="2"/>
      <scheme val="minor"/>
    </font>
    <font>
      <b/>
      <u/>
      <sz val="10"/>
      <color indexed="23"/>
      <name val="Calibri Light"/>
      <family val="2"/>
      <scheme val="minor"/>
    </font>
    <font>
      <sz val="8"/>
      <name val="Calibri Light"/>
      <family val="2"/>
      <scheme val="minor"/>
    </font>
    <font>
      <sz val="10"/>
      <color indexed="60"/>
      <name val="Calibri Light"/>
      <family val="2"/>
      <scheme val="minor"/>
    </font>
    <font>
      <sz val="10"/>
      <color indexed="12"/>
      <name val="Calibri Light"/>
      <family val="2"/>
      <scheme val="minor"/>
    </font>
    <font>
      <sz val="11"/>
      <color indexed="23"/>
      <name val="Calibri Light"/>
      <family val="2"/>
      <scheme val="minor"/>
    </font>
    <font>
      <sz val="14"/>
      <color theme="4"/>
      <name val="Calibri"/>
      <family val="2"/>
      <scheme val="major"/>
    </font>
    <font>
      <b/>
      <sz val="9"/>
      <color theme="5"/>
      <name val="Calibri Light"/>
      <family val="2"/>
      <scheme val="minor"/>
    </font>
    <font>
      <b/>
      <i/>
      <sz val="12"/>
      <color theme="4"/>
      <name val="Calibri Light"/>
      <family val="2"/>
      <scheme val="minor"/>
    </font>
    <font>
      <sz val="8"/>
      <color theme="4"/>
      <name val="Calibri Light"/>
      <family val="2"/>
      <scheme val="minor"/>
    </font>
    <font>
      <i/>
      <sz val="8"/>
      <color theme="4"/>
      <name val="Calibri Light"/>
      <family val="2"/>
      <scheme val="minor"/>
    </font>
    <font>
      <i/>
      <u/>
      <sz val="8"/>
      <color theme="4"/>
      <name val="Calibri Light"/>
      <family val="2"/>
      <scheme val="minor"/>
    </font>
    <font>
      <sz val="10"/>
      <color theme="4"/>
      <name val="Calibri Light"/>
      <family val="2"/>
      <scheme val="minor"/>
    </font>
    <font>
      <i/>
      <sz val="10"/>
      <color theme="4"/>
      <name val="Calibri Light"/>
      <family val="2"/>
      <scheme val="minor"/>
    </font>
    <font>
      <b/>
      <i/>
      <sz val="14"/>
      <color theme="9"/>
      <name val="Calibri Light"/>
      <family val="2"/>
      <scheme val="minor"/>
    </font>
    <font>
      <sz val="10"/>
      <color theme="9"/>
      <name val="Calibri Light"/>
      <family val="2"/>
      <scheme val="minor"/>
    </font>
    <font>
      <sz val="12"/>
      <color theme="9"/>
      <name val="Calibri Light"/>
      <family val="2"/>
      <scheme val="minor"/>
    </font>
    <font>
      <sz val="12"/>
      <color theme="4"/>
      <name val="Calibri"/>
      <family val="2"/>
      <scheme val="major"/>
    </font>
    <font>
      <u/>
      <sz val="12"/>
      <name val="Calibri Light"/>
      <family val="2"/>
      <scheme val="minor"/>
    </font>
    <font>
      <u/>
      <sz val="10"/>
      <color indexed="23"/>
      <name val="Calibri Light"/>
      <family val="2"/>
      <scheme val="minor"/>
    </font>
    <font>
      <sz val="10"/>
      <color theme="5"/>
      <name val="Calibri Light"/>
      <family val="2"/>
      <scheme val="minor"/>
    </font>
    <font>
      <i/>
      <u/>
      <sz val="10"/>
      <color theme="9"/>
      <name val="Calibri Light"/>
      <family val="2"/>
      <scheme val="minor"/>
    </font>
    <font>
      <b/>
      <sz val="12"/>
      <color theme="9" tint="-0.499984740745262"/>
      <name val="Calibri Light"/>
      <family val="2"/>
      <scheme val="minor"/>
    </font>
    <font>
      <sz val="12"/>
      <color indexed="55"/>
      <name val="Calibri Light"/>
      <family val="2"/>
      <scheme val="minor"/>
    </font>
    <font>
      <b/>
      <i/>
      <sz val="12"/>
      <color rgb="FFFF0000"/>
      <name val="Calibri Light"/>
      <family val="2"/>
      <scheme val="minor"/>
    </font>
    <font>
      <sz val="12"/>
      <color indexed="12"/>
      <name val="Calibri Light"/>
      <family val="2"/>
      <scheme val="minor"/>
    </font>
    <font>
      <b/>
      <i/>
      <sz val="12"/>
      <color indexed="46"/>
      <name val="Calibri Light"/>
      <family val="2"/>
      <scheme val="minor"/>
    </font>
    <font>
      <i/>
      <sz val="12"/>
      <color rgb="FFFF6600"/>
      <name val="Calibri Light"/>
      <family val="2"/>
      <scheme val="minor"/>
    </font>
    <font>
      <i/>
      <sz val="12"/>
      <color theme="5"/>
      <name val="Calibri Light"/>
      <family val="2"/>
      <scheme val="minor"/>
    </font>
    <font>
      <i/>
      <sz val="12"/>
      <color rgb="FF0000FF"/>
      <name val="Calibri Light"/>
      <family val="2"/>
      <scheme val="minor"/>
    </font>
    <font>
      <i/>
      <sz val="12"/>
      <color indexed="55"/>
      <name val="Calibri Light"/>
      <family val="2"/>
      <scheme val="minor"/>
    </font>
    <font>
      <sz val="12"/>
      <color theme="5"/>
      <name val="Calibri Light"/>
      <family val="2"/>
      <scheme val="minor"/>
    </font>
    <font>
      <i/>
      <sz val="12"/>
      <color theme="9"/>
      <name val="Calibri Light"/>
      <family val="2"/>
      <scheme val="minor"/>
    </font>
    <font>
      <sz val="12"/>
      <color theme="4"/>
      <name val="Calibri Light"/>
      <family val="2"/>
      <scheme val="minor"/>
    </font>
    <font>
      <b/>
      <i/>
      <sz val="12"/>
      <color theme="9"/>
      <name val="Calibri Light"/>
      <family val="2"/>
      <scheme val="minor"/>
    </font>
    <font>
      <i/>
      <sz val="12"/>
      <color theme="4"/>
      <name val="Calibri Light"/>
      <family val="2"/>
      <scheme val="minor"/>
    </font>
    <font>
      <sz val="12"/>
      <color theme="4" tint="0.39997558519241921"/>
      <name val="Calibri Light"/>
      <family val="2"/>
      <scheme val="minor"/>
    </font>
    <font>
      <b/>
      <i/>
      <sz val="12"/>
      <color theme="4" tint="0.39997558519241921"/>
      <name val="Calibri Light"/>
      <family val="2"/>
      <scheme val="minor"/>
    </font>
    <font>
      <sz val="12"/>
      <color indexed="16"/>
      <name val="Calibri Light"/>
      <family val="2"/>
      <scheme val="minor"/>
    </font>
    <font>
      <sz val="14"/>
      <name val="Calibri"/>
      <family val="2"/>
      <scheme val="major"/>
    </font>
    <font>
      <sz val="12"/>
      <name val="Calibri"/>
      <family val="2"/>
      <scheme val="major"/>
    </font>
    <font>
      <b/>
      <sz val="10"/>
      <color theme="9"/>
      <name val="Calibri Light"/>
      <family val="2"/>
      <scheme val="minor"/>
    </font>
    <font>
      <b/>
      <sz val="12"/>
      <color theme="9"/>
      <name val="Calibri Light"/>
      <family val="2"/>
      <scheme val="minor"/>
    </font>
    <font>
      <b/>
      <i/>
      <sz val="10"/>
      <color theme="9"/>
      <name val="Calibri Light"/>
      <family val="2"/>
      <scheme val="minor"/>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right/>
      <top/>
      <bottom style="thin">
        <color auto="1"/>
      </bottom>
      <diagonal/>
    </border>
    <border>
      <left/>
      <right/>
      <top/>
      <bottom style="double">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double">
        <color auto="1"/>
      </top>
      <bottom style="thin">
        <color auto="1"/>
      </bottom>
      <diagonal/>
    </border>
    <border>
      <left/>
      <right style="thin">
        <color auto="1"/>
      </right>
      <top style="double">
        <color auto="1"/>
      </top>
      <bottom style="thin">
        <color auto="1"/>
      </bottom>
      <diagonal/>
    </border>
  </borders>
  <cellStyleXfs count="682">
    <xf numFmtId="0" fontId="0" fillId="0" borderId="0"/>
    <xf numFmtId="44" fontId="2" fillId="0" borderId="0" applyFont="0" applyFill="0" applyBorder="0" applyAlignment="0" applyProtection="0"/>
    <xf numFmtId="9" fontId="2"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72" fontId="4" fillId="0" borderId="0">
      <alignment horizontal="left" indent="1"/>
    </xf>
    <xf numFmtId="173" fontId="1" fillId="0" borderId="0" applyNumberFormat="0" applyFont="0" applyBorder="0">
      <alignment horizontal="center"/>
    </xf>
    <xf numFmtId="173" fontId="1" fillId="0" borderId="0">
      <alignment horizontal="left" indent="1"/>
    </xf>
    <xf numFmtId="173" fontId="1" fillId="0" borderId="0">
      <alignment horizontal="left" indent="2"/>
    </xf>
    <xf numFmtId="0" fontId="1" fillId="0" borderId="0"/>
    <xf numFmtId="173" fontId="1" fillId="0" borderId="11" applyNumberFormat="0" applyFont="0" applyBorder="0">
      <alignment horizontal="right"/>
    </xf>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86">
    <xf numFmtId="0" fontId="0" fillId="0" borderId="0" xfId="0"/>
    <xf numFmtId="0" fontId="8" fillId="0" borderId="0" xfId="0" applyFont="1"/>
    <xf numFmtId="0" fontId="9" fillId="0" borderId="0" xfId="0" applyFont="1"/>
    <xf numFmtId="0" fontId="11" fillId="0" borderId="0" xfId="0" applyFont="1" applyAlignment="1">
      <alignment horizontal="left"/>
    </xf>
    <xf numFmtId="0" fontId="14" fillId="0" borderId="0" xfId="0" applyFont="1" applyAlignment="1">
      <alignment horizontal="left" wrapText="1"/>
    </xf>
    <xf numFmtId="0" fontId="8" fillId="0" borderId="0" xfId="0" applyFont="1" applyAlignment="1">
      <alignment horizontal="left" wrapText="1"/>
    </xf>
    <xf numFmtId="0" fontId="16" fillId="0" borderId="0" xfId="0" applyFont="1" applyAlignment="1">
      <alignment horizontal="left" wrapText="1"/>
    </xf>
    <xf numFmtId="0" fontId="8" fillId="0" borderId="0" xfId="0" applyFont="1" applyAlignment="1">
      <alignment horizontal="justify" vertical="top" wrapText="1"/>
    </xf>
    <xf numFmtId="0" fontId="23" fillId="0" borderId="0" xfId="0" applyFont="1"/>
    <xf numFmtId="168" fontId="8" fillId="0" borderId="0" xfId="1" applyNumberFormat="1" applyFont="1" applyFill="1" applyBorder="1" applyAlignment="1">
      <alignment horizontal="left" vertical="center"/>
    </xf>
    <xf numFmtId="168" fontId="24" fillId="0" borderId="0" xfId="1" applyNumberFormat="1" applyFont="1" applyFill="1" applyBorder="1" applyAlignment="1">
      <alignment horizontal="centerContinuous" vertical="center"/>
    </xf>
    <xf numFmtId="168" fontId="25" fillId="0" borderId="0" xfId="1" applyNumberFormat="1" applyFont="1"/>
    <xf numFmtId="0" fontId="8" fillId="0" borderId="0" xfId="0" applyFont="1" applyAlignment="1">
      <alignment horizontal="center"/>
    </xf>
    <xf numFmtId="0" fontId="8" fillId="0" borderId="5" xfId="0" applyFont="1" applyBorder="1"/>
    <xf numFmtId="168" fontId="25" fillId="0" borderId="5" xfId="1" applyNumberFormat="1" applyFont="1" applyBorder="1"/>
    <xf numFmtId="0" fontId="26" fillId="0" borderId="5" xfId="0" applyFont="1" applyBorder="1"/>
    <xf numFmtId="0" fontId="17" fillId="0" borderId="5" xfId="0" applyFont="1" applyBorder="1" applyAlignment="1">
      <alignment horizontal="center"/>
    </xf>
    <xf numFmtId="0" fontId="8" fillId="0" borderId="6" xfId="0" applyFont="1" applyBorder="1"/>
    <xf numFmtId="168" fontId="25" fillId="0" borderId="2" xfId="1" applyNumberFormat="1" applyFont="1" applyBorder="1" applyAlignment="1">
      <alignment vertical="center"/>
    </xf>
    <xf numFmtId="168" fontId="25" fillId="0" borderId="0" xfId="1" applyNumberFormat="1" applyFont="1" applyBorder="1"/>
    <xf numFmtId="0" fontId="26" fillId="0" borderId="0" xfId="0" applyFont="1"/>
    <xf numFmtId="0" fontId="17" fillId="0" borderId="0" xfId="0" applyFont="1" applyAlignment="1">
      <alignment horizontal="center"/>
    </xf>
    <xf numFmtId="0" fontId="8" fillId="0" borderId="3" xfId="0" applyFont="1" applyBorder="1"/>
    <xf numFmtId="168" fontId="25" fillId="0" borderId="2" xfId="1" applyNumberFormat="1" applyFont="1" applyBorder="1"/>
    <xf numFmtId="0" fontId="17" fillId="0" borderId="0" xfId="0" applyFont="1" applyAlignment="1">
      <alignment horizontal="left"/>
    </xf>
    <xf numFmtId="0" fontId="17" fillId="0" borderId="17" xfId="0" applyFont="1" applyBorder="1" applyAlignment="1">
      <alignment horizontal="center" vertical="center"/>
    </xf>
    <xf numFmtId="0" fontId="27" fillId="0" borderId="0" xfId="0" applyFont="1" applyAlignment="1">
      <alignment horizontal="center"/>
    </xf>
    <xf numFmtId="0" fontId="8" fillId="0" borderId="2" xfId="0" applyFont="1" applyBorder="1"/>
    <xf numFmtId="0" fontId="22" fillId="0" borderId="18" xfId="0" applyFont="1" applyBorder="1" applyAlignment="1">
      <alignment horizontal="center" vertical="center"/>
    </xf>
    <xf numFmtId="0" fontId="28" fillId="0" borderId="0" xfId="0" applyFont="1" applyAlignment="1">
      <alignment horizontal="left" vertical="center" wrapText="1"/>
    </xf>
    <xf numFmtId="0" fontId="29" fillId="0" borderId="0" xfId="0" applyFont="1" applyAlignment="1">
      <alignment horizontal="center" vertical="center" wrapText="1"/>
    </xf>
    <xf numFmtId="0" fontId="16" fillId="0" borderId="0" xfId="0" applyFont="1" applyAlignment="1">
      <alignment horizontal="center" vertical="center"/>
    </xf>
    <xf numFmtId="0" fontId="26" fillId="0" borderId="18" xfId="0" applyFont="1" applyBorder="1" applyAlignment="1">
      <alignment horizontal="center"/>
    </xf>
    <xf numFmtId="164" fontId="29" fillId="0" borderId="0" xfId="0" applyNumberFormat="1" applyFont="1" applyAlignment="1">
      <alignment horizontal="center"/>
    </xf>
    <xf numFmtId="0" fontId="31" fillId="0" borderId="0" xfId="0" quotePrefix="1" applyFont="1" applyAlignment="1">
      <alignment horizontal="center" vertical="center"/>
    </xf>
    <xf numFmtId="0" fontId="32" fillId="0" borderId="0" xfId="0" applyFont="1"/>
    <xf numFmtId="0" fontId="33" fillId="0" borderId="0" xfId="0" applyFont="1" applyAlignment="1">
      <alignment horizontal="left"/>
    </xf>
    <xf numFmtId="0" fontId="26" fillId="0" borderId="13" xfId="0" applyFont="1" applyBorder="1" applyAlignment="1">
      <alignment horizontal="center"/>
    </xf>
    <xf numFmtId="0" fontId="31" fillId="0" borderId="0" xfId="0" quotePrefix="1" applyFont="1" applyAlignment="1">
      <alignment horizontal="left" vertical="center"/>
    </xf>
    <xf numFmtId="0" fontId="26" fillId="0" borderId="0" xfId="0" applyFont="1" applyAlignment="1">
      <alignment horizontal="center"/>
    </xf>
    <xf numFmtId="164" fontId="30" fillId="0" borderId="0" xfId="0" applyNumberFormat="1" applyFont="1" applyAlignment="1">
      <alignment horizontal="center"/>
    </xf>
    <xf numFmtId="0" fontId="34" fillId="0" borderId="0" xfId="0" applyFont="1"/>
    <xf numFmtId="0" fontId="31" fillId="0" borderId="0" xfId="0" quotePrefix="1" applyFont="1" applyAlignment="1">
      <alignment horizontal="center"/>
    </xf>
    <xf numFmtId="0" fontId="16" fillId="0" borderId="0" xfId="0" applyFont="1" applyAlignment="1">
      <alignment horizontal="center" wrapText="1"/>
    </xf>
    <xf numFmtId="0" fontId="8" fillId="0" borderId="0" xfId="0" applyFont="1" applyAlignment="1">
      <alignment horizontal="center" wrapText="1"/>
    </xf>
    <xf numFmtId="0" fontId="8" fillId="0" borderId="0" xfId="0" applyFont="1" applyAlignment="1">
      <alignment horizontal="center" vertical="top"/>
    </xf>
    <xf numFmtId="0" fontId="8" fillId="0" borderId="0" xfId="0" applyFont="1" applyAlignment="1">
      <alignment horizontal="center" vertical="top" wrapText="1"/>
    </xf>
    <xf numFmtId="0" fontId="8" fillId="0" borderId="2" xfId="0" applyFont="1" applyBorder="1" applyAlignment="1">
      <alignment vertical="top"/>
    </xf>
    <xf numFmtId="0" fontId="8" fillId="0" borderId="0" xfId="0" applyFont="1" applyAlignment="1">
      <alignment vertical="top"/>
    </xf>
    <xf numFmtId="0" fontId="26" fillId="0" borderId="0" xfId="0" applyFont="1" applyAlignment="1">
      <alignment horizontal="center" vertical="top" wrapText="1"/>
    </xf>
    <xf numFmtId="0" fontId="26" fillId="0" borderId="0" xfId="0" applyFont="1" applyAlignment="1">
      <alignment horizontal="center" vertical="top"/>
    </xf>
    <xf numFmtId="0" fontId="8" fillId="0" borderId="3" xfId="0" applyFont="1" applyBorder="1" applyAlignment="1">
      <alignment vertical="top"/>
    </xf>
    <xf numFmtId="0" fontId="34" fillId="0" borderId="2" xfId="0" applyFont="1" applyBorder="1"/>
    <xf numFmtId="164" fontId="35" fillId="0" borderId="0" xfId="2" applyNumberFormat="1" applyFont="1" applyBorder="1" applyAlignment="1">
      <alignment horizontal="right" vertical="center"/>
    </xf>
    <xf numFmtId="164" fontId="36" fillId="0" borderId="0" xfId="2" applyNumberFormat="1" applyFont="1" applyBorder="1" applyAlignment="1">
      <alignment horizontal="center" vertical="center"/>
    </xf>
    <xf numFmtId="0" fontId="8" fillId="0" borderId="0" xfId="0" applyFont="1" applyAlignment="1">
      <alignment vertical="center"/>
    </xf>
    <xf numFmtId="164" fontId="37" fillId="0" borderId="0" xfId="2" applyNumberFormat="1" applyFont="1" applyBorder="1" applyAlignment="1">
      <alignment horizontal="center" vertical="center"/>
    </xf>
    <xf numFmtId="0" fontId="38" fillId="0" borderId="3" xfId="0" applyFont="1" applyBorder="1"/>
    <xf numFmtId="0" fontId="29" fillId="0" borderId="0" xfId="0" applyFont="1" applyAlignment="1">
      <alignment horizontal="right" vertical="center"/>
    </xf>
    <xf numFmtId="9" fontId="31" fillId="0" borderId="0" xfId="2" quotePrefix="1" applyFont="1" applyBorder="1" applyAlignment="1">
      <alignment horizontal="center" vertical="center"/>
    </xf>
    <xf numFmtId="0" fontId="8" fillId="0" borderId="0" xfId="0" applyFont="1" applyAlignment="1">
      <alignment horizontal="right"/>
    </xf>
    <xf numFmtId="164" fontId="39" fillId="0" borderId="3" xfId="2" applyNumberFormat="1" applyFont="1" applyFill="1" applyBorder="1" applyAlignment="1">
      <alignment horizontal="left" indent="1"/>
    </xf>
    <xf numFmtId="0" fontId="31" fillId="0" borderId="0" xfId="0" quotePrefix="1" applyFont="1"/>
    <xf numFmtId="0" fontId="16" fillId="0" borderId="0" xfId="0" applyFont="1"/>
    <xf numFmtId="0" fontId="38" fillId="0" borderId="6" xfId="0" applyFont="1" applyBorder="1"/>
    <xf numFmtId="0" fontId="41" fillId="0" borderId="3" xfId="0" applyFont="1" applyBorder="1" applyAlignment="1">
      <alignment horizontal="center"/>
    </xf>
    <xf numFmtId="0" fontId="26" fillId="0" borderId="2" xfId="0" applyFont="1" applyBorder="1"/>
    <xf numFmtId="0" fontId="42" fillId="0" borderId="0" xfId="0" applyFont="1" applyAlignment="1">
      <alignment horizontal="center" vertical="center"/>
    </xf>
    <xf numFmtId="0" fontId="8" fillId="0" borderId="3" xfId="0" applyFont="1" applyBorder="1" applyAlignment="1">
      <alignment horizontal="center"/>
    </xf>
    <xf numFmtId="168" fontId="8" fillId="0" borderId="2" xfId="1" applyNumberFormat="1" applyFont="1" applyBorder="1" applyAlignment="1">
      <alignment horizontal="left" vertical="center"/>
    </xf>
    <xf numFmtId="0" fontId="7" fillId="0" borderId="0" xfId="0" applyFont="1" applyAlignment="1">
      <alignment vertical="center"/>
    </xf>
    <xf numFmtId="168" fontId="8" fillId="0" borderId="0" xfId="1" applyNumberFormat="1" applyFont="1" applyBorder="1" applyAlignment="1">
      <alignment horizontal="right" vertical="center"/>
    </xf>
    <xf numFmtId="171" fontId="8" fillId="0" borderId="0" xfId="1" applyNumberFormat="1" applyFont="1" applyBorder="1" applyAlignment="1">
      <alignment horizontal="left" vertical="center"/>
    </xf>
    <xf numFmtId="165" fontId="41" fillId="0" borderId="3" xfId="2" applyNumberFormat="1" applyFont="1" applyBorder="1" applyAlignment="1">
      <alignment horizontal="center"/>
    </xf>
    <xf numFmtId="168" fontId="8" fillId="0" borderId="2" xfId="1" applyNumberFormat="1" applyFont="1" applyBorder="1" applyAlignment="1">
      <alignment horizontal="right" vertical="center"/>
    </xf>
    <xf numFmtId="168" fontId="8" fillId="0" borderId="2" xfId="1" applyNumberFormat="1" applyFont="1" applyBorder="1" applyAlignment="1">
      <alignment vertical="center"/>
    </xf>
    <xf numFmtId="0" fontId="36" fillId="0" borderId="3" xfId="0" applyFont="1" applyBorder="1" applyAlignment="1">
      <alignment horizontal="center"/>
    </xf>
    <xf numFmtId="9" fontId="8" fillId="0" borderId="0" xfId="0" applyNumberFormat="1" applyFont="1"/>
    <xf numFmtId="168" fontId="43" fillId="0" borderId="2" xfId="1" applyNumberFormat="1" applyFont="1" applyBorder="1"/>
    <xf numFmtId="0" fontId="38" fillId="0" borderId="0" xfId="0" applyFont="1"/>
    <xf numFmtId="168" fontId="44" fillId="0" borderId="0" xfId="1" applyNumberFormat="1" applyFont="1" applyBorder="1"/>
    <xf numFmtId="171" fontId="44" fillId="0" borderId="0" xfId="1" applyNumberFormat="1" applyFont="1" applyBorder="1" applyAlignment="1">
      <alignment horizontal="left"/>
    </xf>
    <xf numFmtId="0" fontId="30" fillId="0" borderId="2" xfId="0" applyFont="1" applyBorder="1"/>
    <xf numFmtId="9" fontId="29" fillId="0" borderId="3" xfId="2" applyFont="1" applyBorder="1" applyAlignment="1">
      <alignment horizontal="center"/>
    </xf>
    <xf numFmtId="168" fontId="45" fillId="0" borderId="0" xfId="1" applyNumberFormat="1" applyFont="1" applyBorder="1"/>
    <xf numFmtId="165" fontId="46" fillId="0" borderId="3" xfId="2" applyNumberFormat="1" applyFont="1" applyBorder="1" applyAlignment="1">
      <alignment horizontal="center"/>
    </xf>
    <xf numFmtId="0" fontId="8" fillId="0" borderId="7" xfId="0" applyFont="1" applyBorder="1"/>
    <xf numFmtId="0" fontId="8" fillId="0" borderId="8" xfId="0" applyFont="1" applyBorder="1"/>
    <xf numFmtId="0" fontId="38" fillId="0" borderId="9" xfId="0" applyFont="1" applyBorder="1" applyAlignment="1">
      <alignment horizontal="center"/>
    </xf>
    <xf numFmtId="0" fontId="47" fillId="0" borderId="0" xfId="0" applyFont="1" applyAlignment="1">
      <alignment horizontal="left" vertical="center"/>
    </xf>
    <xf numFmtId="0" fontId="47" fillId="0" borderId="0" xfId="0" applyFont="1" applyAlignment="1">
      <alignment horizontal="center" vertical="center"/>
    </xf>
    <xf numFmtId="168" fontId="48" fillId="0" borderId="4" xfId="1" applyNumberFormat="1" applyFont="1" applyBorder="1" applyAlignment="1">
      <alignment vertical="center"/>
    </xf>
    <xf numFmtId="164" fontId="49" fillId="8" borderId="16" xfId="0" applyNumberFormat="1" applyFont="1" applyFill="1" applyBorder="1" applyAlignment="1" applyProtection="1">
      <alignment horizontal="center"/>
      <protection locked="0"/>
    </xf>
    <xf numFmtId="0" fontId="50" fillId="0" borderId="0" xfId="0" applyFont="1" applyAlignment="1">
      <alignment horizontal="right"/>
    </xf>
    <xf numFmtId="0" fontId="51" fillId="0" borderId="3" xfId="0" applyFont="1" applyBorder="1" applyAlignment="1">
      <alignment horizontal="left" vertical="center"/>
    </xf>
    <xf numFmtId="0" fontId="50" fillId="0" borderId="0" xfId="0" applyFont="1" applyAlignment="1">
      <alignment horizontal="left"/>
    </xf>
    <xf numFmtId="0" fontId="53" fillId="0" borderId="3" xfId="0" applyFont="1" applyBorder="1"/>
    <xf numFmtId="168" fontId="48" fillId="0" borderId="4" xfId="1" applyNumberFormat="1" applyFont="1" applyBorder="1"/>
    <xf numFmtId="0" fontId="53" fillId="0" borderId="0" xfId="0" applyFont="1"/>
    <xf numFmtId="0" fontId="54" fillId="0" borderId="0" xfId="0" applyFont="1" applyAlignment="1">
      <alignment horizontal="center"/>
    </xf>
    <xf numFmtId="164" fontId="13" fillId="8" borderId="1" xfId="1" applyNumberFormat="1" applyFont="1" applyFill="1" applyBorder="1" applyAlignment="1" applyProtection="1">
      <alignment horizontal="center" vertical="center"/>
      <protection locked="0"/>
    </xf>
    <xf numFmtId="164" fontId="55" fillId="0" borderId="1" xfId="2" applyNumberFormat="1" applyFont="1" applyFill="1" applyBorder="1" applyAlignment="1">
      <alignment horizontal="center"/>
    </xf>
    <xf numFmtId="165" fontId="13" fillId="8" borderId="1" xfId="0" applyNumberFormat="1" applyFont="1" applyFill="1" applyBorder="1" applyAlignment="1" applyProtection="1">
      <alignment horizontal="center"/>
      <protection locked="0"/>
    </xf>
    <xf numFmtId="0" fontId="13" fillId="8" borderId="1" xfId="0" applyFont="1" applyFill="1" applyBorder="1" applyAlignment="1" applyProtection="1">
      <alignment horizontal="center"/>
      <protection locked="0"/>
    </xf>
    <xf numFmtId="168" fontId="56" fillId="0" borderId="0" xfId="1" applyNumberFormat="1" applyFont="1" applyBorder="1"/>
    <xf numFmtId="0" fontId="58" fillId="0" borderId="0" xfId="0" applyFont="1" applyAlignment="1">
      <alignment horizontal="left" vertical="center"/>
    </xf>
    <xf numFmtId="0" fontId="8" fillId="0" borderId="0" xfId="0" applyFont="1" applyAlignment="1">
      <alignment horizontal="centerContinuous"/>
    </xf>
    <xf numFmtId="0" fontId="60" fillId="0" borderId="0" xfId="0" applyFont="1" applyAlignment="1">
      <alignment horizontal="center"/>
    </xf>
    <xf numFmtId="164" fontId="31" fillId="0" borderId="0" xfId="0" applyNumberFormat="1" applyFont="1" applyAlignment="1">
      <alignment horizontal="center"/>
    </xf>
    <xf numFmtId="0" fontId="16" fillId="0" borderId="0" xfId="0" applyFont="1" applyAlignment="1">
      <alignment horizontal="center"/>
    </xf>
    <xf numFmtId="0" fontId="45" fillId="0" borderId="0" xfId="0" applyFont="1"/>
    <xf numFmtId="164" fontId="31" fillId="0" borderId="12" xfId="0" applyNumberFormat="1" applyFont="1" applyBorder="1" applyAlignment="1">
      <alignment horizontal="center"/>
    </xf>
    <xf numFmtId="0" fontId="16" fillId="0" borderId="12" xfId="0" applyFont="1" applyBorder="1" applyAlignment="1">
      <alignment horizontal="center"/>
    </xf>
    <xf numFmtId="0" fontId="45" fillId="0" borderId="12" xfId="0" applyFont="1" applyBorder="1"/>
    <xf numFmtId="164" fontId="41" fillId="0" borderId="0" xfId="0" applyNumberFormat="1" applyFont="1" applyAlignment="1">
      <alignment horizontal="center"/>
    </xf>
    <xf numFmtId="164" fontId="8" fillId="0" borderId="0" xfId="2" applyNumberFormat="1" applyFont="1" applyAlignment="1" applyProtection="1">
      <alignment horizontal="center" vertical="center"/>
    </xf>
    <xf numFmtId="164" fontId="41" fillId="0" borderId="12" xfId="0" applyNumberFormat="1" applyFont="1" applyBorder="1" applyAlignment="1">
      <alignment horizontal="center"/>
    </xf>
    <xf numFmtId="164" fontId="8" fillId="0" borderId="12" xfId="2" applyNumberFormat="1" applyFont="1" applyBorder="1" applyAlignment="1" applyProtection="1">
      <alignment horizontal="center" vertical="center"/>
    </xf>
    <xf numFmtId="164" fontId="41" fillId="0" borderId="19" xfId="0" applyNumberFormat="1" applyFont="1" applyBorder="1" applyAlignment="1">
      <alignment horizontal="center"/>
    </xf>
    <xf numFmtId="164" fontId="8" fillId="0" borderId="19" xfId="2" applyNumberFormat="1" applyFont="1" applyBorder="1" applyAlignment="1" applyProtection="1">
      <alignment horizontal="center" vertical="center"/>
    </xf>
    <xf numFmtId="164" fontId="41" fillId="0" borderId="15" xfId="0" applyNumberFormat="1" applyFont="1" applyBorder="1" applyAlignment="1">
      <alignment horizontal="center"/>
    </xf>
    <xf numFmtId="164" fontId="8" fillId="0" borderId="15" xfId="2" applyNumberFormat="1" applyFont="1" applyBorder="1" applyAlignment="1" applyProtection="1">
      <alignment horizontal="center" vertical="center"/>
    </xf>
    <xf numFmtId="164" fontId="41" fillId="6" borderId="15" xfId="0" applyNumberFormat="1" applyFont="1" applyFill="1" applyBorder="1" applyAlignment="1">
      <alignment horizontal="center"/>
    </xf>
    <xf numFmtId="164" fontId="8" fillId="6" borderId="15" xfId="2" applyNumberFormat="1" applyFont="1" applyFill="1" applyBorder="1" applyAlignment="1" applyProtection="1">
      <alignment horizontal="center" vertical="center"/>
    </xf>
    <xf numFmtId="164" fontId="41" fillId="4" borderId="0" xfId="0" applyNumberFormat="1" applyFont="1" applyFill="1" applyAlignment="1">
      <alignment horizontal="center"/>
    </xf>
    <xf numFmtId="164" fontId="8" fillId="4" borderId="0" xfId="2" applyNumberFormat="1" applyFont="1" applyFill="1" applyAlignment="1" applyProtection="1">
      <alignment horizontal="center" vertical="center"/>
    </xf>
    <xf numFmtId="0" fontId="8" fillId="0" borderId="0" xfId="0" applyFont="1" applyAlignment="1">
      <alignment horizontal="left"/>
    </xf>
    <xf numFmtId="0" fontId="26" fillId="0" borderId="0" xfId="0" applyFont="1" applyAlignment="1">
      <alignment horizontal="left"/>
    </xf>
    <xf numFmtId="0" fontId="26" fillId="0" borderId="0" xfId="0" applyFont="1" applyAlignment="1">
      <alignment horizontal="right"/>
    </xf>
    <xf numFmtId="0" fontId="17" fillId="0" borderId="11" xfId="0" applyFont="1" applyBorder="1" applyAlignment="1">
      <alignment horizontal="center" wrapText="1"/>
    </xf>
    <xf numFmtId="0" fontId="22" fillId="0" borderId="0" xfId="0" applyFont="1" applyAlignment="1">
      <alignment horizontal="right"/>
    </xf>
    <xf numFmtId="0" fontId="15" fillId="0" borderId="0" xfId="0" applyFont="1"/>
    <xf numFmtId="164" fontId="8" fillId="0" borderId="0" xfId="2" applyNumberFormat="1" applyFont="1" applyBorder="1" applyAlignment="1" applyProtection="1">
      <alignment horizontal="center" vertical="center"/>
    </xf>
    <xf numFmtId="0" fontId="16" fillId="0" borderId="12" xfId="0" applyFont="1" applyBorder="1"/>
    <xf numFmtId="0" fontId="8" fillId="0" borderId="12" xfId="0" applyFont="1" applyBorder="1"/>
    <xf numFmtId="165" fontId="17" fillId="0" borderId="12" xfId="0" applyNumberFormat="1" applyFont="1" applyBorder="1" applyAlignment="1">
      <alignment horizontal="right" vertical="center"/>
    </xf>
    <xf numFmtId="165" fontId="41" fillId="0" borderId="12" xfId="0" applyNumberFormat="1" applyFont="1" applyBorder="1" applyAlignment="1">
      <alignment horizontal="center" vertical="center"/>
    </xf>
    <xf numFmtId="164" fontId="39" fillId="0" borderId="0" xfId="2" applyNumberFormat="1" applyFont="1" applyAlignment="1" applyProtection="1">
      <alignment horizontal="center" vertical="center"/>
    </xf>
    <xf numFmtId="165" fontId="18" fillId="0" borderId="0" xfId="0" applyNumberFormat="1" applyFont="1" applyAlignment="1">
      <alignment horizontal="right" vertical="center"/>
    </xf>
    <xf numFmtId="165" fontId="41" fillId="0" borderId="0" xfId="0" applyNumberFormat="1" applyFont="1" applyAlignment="1">
      <alignment horizontal="center" vertical="center"/>
    </xf>
    <xf numFmtId="0" fontId="17" fillId="0" borderId="0" xfId="0" applyFont="1" applyAlignment="1">
      <alignment horizontal="right"/>
    </xf>
    <xf numFmtId="164" fontId="39" fillId="0" borderId="0" xfId="2" applyNumberFormat="1" applyFont="1" applyAlignment="1" applyProtection="1">
      <alignment vertical="center"/>
    </xf>
    <xf numFmtId="164" fontId="39" fillId="0" borderId="12" xfId="2" applyNumberFormat="1" applyFont="1" applyBorder="1" applyAlignment="1" applyProtection="1">
      <alignment vertical="center"/>
    </xf>
    <xf numFmtId="0" fontId="17" fillId="0" borderId="19" xfId="0" applyFont="1" applyBorder="1"/>
    <xf numFmtId="0" fontId="8" fillId="0" borderId="19" xfId="0" applyFont="1" applyBorder="1"/>
    <xf numFmtId="164" fontId="39" fillId="0" borderId="19" xfId="2" applyNumberFormat="1" applyFont="1" applyBorder="1" applyAlignment="1" applyProtection="1">
      <alignment vertical="center"/>
    </xf>
    <xf numFmtId="165" fontId="22" fillId="0" borderId="19" xfId="0" applyNumberFormat="1" applyFont="1" applyBorder="1" applyAlignment="1">
      <alignment horizontal="right" vertical="center"/>
    </xf>
    <xf numFmtId="165" fontId="41" fillId="0" borderId="20" xfId="0" applyNumberFormat="1" applyFont="1" applyBorder="1" applyAlignment="1">
      <alignment horizontal="center" vertical="center"/>
    </xf>
    <xf numFmtId="165" fontId="17" fillId="0" borderId="0" xfId="0" applyNumberFormat="1" applyFont="1" applyAlignment="1">
      <alignment horizontal="right" vertical="center"/>
    </xf>
    <xf numFmtId="0" fontId="8" fillId="0" borderId="14" xfId="0" applyFont="1" applyBorder="1"/>
    <xf numFmtId="0" fontId="8" fillId="0" borderId="15" xfId="0" applyFont="1" applyBorder="1"/>
    <xf numFmtId="164" fontId="39" fillId="0" borderId="15" xfId="2" applyNumberFormat="1" applyFont="1" applyBorder="1" applyAlignment="1" applyProtection="1">
      <alignment vertical="center"/>
    </xf>
    <xf numFmtId="165" fontId="17" fillId="0" borderId="15" xfId="0" applyNumberFormat="1" applyFont="1" applyBorder="1" applyAlignment="1">
      <alignment horizontal="right" vertical="center"/>
    </xf>
    <xf numFmtId="165" fontId="41" fillId="0" borderId="16" xfId="0" applyNumberFormat="1" applyFont="1" applyBorder="1" applyAlignment="1">
      <alignment horizontal="center" vertical="center"/>
    </xf>
    <xf numFmtId="0" fontId="17" fillId="0" borderId="0" xfId="0" applyFont="1"/>
    <xf numFmtId="0" fontId="8" fillId="6" borderId="14" xfId="0" applyFont="1" applyFill="1" applyBorder="1"/>
    <xf numFmtId="0" fontId="8" fillId="6" borderId="15" xfId="0" applyFont="1" applyFill="1" applyBorder="1"/>
    <xf numFmtId="164" fontId="39" fillId="6" borderId="15" xfId="2" applyNumberFormat="1" applyFont="1" applyFill="1" applyBorder="1" applyAlignment="1" applyProtection="1">
      <alignment vertical="center"/>
    </xf>
    <xf numFmtId="165" fontId="17" fillId="6" borderId="15" xfId="0" applyNumberFormat="1" applyFont="1" applyFill="1" applyBorder="1" applyAlignment="1">
      <alignment horizontal="right" vertical="center"/>
    </xf>
    <xf numFmtId="165" fontId="41" fillId="6" borderId="16" xfId="0" applyNumberFormat="1" applyFont="1" applyFill="1" applyBorder="1" applyAlignment="1">
      <alignment horizontal="center" vertical="center"/>
    </xf>
    <xf numFmtId="0" fontId="8" fillId="4" borderId="0" xfId="0" applyFont="1" applyFill="1"/>
    <xf numFmtId="164" fontId="39" fillId="4" borderId="0" xfId="2" applyNumberFormat="1" applyFont="1" applyFill="1" applyAlignment="1" applyProtection="1">
      <alignment vertical="center"/>
    </xf>
    <xf numFmtId="165" fontId="17" fillId="4" borderId="0" xfId="0" applyNumberFormat="1" applyFont="1" applyFill="1" applyAlignment="1">
      <alignment horizontal="right" vertical="center"/>
    </xf>
    <xf numFmtId="165" fontId="41" fillId="4" borderId="0" xfId="0" applyNumberFormat="1" applyFont="1" applyFill="1" applyAlignment="1">
      <alignment horizontal="center" vertical="center"/>
    </xf>
    <xf numFmtId="0" fontId="41" fillId="0" borderId="0" xfId="0" applyFont="1"/>
    <xf numFmtId="0" fontId="19" fillId="0" borderId="0" xfId="0" applyFont="1" applyAlignment="1">
      <alignment horizontal="left"/>
    </xf>
    <xf numFmtId="0" fontId="62" fillId="0" borderId="0" xfId="0" applyFont="1" applyAlignment="1">
      <alignment horizontal="center" wrapText="1"/>
    </xf>
    <xf numFmtId="164" fontId="56" fillId="0" borderId="0" xfId="2" applyNumberFormat="1" applyFont="1" applyAlignment="1">
      <alignment horizontal="center"/>
    </xf>
    <xf numFmtId="164" fontId="56" fillId="0" borderId="12" xfId="2" applyNumberFormat="1" applyFont="1" applyBorder="1" applyAlignment="1">
      <alignment horizontal="center"/>
    </xf>
    <xf numFmtId="164" fontId="56" fillId="0" borderId="19" xfId="2" applyNumberFormat="1" applyFont="1" applyBorder="1" applyAlignment="1">
      <alignment horizontal="center"/>
    </xf>
    <xf numFmtId="164" fontId="56" fillId="0" borderId="15" xfId="2" applyNumberFormat="1" applyFont="1" applyBorder="1" applyAlignment="1">
      <alignment horizontal="center"/>
    </xf>
    <xf numFmtId="164" fontId="56" fillId="6" borderId="15" xfId="2" applyNumberFormat="1" applyFont="1" applyFill="1" applyBorder="1" applyAlignment="1">
      <alignment horizontal="center"/>
    </xf>
    <xf numFmtId="164" fontId="56" fillId="4" borderId="0" xfId="2" applyNumberFormat="1" applyFont="1" applyFill="1" applyAlignment="1">
      <alignment horizontal="center"/>
    </xf>
    <xf numFmtId="0" fontId="61" fillId="0" borderId="11" xfId="0" applyFont="1" applyBorder="1" applyAlignment="1">
      <alignment horizontal="center" wrapText="1"/>
    </xf>
    <xf numFmtId="164" fontId="61" fillId="0" borderId="0" xfId="2" applyNumberFormat="1" applyFont="1" applyBorder="1" applyAlignment="1" applyProtection="1">
      <alignment horizontal="center" vertical="center"/>
    </xf>
    <xf numFmtId="164" fontId="61" fillId="0" borderId="12" xfId="2" applyNumberFormat="1" applyFont="1" applyBorder="1" applyAlignment="1" applyProtection="1">
      <alignment horizontal="center" vertical="center"/>
    </xf>
    <xf numFmtId="164" fontId="61" fillId="0" borderId="19" xfId="2" applyNumberFormat="1" applyFont="1" applyBorder="1" applyAlignment="1" applyProtection="1">
      <alignment horizontal="center" vertical="center"/>
    </xf>
    <xf numFmtId="164" fontId="61" fillId="0" borderId="15" xfId="2" applyNumberFormat="1" applyFont="1" applyBorder="1" applyAlignment="1" applyProtection="1">
      <alignment horizontal="center" vertical="center"/>
    </xf>
    <xf numFmtId="164" fontId="61" fillId="6" borderId="15" xfId="2" applyNumberFormat="1" applyFont="1" applyFill="1" applyBorder="1" applyAlignment="1" applyProtection="1">
      <alignment horizontal="center" vertical="center"/>
    </xf>
    <xf numFmtId="164" fontId="61" fillId="4" borderId="0" xfId="2" applyNumberFormat="1" applyFont="1" applyFill="1" applyBorder="1" applyAlignment="1" applyProtection="1">
      <alignment horizontal="center" vertical="center"/>
    </xf>
    <xf numFmtId="0" fontId="59" fillId="0" borderId="0" xfId="0" applyFont="1" applyAlignment="1">
      <alignment vertical="center"/>
    </xf>
    <xf numFmtId="0" fontId="12" fillId="0" borderId="0" xfId="0" applyFont="1" applyAlignment="1">
      <alignment vertical="center"/>
    </xf>
    <xf numFmtId="0" fontId="12" fillId="0" borderId="14" xfId="0" applyFont="1" applyBorder="1" applyAlignment="1">
      <alignment vertical="center"/>
    </xf>
    <xf numFmtId="165" fontId="40" fillId="3" borderId="1" xfId="0" applyNumberFormat="1" applyFont="1" applyFill="1" applyBorder="1" applyAlignment="1">
      <alignment horizontal="right"/>
    </xf>
    <xf numFmtId="0" fontId="12" fillId="4" borderId="0" xfId="0" applyFont="1" applyFill="1" applyAlignment="1">
      <alignment vertical="center"/>
    </xf>
    <xf numFmtId="0" fontId="9" fillId="0" borderId="0" xfId="0" applyFont="1" applyAlignment="1">
      <alignment vertical="center"/>
    </xf>
    <xf numFmtId="165" fontId="30" fillId="3" borderId="1" xfId="0" applyNumberFormat="1" applyFont="1" applyFill="1" applyBorder="1" applyAlignment="1">
      <alignment horizontal="left" vertical="center"/>
    </xf>
    <xf numFmtId="165" fontId="9" fillId="0" borderId="0" xfId="0" applyNumberFormat="1" applyFont="1" applyAlignment="1">
      <alignment vertical="center"/>
    </xf>
    <xf numFmtId="164" fontId="40" fillId="0" borderId="0" xfId="1" applyNumberFormat="1" applyFont="1" applyFill="1" applyBorder="1" applyAlignment="1">
      <alignment horizontal="center" vertical="center"/>
    </xf>
    <xf numFmtId="0" fontId="66" fillId="0" borderId="0" xfId="0" applyFont="1" applyAlignment="1">
      <alignment horizontal="left" vertical="center"/>
    </xf>
    <xf numFmtId="0" fontId="11" fillId="0" borderId="0" xfId="0" applyFont="1" applyAlignment="1">
      <alignment vertical="center"/>
    </xf>
    <xf numFmtId="10" fontId="9" fillId="0" borderId="0" xfId="2" applyNumberFormat="1" applyFont="1" applyAlignment="1">
      <alignment vertical="center"/>
    </xf>
    <xf numFmtId="167" fontId="10" fillId="0" borderId="0" xfId="0" applyNumberFormat="1" applyFont="1" applyAlignment="1">
      <alignment horizontal="center" vertical="center"/>
    </xf>
    <xf numFmtId="0" fontId="67" fillId="0" borderId="0" xfId="0" applyFont="1" applyAlignment="1">
      <alignment horizontal="left" vertical="center"/>
    </xf>
    <xf numFmtId="170" fontId="40" fillId="0" borderId="0" xfId="0" applyNumberFormat="1" applyFont="1" applyAlignment="1">
      <alignment vertical="center"/>
    </xf>
    <xf numFmtId="1" fontId="40" fillId="0" borderId="0" xfId="0" applyNumberFormat="1" applyFont="1" applyAlignment="1">
      <alignment vertical="center"/>
    </xf>
    <xf numFmtId="165" fontId="68" fillId="0" borderId="0" xfId="2" applyNumberFormat="1" applyFont="1" applyAlignment="1">
      <alignment vertical="center"/>
    </xf>
    <xf numFmtId="164" fontId="69" fillId="0" borderId="0" xfId="0" applyNumberFormat="1" applyFont="1" applyAlignment="1">
      <alignment vertical="center"/>
    </xf>
    <xf numFmtId="166" fontId="11" fillId="2" borderId="0" xfId="0" applyNumberFormat="1" applyFont="1" applyFill="1" applyAlignment="1">
      <alignment horizontal="right"/>
    </xf>
    <xf numFmtId="165" fontId="9" fillId="0" borderId="1" xfId="0" applyNumberFormat="1" applyFont="1" applyBorder="1" applyAlignment="1">
      <alignment horizontal="right" vertical="center"/>
    </xf>
    <xf numFmtId="10" fontId="11" fillId="2" borderId="0" xfId="0" applyNumberFormat="1" applyFont="1" applyFill="1" applyAlignment="1">
      <alignment horizontal="right" vertical="center"/>
    </xf>
    <xf numFmtId="1" fontId="11" fillId="0" borderId="0" xfId="0" applyNumberFormat="1" applyFont="1" applyAlignment="1">
      <alignment horizontal="right" vertical="center"/>
    </xf>
    <xf numFmtId="0" fontId="59" fillId="0" borderId="0" xfId="0" applyFont="1" applyAlignment="1">
      <alignment horizontal="right" vertical="center"/>
    </xf>
    <xf numFmtId="166" fontId="11" fillId="2" borderId="0" xfId="0" applyNumberFormat="1" applyFont="1" applyFill="1" applyAlignment="1">
      <alignment horizontal="center"/>
    </xf>
    <xf numFmtId="164" fontId="71" fillId="2" borderId="0" xfId="0" applyNumberFormat="1" applyFont="1" applyFill="1" applyAlignment="1">
      <alignment vertical="center"/>
    </xf>
    <xf numFmtId="164" fontId="65" fillId="0" borderId="0" xfId="2" applyNumberFormat="1" applyFont="1" applyFill="1" applyAlignment="1">
      <alignment vertical="center"/>
    </xf>
    <xf numFmtId="164" fontId="68" fillId="0" borderId="0" xfId="2" applyNumberFormat="1" applyFont="1" applyAlignment="1">
      <alignment vertical="center"/>
    </xf>
    <xf numFmtId="9" fontId="72" fillId="0" borderId="0" xfId="0" applyNumberFormat="1" applyFont="1" applyAlignment="1">
      <alignment vertical="center"/>
    </xf>
    <xf numFmtId="9" fontId="72" fillId="0" borderId="0" xfId="0" applyNumberFormat="1" applyFont="1" applyAlignment="1">
      <alignment horizontal="right" vertical="center"/>
    </xf>
    <xf numFmtId="164" fontId="72" fillId="5" borderId="0" xfId="0" applyNumberFormat="1" applyFont="1" applyFill="1" applyAlignment="1">
      <alignment vertical="center"/>
    </xf>
    <xf numFmtId="0" fontId="72" fillId="0" borderId="0" xfId="0" applyFont="1" applyAlignment="1">
      <alignment vertical="center"/>
    </xf>
    <xf numFmtId="1" fontId="72" fillId="0" borderId="0" xfId="0" applyNumberFormat="1" applyFont="1" applyAlignment="1">
      <alignment vertical="center"/>
    </xf>
    <xf numFmtId="175" fontId="72" fillId="0" borderId="0" xfId="0" applyNumberFormat="1" applyFont="1" applyAlignment="1">
      <alignment vertical="center"/>
    </xf>
    <xf numFmtId="174" fontId="70" fillId="0" borderId="0" xfId="0" applyNumberFormat="1" applyFont="1" applyAlignment="1">
      <alignment vertical="center"/>
    </xf>
    <xf numFmtId="165" fontId="70" fillId="2" borderId="0" xfId="0" applyNumberFormat="1" applyFont="1" applyFill="1" applyAlignment="1">
      <alignment horizontal="left" vertical="center"/>
    </xf>
    <xf numFmtId="10" fontId="9" fillId="0" borderId="15" xfId="0" applyNumberFormat="1" applyFont="1" applyBorder="1" applyAlignment="1">
      <alignment vertical="center"/>
    </xf>
    <xf numFmtId="171" fontId="70" fillId="2" borderId="14" xfId="0" applyNumberFormat="1" applyFont="1" applyFill="1" applyBorder="1" applyAlignment="1">
      <alignment horizontal="left" vertical="center"/>
    </xf>
    <xf numFmtId="10" fontId="73" fillId="2" borderId="15" xfId="0" applyNumberFormat="1" applyFont="1" applyFill="1" applyBorder="1" applyAlignment="1">
      <alignment vertical="center"/>
    </xf>
    <xf numFmtId="164" fontId="11" fillId="0" borderId="15" xfId="0" applyNumberFormat="1" applyFont="1" applyBorder="1" applyAlignment="1">
      <alignment vertical="center"/>
    </xf>
    <xf numFmtId="1" fontId="9" fillId="0" borderId="15" xfId="0" applyNumberFormat="1" applyFont="1" applyBorder="1" applyAlignment="1">
      <alignment vertical="center"/>
    </xf>
    <xf numFmtId="9" fontId="11" fillId="7" borderId="16" xfId="0" applyNumberFormat="1" applyFont="1" applyFill="1" applyBorder="1" applyAlignment="1">
      <alignment vertical="center"/>
    </xf>
    <xf numFmtId="9" fontId="9" fillId="0" borderId="0" xfId="0" applyNumberFormat="1" applyFont="1" applyAlignment="1">
      <alignment vertical="center"/>
    </xf>
    <xf numFmtId="176" fontId="9" fillId="0" borderId="0" xfId="0" applyNumberFormat="1" applyFont="1" applyAlignment="1">
      <alignment vertical="center"/>
    </xf>
    <xf numFmtId="164" fontId="9" fillId="2" borderId="0" xfId="0" applyNumberFormat="1" applyFont="1" applyFill="1" applyAlignment="1">
      <alignment vertical="center"/>
    </xf>
    <xf numFmtId="164" fontId="73" fillId="2" borderId="0" xfId="0" applyNumberFormat="1" applyFont="1" applyFill="1" applyAlignment="1">
      <alignment vertical="center"/>
    </xf>
    <xf numFmtId="164" fontId="11" fillId="2" borderId="0" xfId="0" applyNumberFormat="1" applyFont="1" applyFill="1" applyAlignment="1">
      <alignment vertical="center"/>
    </xf>
    <xf numFmtId="1" fontId="9" fillId="0" borderId="0" xfId="0" applyNumberFormat="1" applyFont="1" applyAlignment="1">
      <alignment vertical="center"/>
    </xf>
    <xf numFmtId="0" fontId="9" fillId="0" borderId="15" xfId="0" applyFont="1" applyBorder="1" applyAlignment="1">
      <alignment vertical="center"/>
    </xf>
    <xf numFmtId="164" fontId="9" fillId="2" borderId="15" xfId="0" applyNumberFormat="1" applyFont="1" applyFill="1" applyBorder="1" applyAlignment="1">
      <alignment vertical="center"/>
    </xf>
    <xf numFmtId="165" fontId="9" fillId="0" borderId="15" xfId="0" applyNumberFormat="1" applyFont="1" applyBorder="1" applyAlignment="1">
      <alignment vertical="center"/>
    </xf>
    <xf numFmtId="164" fontId="73" fillId="2" borderId="15" xfId="0" applyNumberFormat="1" applyFont="1" applyFill="1" applyBorder="1" applyAlignment="1">
      <alignment vertical="center"/>
    </xf>
    <xf numFmtId="164" fontId="11" fillId="2" borderId="15" xfId="0" applyNumberFormat="1" applyFont="1" applyFill="1" applyBorder="1" applyAlignment="1">
      <alignment vertical="center"/>
    </xf>
    <xf numFmtId="9" fontId="9" fillId="0" borderId="16" xfId="0" applyNumberFormat="1" applyFont="1" applyBorder="1" applyAlignment="1">
      <alignment vertical="center"/>
    </xf>
    <xf numFmtId="0" fontId="9" fillId="0" borderId="14" xfId="0" applyFont="1" applyBorder="1" applyAlignment="1">
      <alignment vertical="center"/>
    </xf>
    <xf numFmtId="2" fontId="9" fillId="0" borderId="0" xfId="0" applyNumberFormat="1" applyFont="1" applyAlignment="1">
      <alignment vertical="center"/>
    </xf>
    <xf numFmtId="169" fontId="9" fillId="0" borderId="0" xfId="0" applyNumberFormat="1" applyFont="1" applyAlignment="1">
      <alignment vertical="center"/>
    </xf>
    <xf numFmtId="2" fontId="9" fillId="0" borderId="15" xfId="0" applyNumberFormat="1" applyFont="1" applyBorder="1" applyAlignment="1">
      <alignment vertical="center"/>
    </xf>
    <xf numFmtId="164" fontId="9" fillId="4" borderId="0" xfId="0" applyNumberFormat="1" applyFont="1" applyFill="1" applyAlignment="1">
      <alignment vertical="center"/>
    </xf>
    <xf numFmtId="165" fontId="9" fillId="4" borderId="0" xfId="0" applyNumberFormat="1" applyFont="1" applyFill="1" applyAlignment="1">
      <alignment vertical="center"/>
    </xf>
    <xf numFmtId="164" fontId="73" fillId="4" borderId="0" xfId="0" applyNumberFormat="1" applyFont="1" applyFill="1" applyAlignment="1">
      <alignment vertical="center"/>
    </xf>
    <xf numFmtId="164" fontId="11" fillId="4" borderId="0" xfId="0" applyNumberFormat="1" applyFont="1" applyFill="1" applyAlignment="1">
      <alignment vertical="center"/>
    </xf>
    <xf numFmtId="1" fontId="9" fillId="4" borderId="0" xfId="0" applyNumberFormat="1" applyFont="1" applyFill="1" applyAlignment="1">
      <alignment vertical="center"/>
    </xf>
    <xf numFmtId="9" fontId="9" fillId="4" borderId="0" xfId="0" applyNumberFormat="1" applyFont="1" applyFill="1" applyAlignment="1">
      <alignment vertical="center"/>
    </xf>
    <xf numFmtId="0" fontId="57" fillId="0" borderId="0" xfId="0" applyFont="1" applyAlignment="1">
      <alignment vertical="center"/>
    </xf>
    <xf numFmtId="0" fontId="57" fillId="0" borderId="0" xfId="0" applyFont="1" applyAlignment="1">
      <alignment horizontal="right" vertical="center"/>
    </xf>
    <xf numFmtId="0" fontId="75" fillId="4" borderId="0" xfId="0" applyFont="1" applyFill="1" applyAlignment="1">
      <alignment horizontal="left" vertical="center"/>
    </xf>
    <xf numFmtId="0" fontId="57" fillId="4" borderId="0" xfId="0" applyFont="1" applyFill="1" applyAlignment="1">
      <alignment vertical="center"/>
    </xf>
    <xf numFmtId="165" fontId="49" fillId="8" borderId="1" xfId="0" applyNumberFormat="1" applyFont="1" applyFill="1" applyBorder="1" applyAlignment="1">
      <alignment horizontal="left" vertical="center"/>
    </xf>
    <xf numFmtId="164" fontId="49" fillId="8" borderId="1" xfId="0" applyNumberFormat="1" applyFont="1" applyFill="1" applyBorder="1" applyAlignment="1">
      <alignment horizontal="center" vertical="center"/>
    </xf>
    <xf numFmtId="0" fontId="74" fillId="0" borderId="0" xfId="0" applyFont="1" applyAlignment="1">
      <alignment horizontal="left" vertical="center"/>
    </xf>
    <xf numFmtId="165" fontId="13" fillId="8" borderId="1" xfId="0" applyNumberFormat="1" applyFont="1" applyFill="1" applyBorder="1" applyAlignment="1">
      <alignment horizontal="right" vertical="center"/>
    </xf>
    <xf numFmtId="1" fontId="13" fillId="8" borderId="1" xfId="0" applyNumberFormat="1" applyFont="1" applyFill="1" applyBorder="1" applyAlignment="1">
      <alignment horizontal="right" vertical="center"/>
    </xf>
    <xf numFmtId="1" fontId="13" fillId="0" borderId="0" xfId="0" applyNumberFormat="1" applyFont="1" applyAlignment="1">
      <alignment vertical="center"/>
    </xf>
    <xf numFmtId="166" fontId="76" fillId="2" borderId="0" xfId="0" applyNumberFormat="1" applyFont="1" applyFill="1" applyAlignment="1">
      <alignment horizontal="center"/>
    </xf>
    <xf numFmtId="166" fontId="76" fillId="2" borderId="0" xfId="0" applyNumberFormat="1" applyFont="1" applyFill="1" applyAlignment="1">
      <alignment horizontal="center" vertical="top"/>
    </xf>
    <xf numFmtId="171" fontId="63" fillId="8" borderId="1" xfId="243" applyNumberFormat="1" applyFont="1" applyFill="1" applyBorder="1" applyAlignment="1">
      <alignment horizontal="right" vertical="center"/>
    </xf>
    <xf numFmtId="164" fontId="49" fillId="8" borderId="1" xfId="0" applyNumberFormat="1" applyFont="1" applyFill="1" applyBorder="1" applyAlignment="1">
      <alignment horizontal="center"/>
    </xf>
    <xf numFmtId="10" fontId="13" fillId="5" borderId="0" xfId="0" applyNumberFormat="1" applyFont="1" applyFill="1" applyAlignment="1">
      <alignment horizontal="center" vertical="center"/>
    </xf>
    <xf numFmtId="164" fontId="13" fillId="0" borderId="15" xfId="0" applyNumberFormat="1" applyFont="1" applyBorder="1" applyAlignment="1">
      <alignment vertical="center"/>
    </xf>
    <xf numFmtId="164" fontId="13" fillId="2" borderId="0" xfId="0" applyNumberFormat="1" applyFont="1" applyFill="1" applyAlignment="1">
      <alignment vertical="center"/>
    </xf>
    <xf numFmtId="164" fontId="13" fillId="2" borderId="15" xfId="0" applyNumberFormat="1" applyFont="1" applyFill="1" applyBorder="1" applyAlignment="1">
      <alignment vertical="center"/>
    </xf>
    <xf numFmtId="164" fontId="13" fillId="4" borderId="0" xfId="0" applyNumberFormat="1" applyFont="1" applyFill="1" applyAlignment="1">
      <alignment vertical="center"/>
    </xf>
    <xf numFmtId="164" fontId="73" fillId="0" borderId="0" xfId="2" applyNumberFormat="1" applyFont="1" applyAlignment="1">
      <alignment horizontal="right" vertical="center"/>
    </xf>
    <xf numFmtId="164" fontId="73" fillId="0" borderId="0" xfId="2" applyNumberFormat="1" applyFont="1" applyAlignment="1">
      <alignment vertical="center"/>
    </xf>
    <xf numFmtId="0" fontId="77" fillId="0" borderId="0" xfId="0" applyFont="1" applyAlignment="1">
      <alignment horizontal="center" vertical="center"/>
    </xf>
    <xf numFmtId="0" fontId="77" fillId="0" borderId="0" xfId="0" applyFont="1" applyAlignment="1">
      <alignment vertical="center"/>
    </xf>
    <xf numFmtId="167" fontId="78" fillId="0" borderId="0" xfId="0" applyNumberFormat="1" applyFont="1" applyAlignment="1">
      <alignment horizontal="center" vertical="center"/>
    </xf>
    <xf numFmtId="167" fontId="78" fillId="0" borderId="0" xfId="0" applyNumberFormat="1" applyFont="1" applyAlignment="1">
      <alignment horizontal="right" vertical="center"/>
    </xf>
    <xf numFmtId="2" fontId="77" fillId="0" borderId="15" xfId="0" applyNumberFormat="1" applyFont="1" applyBorder="1" applyAlignment="1">
      <alignment vertical="center"/>
    </xf>
    <xf numFmtId="2" fontId="77" fillId="0" borderId="0" xfId="0" applyNumberFormat="1" applyFont="1" applyAlignment="1">
      <alignment vertical="center"/>
    </xf>
    <xf numFmtId="169" fontId="77" fillId="0" borderId="0" xfId="0" applyNumberFormat="1" applyFont="1" applyAlignment="1">
      <alignment vertical="center"/>
    </xf>
    <xf numFmtId="2" fontId="77" fillId="4" borderId="0" xfId="0" applyNumberFormat="1" applyFont="1" applyFill="1" applyAlignment="1">
      <alignment vertical="center"/>
    </xf>
    <xf numFmtId="0" fontId="79" fillId="0" borderId="0" xfId="0" applyFont="1" applyAlignment="1">
      <alignment horizontal="left" vertical="center"/>
    </xf>
    <xf numFmtId="0" fontId="47" fillId="0" borderId="0" xfId="0" applyFont="1" applyAlignment="1">
      <alignment horizontal="left"/>
    </xf>
    <xf numFmtId="0" fontId="47" fillId="4" borderId="0" xfId="0" applyFont="1" applyFill="1" applyAlignment="1">
      <alignment vertical="center"/>
    </xf>
    <xf numFmtId="0" fontId="47" fillId="0" borderId="0" xfId="0" applyFont="1" applyAlignment="1">
      <alignment vertical="center"/>
    </xf>
    <xf numFmtId="0" fontId="80" fillId="0" borderId="0" xfId="0" applyFont="1" applyAlignment="1">
      <alignment vertical="center"/>
    </xf>
    <xf numFmtId="0" fontId="81" fillId="0" borderId="0" xfId="0" applyFont="1" applyAlignment="1">
      <alignment vertical="center"/>
    </xf>
    <xf numFmtId="0" fontId="47" fillId="0" borderId="0" xfId="0" applyFont="1" applyAlignment="1">
      <alignment horizontal="center" vertical="center"/>
    </xf>
    <xf numFmtId="169" fontId="9" fillId="0" borderId="10" xfId="0" applyNumberFormat="1" applyFont="1" applyBorder="1" applyAlignment="1">
      <alignment horizontal="center" vertical="center"/>
    </xf>
    <xf numFmtId="169" fontId="9" fillId="0" borderId="0" xfId="0" applyNumberFormat="1" applyFont="1" applyAlignment="1">
      <alignment horizontal="center" vertical="center"/>
    </xf>
    <xf numFmtId="169" fontId="64" fillId="0" borderId="10" xfId="0" applyNumberFormat="1" applyFont="1" applyBorder="1" applyAlignment="1">
      <alignment horizontal="center" vertical="center"/>
    </xf>
    <xf numFmtId="169" fontId="64" fillId="0" borderId="0" xfId="0" applyNumberFormat="1" applyFont="1" applyAlignment="1">
      <alignment horizontal="center" vertical="center"/>
    </xf>
    <xf numFmtId="9" fontId="82" fillId="0" borderId="1" xfId="2" applyFont="1" applyFill="1" applyBorder="1" applyAlignment="1">
      <alignment horizontal="center"/>
    </xf>
    <xf numFmtId="165" fontId="83" fillId="0" borderId="1" xfId="2" applyNumberFormat="1" applyFont="1" applyFill="1" applyBorder="1" applyAlignment="1">
      <alignment horizontal="center"/>
    </xf>
    <xf numFmtId="168" fontId="84" fillId="0" borderId="0" xfId="1" applyNumberFormat="1" applyFont="1" applyBorder="1" applyAlignment="1">
      <alignment horizontal="center" vertical="center"/>
    </xf>
  </cellXfs>
  <cellStyles count="682">
    <cellStyle name="1indent" xfId="314" xr:uid="{00000000-0005-0000-0000-000000000000}"/>
    <cellStyle name="Center" xfId="315" xr:uid="{00000000-0005-0000-0000-000001000000}"/>
    <cellStyle name="Comma" xfId="243" builtinId="3"/>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Indent-1" xfId="316" xr:uid="{00000000-0005-0000-0000-0000A4020000}"/>
    <cellStyle name="Indent-2" xfId="317" xr:uid="{00000000-0005-0000-0000-0000A5020000}"/>
    <cellStyle name="Normal" xfId="0" builtinId="0"/>
    <cellStyle name="Normal 2 3 2" xfId="318" xr:uid="{00000000-0005-0000-0000-0000A7020000}"/>
    <cellStyle name="Percent" xfId="2" builtinId="5"/>
    <cellStyle name="Right" xfId="319" xr:uid="{00000000-0005-0000-0000-0000A902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1</xdr:row>
      <xdr:rowOff>28575</xdr:rowOff>
    </xdr:from>
    <xdr:to>
      <xdr:col>0</xdr:col>
      <xdr:colOff>1874565</xdr:colOff>
      <xdr:row>4</xdr:row>
      <xdr:rowOff>171450</xdr:rowOff>
    </xdr:to>
    <xdr:pic>
      <xdr:nvPicPr>
        <xdr:cNvPr id="3" name="Picture 2">
          <a:extLst>
            <a:ext uri="{FF2B5EF4-FFF2-40B4-BE49-F238E27FC236}">
              <a16:creationId xmlns:a16="http://schemas.microsoft.com/office/drawing/2014/main" id="{4B563B81-4AD2-F6E9-D05E-57CD4C1A7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228600"/>
          <a:ext cx="170311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HCCTTheme1">
  <a:themeElements>
    <a:clrScheme name="HCCT-W-20200212">
      <a:dk1>
        <a:srgbClr val="000000"/>
      </a:dk1>
      <a:lt1>
        <a:sysClr val="window" lastClr="FFFFFF"/>
      </a:lt1>
      <a:dk2>
        <a:srgbClr val="024D7C"/>
      </a:dk2>
      <a:lt2>
        <a:srgbClr val="BEBBBA"/>
      </a:lt2>
      <a:accent1>
        <a:srgbClr val="024D7C"/>
      </a:accent1>
      <a:accent2>
        <a:srgbClr val="00A88E"/>
      </a:accent2>
      <a:accent3>
        <a:srgbClr val="77C4D5"/>
      </a:accent3>
      <a:accent4>
        <a:srgbClr val="FDCE07"/>
      </a:accent4>
      <a:accent5>
        <a:srgbClr val="D23138"/>
      </a:accent5>
      <a:accent6>
        <a:srgbClr val="E27F26"/>
      </a:accent6>
      <a:hlink>
        <a:srgbClr val="036AA9"/>
      </a:hlink>
      <a:folHlink>
        <a:srgbClr val="77C4D5"/>
      </a:folHlink>
    </a:clrScheme>
    <a:fontScheme name="SOA">
      <a:majorFont>
        <a:latin typeface="Calibri"/>
        <a:ea typeface=""/>
        <a:cs typeface=""/>
      </a:majorFont>
      <a:minorFont>
        <a:latin typeface="Calibri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showGridLines="0" zoomScale="150" zoomScaleNormal="150" zoomScalePageLayoutView="150" workbookViewId="0">
      <selection activeCell="B14" sqref="B14"/>
    </sheetView>
  </sheetViews>
  <sheetFormatPr defaultColWidth="8.85546875" defaultRowHeight="15.75" x14ac:dyDescent="0.25"/>
  <cols>
    <col min="1" max="1" width="31.42578125" style="2" customWidth="1"/>
    <col min="2" max="2" width="91.140625" style="2" customWidth="1"/>
    <col min="3" max="16384" width="8.85546875" style="2"/>
  </cols>
  <sheetData>
    <row r="1" spans="1:2" x14ac:dyDescent="0.25">
      <c r="A1"/>
      <c r="B1" s="3" t="s">
        <v>114</v>
      </c>
    </row>
    <row r="2" spans="1:2" ht="18.75" x14ac:dyDescent="0.25">
      <c r="B2" s="89" t="s">
        <v>122</v>
      </c>
    </row>
    <row r="4" spans="1:2" ht="18" customHeight="1" x14ac:dyDescent="0.25">
      <c r="B4" s="4" t="s">
        <v>29</v>
      </c>
    </row>
    <row r="5" spans="1:2" ht="15" customHeight="1" x14ac:dyDescent="0.25">
      <c r="B5" s="5" t="s">
        <v>106</v>
      </c>
    </row>
    <row r="6" spans="1:2" ht="15" customHeight="1" x14ac:dyDescent="0.25">
      <c r="B6" s="5" t="s">
        <v>107</v>
      </c>
    </row>
    <row r="7" spans="1:2" ht="15" customHeight="1" x14ac:dyDescent="0.25">
      <c r="B7" s="5" t="s">
        <v>30</v>
      </c>
    </row>
    <row r="8" spans="1:2" ht="15" customHeight="1" x14ac:dyDescent="0.25">
      <c r="B8" s="5" t="s">
        <v>115</v>
      </c>
    </row>
    <row r="9" spans="1:2" ht="15" customHeight="1" x14ac:dyDescent="0.25">
      <c r="B9" s="5" t="s">
        <v>31</v>
      </c>
    </row>
    <row r="10" spans="1:2" ht="21.75" customHeight="1" x14ac:dyDescent="0.25">
      <c r="B10" s="4" t="s">
        <v>116</v>
      </c>
    </row>
    <row r="11" spans="1:2" ht="6.95" customHeight="1" x14ac:dyDescent="0.25">
      <c r="B11" s="6"/>
    </row>
    <row r="12" spans="1:2" ht="127.5" x14ac:dyDescent="0.25">
      <c r="B12" s="7" t="s">
        <v>117</v>
      </c>
    </row>
    <row r="13" spans="1:2" ht="127.5" x14ac:dyDescent="0.25">
      <c r="B13" s="7" t="s">
        <v>118</v>
      </c>
    </row>
    <row r="14" spans="1:2" ht="87.75" customHeight="1" x14ac:dyDescent="0.25">
      <c r="B14" s="7" t="s">
        <v>119</v>
      </c>
    </row>
  </sheetData>
  <phoneticPr fontId="3" type="noConversion"/>
  <pageMargins left="0.75" right="0.75" top="0.75" bottom="0.75" header="0.5" footer="0.5"/>
  <pageSetup orientation="portrait" horizontalDpi="4294967292" verticalDpi="4294967292"/>
  <customProperties>
    <customPr name="EpmWorksheetKeyString_GUID" r:id="rId1"/>
  </customPropertie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47"/>
  <sheetViews>
    <sheetView showGridLines="0" topLeftCell="A15" zoomScale="125" zoomScaleNormal="125" zoomScalePageLayoutView="125" workbookViewId="0">
      <selection activeCell="H47" sqref="H47"/>
    </sheetView>
  </sheetViews>
  <sheetFormatPr defaultColWidth="8.85546875" defaultRowHeight="12.75" x14ac:dyDescent="0.2"/>
  <cols>
    <col min="1" max="1" width="3.140625" style="1" customWidth="1"/>
    <col min="2" max="2" width="6" style="1" customWidth="1"/>
    <col min="3" max="3" width="14.42578125" style="1" customWidth="1"/>
    <col min="4" max="7" width="12.140625" style="1" customWidth="1"/>
    <col min="8" max="8" width="10.85546875" style="1" customWidth="1"/>
    <col min="9" max="9" width="15.7109375" style="1" customWidth="1"/>
    <col min="10" max="10" width="7.42578125" style="1" customWidth="1"/>
    <col min="11" max="11" width="1.85546875" style="1" customWidth="1"/>
    <col min="12" max="13" width="8.85546875" style="1" hidden="1" customWidth="1"/>
    <col min="14" max="16384" width="8.85546875" style="1"/>
  </cols>
  <sheetData>
    <row r="1" spans="2:10" ht="22.5" customHeight="1" x14ac:dyDescent="0.2">
      <c r="B1" s="89" t="s">
        <v>121</v>
      </c>
      <c r="C1" s="272"/>
      <c r="D1" s="272"/>
      <c r="E1" s="272"/>
      <c r="F1" s="272"/>
      <c r="G1" s="272"/>
      <c r="H1" s="90">
        <v>2025</v>
      </c>
      <c r="I1" s="89" t="s">
        <v>123</v>
      </c>
    </row>
    <row r="2" spans="2:10" ht="15.75" customHeight="1" x14ac:dyDescent="0.2">
      <c r="B2" s="89" t="s">
        <v>120</v>
      </c>
      <c r="C2" s="272"/>
      <c r="D2" s="272"/>
      <c r="E2" s="272"/>
      <c r="F2" s="272"/>
      <c r="G2" s="272"/>
      <c r="H2" s="105" t="s">
        <v>109</v>
      </c>
      <c r="I2" s="89"/>
    </row>
    <row r="3" spans="2:10" ht="12.95" customHeight="1" x14ac:dyDescent="0.2">
      <c r="B3" s="9" t="s">
        <v>32</v>
      </c>
      <c r="C3" s="10"/>
      <c r="D3" s="10"/>
      <c r="E3" s="10"/>
      <c r="F3" s="10"/>
      <c r="G3" s="10"/>
      <c r="H3" s="10"/>
      <c r="I3" s="10"/>
    </row>
    <row r="4" spans="2:10" ht="12.95" customHeight="1" x14ac:dyDescent="0.2">
      <c r="B4" s="9" t="s">
        <v>33</v>
      </c>
      <c r="C4" s="10"/>
      <c r="D4" s="10"/>
      <c r="E4" s="10"/>
      <c r="F4" s="10"/>
      <c r="G4" s="10"/>
      <c r="H4" s="10"/>
      <c r="I4" s="10"/>
    </row>
    <row r="5" spans="2:10" ht="6" customHeight="1" thickBot="1" x14ac:dyDescent="0.25">
      <c r="D5" s="11"/>
      <c r="E5" s="11"/>
      <c r="I5" s="12"/>
    </row>
    <row r="6" spans="2:10" ht="20.100000000000001" customHeight="1" x14ac:dyDescent="0.2">
      <c r="B6" s="91" t="s">
        <v>37</v>
      </c>
      <c r="C6" s="13"/>
      <c r="D6" s="14"/>
      <c r="E6" s="15"/>
      <c r="F6" s="16"/>
      <c r="G6" s="16"/>
      <c r="H6" s="16"/>
      <c r="I6" s="17"/>
    </row>
    <row r="7" spans="2:10" ht="12.75" customHeight="1" x14ac:dyDescent="0.2">
      <c r="B7" s="18"/>
      <c r="D7" s="19"/>
      <c r="E7" s="20"/>
      <c r="F7" s="21"/>
      <c r="G7" s="21"/>
      <c r="H7" s="21"/>
      <c r="I7" s="22"/>
    </row>
    <row r="8" spans="2:10" ht="13.5" customHeight="1" x14ac:dyDescent="0.2">
      <c r="B8" s="23"/>
      <c r="F8" s="24"/>
      <c r="I8" s="22"/>
    </row>
    <row r="9" spans="2:10" ht="18.75" customHeight="1" x14ac:dyDescent="0.2">
      <c r="B9" s="23"/>
      <c r="D9" s="25"/>
      <c r="E9" s="24" t="s">
        <v>57</v>
      </c>
      <c r="F9" s="26"/>
      <c r="I9" s="22"/>
    </row>
    <row r="10" spans="2:10" ht="21" customHeight="1" x14ac:dyDescent="0.2">
      <c r="B10" s="27"/>
      <c r="D10" s="28" t="s">
        <v>38</v>
      </c>
      <c r="E10" s="29" t="s">
        <v>39</v>
      </c>
      <c r="F10" s="26" t="s">
        <v>35</v>
      </c>
      <c r="G10" s="30" t="s">
        <v>58</v>
      </c>
      <c r="I10" s="22"/>
    </row>
    <row r="11" spans="2:10" ht="15" customHeight="1" x14ac:dyDescent="0.25">
      <c r="B11" s="27"/>
      <c r="C11" s="31" t="s">
        <v>82</v>
      </c>
      <c r="D11" s="32">
        <v>2025</v>
      </c>
      <c r="E11" s="92" t="s">
        <v>87</v>
      </c>
      <c r="F11" s="33" t="s">
        <v>87</v>
      </c>
      <c r="G11" s="34" t="s">
        <v>93</v>
      </c>
      <c r="H11" s="93" t="s">
        <v>124</v>
      </c>
      <c r="I11" s="94">
        <f>H1</f>
        <v>2025</v>
      </c>
    </row>
    <row r="12" spans="2:10" ht="15" customHeight="1" x14ac:dyDescent="0.25">
      <c r="B12" s="27"/>
      <c r="C12" s="35"/>
      <c r="D12" s="32">
        <f t="shared" ref="D12" si="0">+D11+1</f>
        <v>2026</v>
      </c>
      <c r="E12" s="92">
        <v>5.6000000000000001E-2</v>
      </c>
      <c r="F12" s="33">
        <v>5.6000000000000001E-2</v>
      </c>
      <c r="G12" s="34" t="s">
        <v>94</v>
      </c>
      <c r="H12" s="95" t="s">
        <v>125</v>
      </c>
      <c r="I12" s="96"/>
    </row>
    <row r="13" spans="2:10" ht="15" customHeight="1" x14ac:dyDescent="0.25">
      <c r="B13" s="27"/>
      <c r="C13" s="35"/>
      <c r="D13" s="32">
        <f>+D12+1</f>
        <v>2027</v>
      </c>
      <c r="E13" s="92">
        <v>5.3999999999999999E-2</v>
      </c>
      <c r="F13" s="33">
        <v>5.3999999999999999E-2</v>
      </c>
      <c r="G13" s="34" t="s">
        <v>95</v>
      </c>
      <c r="H13" s="36"/>
      <c r="I13" s="22"/>
      <c r="J13" s="35"/>
    </row>
    <row r="14" spans="2:10" ht="15" customHeight="1" x14ac:dyDescent="0.25">
      <c r="B14" s="27"/>
      <c r="D14" s="37">
        <f>+D13+1</f>
        <v>2028</v>
      </c>
      <c r="E14" s="92">
        <v>5.1999999999999998E-2</v>
      </c>
      <c r="F14" s="33">
        <v>5.1999999999999998E-2</v>
      </c>
      <c r="G14" s="34" t="s">
        <v>86</v>
      </c>
      <c r="I14" s="22"/>
      <c r="J14" s="35"/>
    </row>
    <row r="15" spans="2:10" ht="8.1" customHeight="1" x14ac:dyDescent="0.2">
      <c r="B15" s="27"/>
      <c r="F15" s="33"/>
      <c r="G15" s="34"/>
      <c r="I15" s="22"/>
      <c r="J15" s="35"/>
    </row>
    <row r="16" spans="2:10" ht="15" customHeight="1" x14ac:dyDescent="0.2">
      <c r="B16" s="27"/>
      <c r="C16" s="38" t="s">
        <v>85</v>
      </c>
      <c r="F16" s="33"/>
      <c r="G16" s="34"/>
      <c r="I16" s="22"/>
      <c r="J16" s="35"/>
    </row>
    <row r="17" spans="2:10" ht="15" customHeight="1" x14ac:dyDescent="0.25">
      <c r="B17" s="27"/>
      <c r="C17" s="38" t="s">
        <v>71</v>
      </c>
      <c r="D17" s="39"/>
      <c r="E17" s="40"/>
      <c r="F17" s="33"/>
      <c r="G17" s="34"/>
      <c r="I17" s="22"/>
      <c r="J17" s="35"/>
    </row>
    <row r="18" spans="2:10" ht="15" customHeight="1" x14ac:dyDescent="0.25">
      <c r="B18" s="27"/>
      <c r="C18" s="38" t="s">
        <v>72</v>
      </c>
      <c r="D18" s="39"/>
      <c r="E18" s="40"/>
      <c r="F18" s="33"/>
      <c r="G18" s="34"/>
      <c r="I18" s="22"/>
      <c r="J18" s="35"/>
    </row>
    <row r="19" spans="2:10" ht="9" customHeight="1" thickBot="1" x14ac:dyDescent="0.25">
      <c r="B19" s="27"/>
      <c r="C19" s="41"/>
      <c r="E19" s="42"/>
      <c r="I19" s="22"/>
    </row>
    <row r="20" spans="2:10" ht="20.100000000000001" customHeight="1" x14ac:dyDescent="0.2">
      <c r="B20" s="97" t="s">
        <v>45</v>
      </c>
      <c r="C20" s="13"/>
      <c r="D20" s="13"/>
      <c r="E20" s="13"/>
      <c r="F20" s="13"/>
      <c r="G20" s="13"/>
      <c r="H20" s="13"/>
      <c r="I20" s="17"/>
    </row>
    <row r="21" spans="2:10" ht="24" customHeight="1" x14ac:dyDescent="0.2">
      <c r="B21" s="23"/>
      <c r="F21" s="12" t="s">
        <v>66</v>
      </c>
      <c r="H21" s="43" t="s">
        <v>6</v>
      </c>
      <c r="I21" s="22"/>
    </row>
    <row r="22" spans="2:10" ht="12.95" customHeight="1" x14ac:dyDescent="0.2">
      <c r="B22" s="23"/>
      <c r="D22" s="44" t="s">
        <v>2</v>
      </c>
      <c r="E22" s="44" t="s">
        <v>3</v>
      </c>
      <c r="F22" s="45" t="s">
        <v>67</v>
      </c>
      <c r="H22" s="46" t="s">
        <v>8</v>
      </c>
      <c r="I22" s="22"/>
    </row>
    <row r="23" spans="2:10" s="48" customFormat="1" ht="14.1" customHeight="1" x14ac:dyDescent="0.2">
      <c r="B23" s="47"/>
      <c r="D23" s="49" t="s">
        <v>4</v>
      </c>
      <c r="E23" s="49" t="s">
        <v>5</v>
      </c>
      <c r="F23" s="50" t="s">
        <v>68</v>
      </c>
      <c r="H23" s="49" t="s">
        <v>7</v>
      </c>
      <c r="I23" s="51"/>
    </row>
    <row r="24" spans="2:10" ht="18.75" x14ac:dyDescent="0.2">
      <c r="B24" s="52"/>
      <c r="C24" s="53" t="s">
        <v>0</v>
      </c>
      <c r="D24" s="54">
        <v>2.5999999999999999E-2</v>
      </c>
      <c r="E24" s="54">
        <v>1.4E-2</v>
      </c>
      <c r="F24" s="54">
        <v>8.9999999999999993E-3</v>
      </c>
      <c r="G24" s="55"/>
      <c r="H24" s="56">
        <v>4.9727276000000042E-2</v>
      </c>
      <c r="I24" s="57"/>
    </row>
    <row r="25" spans="2:10" x14ac:dyDescent="0.2">
      <c r="B25" s="27"/>
      <c r="C25" s="58" t="s">
        <v>1</v>
      </c>
      <c r="D25" s="34" t="s">
        <v>99</v>
      </c>
      <c r="E25" s="59" t="s">
        <v>103</v>
      </c>
      <c r="F25" s="34" t="s">
        <v>101</v>
      </c>
      <c r="G25" s="60"/>
      <c r="I25" s="61"/>
    </row>
    <row r="26" spans="2:10" x14ac:dyDescent="0.2">
      <c r="B26" s="27"/>
      <c r="C26" s="62"/>
      <c r="D26" s="98"/>
      <c r="E26" s="99" t="s">
        <v>84</v>
      </c>
      <c r="I26" s="61"/>
    </row>
    <row r="27" spans="2:10" x14ac:dyDescent="0.2">
      <c r="B27" s="27"/>
      <c r="C27" s="62"/>
      <c r="E27" s="62"/>
      <c r="I27" s="61"/>
    </row>
    <row r="28" spans="2:10" ht="18.75" x14ac:dyDescent="0.3">
      <c r="B28" s="52" t="s">
        <v>104</v>
      </c>
      <c r="D28" s="100">
        <v>2.5999999999999999E-2</v>
      </c>
      <c r="E28" s="100">
        <v>1.4E-2</v>
      </c>
      <c r="F28" s="100">
        <v>8.9999999999999993E-3</v>
      </c>
      <c r="H28" s="101">
        <f>(1+D28)*(1+E28)*(1+F28)-1</f>
        <v>4.9727276000000042E-2</v>
      </c>
      <c r="I28" s="61"/>
    </row>
    <row r="29" spans="2:10" x14ac:dyDescent="0.2">
      <c r="B29" s="27"/>
      <c r="I29" s="22"/>
    </row>
    <row r="30" spans="2:10" ht="12" customHeight="1" x14ac:dyDescent="0.2">
      <c r="B30" s="27"/>
      <c r="C30" s="63" t="s">
        <v>65</v>
      </c>
      <c r="I30" s="57"/>
    </row>
    <row r="31" spans="2:10" ht="12" customHeight="1" x14ac:dyDescent="0.2">
      <c r="B31" s="27"/>
      <c r="C31" s="63" t="s">
        <v>64</v>
      </c>
      <c r="I31" s="57"/>
    </row>
    <row r="32" spans="2:10" ht="12" customHeight="1" x14ac:dyDescent="0.2">
      <c r="B32" s="27"/>
      <c r="C32" s="63" t="s">
        <v>73</v>
      </c>
      <c r="I32" s="57"/>
    </row>
    <row r="33" spans="2:13" ht="12" customHeight="1" x14ac:dyDescent="0.2">
      <c r="B33" s="27"/>
      <c r="C33" s="63" t="s">
        <v>105</v>
      </c>
      <c r="I33" s="57"/>
    </row>
    <row r="34" spans="2:13" ht="13.5" thickBot="1" x14ac:dyDescent="0.25">
      <c r="B34" s="27"/>
      <c r="C34" s="63"/>
      <c r="I34" s="57"/>
    </row>
    <row r="35" spans="2:13" ht="20.100000000000001" customHeight="1" x14ac:dyDescent="0.2">
      <c r="B35" s="97" t="s">
        <v>46</v>
      </c>
      <c r="C35" s="13"/>
      <c r="D35" s="13"/>
      <c r="E35" s="13"/>
      <c r="F35" s="13"/>
      <c r="G35" s="13"/>
      <c r="H35" s="13"/>
      <c r="I35" s="64"/>
    </row>
    <row r="36" spans="2:13" ht="17.100000000000001" customHeight="1" x14ac:dyDescent="0.2">
      <c r="B36" s="27"/>
      <c r="H36" s="12" t="s">
        <v>40</v>
      </c>
      <c r="I36" s="65" t="s">
        <v>35</v>
      </c>
    </row>
    <row r="37" spans="2:13" x14ac:dyDescent="0.2">
      <c r="B37" s="66"/>
      <c r="H37" s="12" t="s">
        <v>41</v>
      </c>
      <c r="I37" s="65" t="s">
        <v>28</v>
      </c>
    </row>
    <row r="38" spans="2:13" ht="12" customHeight="1" x14ac:dyDescent="0.2">
      <c r="B38" s="66"/>
      <c r="C38" s="67" t="s">
        <v>113</v>
      </c>
      <c r="H38" s="12"/>
      <c r="I38" s="68"/>
    </row>
    <row r="39" spans="2:13" ht="15" customHeight="1" x14ac:dyDescent="0.25">
      <c r="B39" s="69"/>
      <c r="C39" s="34" t="s">
        <v>110</v>
      </c>
      <c r="D39" s="70"/>
      <c r="E39" s="70"/>
      <c r="F39" s="71" t="s">
        <v>77</v>
      </c>
      <c r="G39" s="72">
        <f>D11+9</f>
        <v>2034</v>
      </c>
      <c r="H39" s="102">
        <v>0.19</v>
      </c>
      <c r="I39" s="73">
        <v>0.19</v>
      </c>
    </row>
    <row r="40" spans="2:13" ht="15" customHeight="1" x14ac:dyDescent="0.25">
      <c r="B40" s="69"/>
      <c r="C40" s="59" t="s">
        <v>112</v>
      </c>
      <c r="D40" s="70"/>
      <c r="E40" s="70"/>
      <c r="F40" s="70"/>
      <c r="G40" s="74" t="s">
        <v>78</v>
      </c>
      <c r="H40" s="102">
        <v>0.18</v>
      </c>
      <c r="I40" s="73">
        <v>0.18</v>
      </c>
      <c r="L40" s="1" t="s">
        <v>42</v>
      </c>
      <c r="M40" s="1" t="s">
        <v>42</v>
      </c>
    </row>
    <row r="41" spans="2:13" ht="15" customHeight="1" x14ac:dyDescent="0.25">
      <c r="B41" s="75"/>
      <c r="C41" s="59" t="s">
        <v>111</v>
      </c>
      <c r="D41" s="70"/>
      <c r="E41" s="70"/>
      <c r="F41" s="70"/>
      <c r="G41" s="74" t="s">
        <v>79</v>
      </c>
      <c r="H41" s="103">
        <v>2075</v>
      </c>
      <c r="I41" s="76">
        <v>2075</v>
      </c>
      <c r="L41" s="77">
        <v>0.5</v>
      </c>
      <c r="M41" s="1">
        <v>2090</v>
      </c>
    </row>
    <row r="42" spans="2:13" x14ac:dyDescent="0.2">
      <c r="B42" s="78"/>
      <c r="H42" s="79"/>
      <c r="I42" s="22"/>
      <c r="L42" s="77">
        <v>0.4</v>
      </c>
      <c r="M42" s="1">
        <v>2080</v>
      </c>
    </row>
    <row r="43" spans="2:13" ht="11.1" customHeight="1" x14ac:dyDescent="0.2">
      <c r="B43" s="27"/>
      <c r="H43" s="79"/>
      <c r="I43" s="22"/>
      <c r="L43" s="77">
        <v>0.3</v>
      </c>
      <c r="M43" s="1">
        <v>2075</v>
      </c>
    </row>
    <row r="44" spans="2:13" ht="17.100000000000001" customHeight="1" x14ac:dyDescent="0.2">
      <c r="B44" s="27"/>
      <c r="D44" s="104" t="s">
        <v>81</v>
      </c>
      <c r="E44" s="80"/>
      <c r="G44" s="81"/>
      <c r="H44" s="285" t="s">
        <v>43</v>
      </c>
      <c r="I44" s="22"/>
      <c r="L44" s="77">
        <v>0.25</v>
      </c>
      <c r="M44" s="1">
        <v>2070</v>
      </c>
    </row>
    <row r="45" spans="2:13" ht="17.100000000000001" customHeight="1" x14ac:dyDescent="0.25">
      <c r="B45" s="82"/>
      <c r="D45" s="104" t="s">
        <v>76</v>
      </c>
      <c r="H45" s="283">
        <f>+'P matrix'!J70-1</f>
        <v>8.8166208391735186</v>
      </c>
      <c r="I45" s="83">
        <v>8.8166208391735186</v>
      </c>
      <c r="L45" s="77">
        <v>0.2</v>
      </c>
      <c r="M45" s="1">
        <v>2060</v>
      </c>
    </row>
    <row r="46" spans="2:13" ht="15.75" x14ac:dyDescent="0.25">
      <c r="B46" s="82"/>
      <c r="D46" s="104" t="s">
        <v>75</v>
      </c>
      <c r="E46" s="84"/>
      <c r="H46" s="284">
        <f>+'P matrix'!D70</f>
        <v>0.22987356246819471</v>
      </c>
      <c r="I46" s="85">
        <v>0.22987356246819471</v>
      </c>
      <c r="L46" s="77">
        <v>0.18</v>
      </c>
      <c r="M46" s="1">
        <v>2050</v>
      </c>
    </row>
    <row r="47" spans="2:13" ht="13.5" thickBot="1" x14ac:dyDescent="0.25">
      <c r="B47" s="86"/>
      <c r="C47" s="87"/>
      <c r="D47" s="87"/>
      <c r="E47" s="87"/>
      <c r="F47" s="87"/>
      <c r="G47" s="87"/>
      <c r="H47" s="87"/>
      <c r="I47" s="88"/>
      <c r="L47" s="77">
        <v>0.15</v>
      </c>
      <c r="M47" s="1">
        <v>2040</v>
      </c>
    </row>
  </sheetData>
  <phoneticPr fontId="3" type="noConversion"/>
  <dataValidations xWindow="1212" yWindow="974" count="3">
    <dataValidation type="decimal" allowBlank="1" showInputMessage="1" showErrorMessage="1" errorTitle="Input Error " error="Enter a value between 1.5% and 4.5%" promptTitle="Inflation (CPI)" prompt="Enter a value for inflation between 1.5% and 4.5% _x000d_Default Value: 2.6% " sqref="D28" xr:uid="{00000000-0002-0000-0100-000000000000}">
      <formula1>0.015</formula1>
      <formula2>0.045</formula2>
    </dataValidation>
    <dataValidation type="decimal" allowBlank="1" showInputMessage="1" showErrorMessage="1" errorTitle="Input Error" error="Enter a value between 0% and 3.0%." promptTitle="Real GDP" prompt="Enter a value for Real GDP per capita between 0.5% and 2.5% _x000d_Default Value: 1.4" sqref="E28" xr:uid="{00000000-0002-0000-0100-000001000000}">
      <formula1>0.005</formula1>
      <formula2>0.025</formula2>
    </dataValidation>
    <dataValidation type="decimal" allowBlank="1" showInputMessage="1" showErrorMessage="1" errorTitle="Input Error" error="Enter a value between 0.5% and 2.1%." promptTitle="Excess Medical Cost Growth" prompt="Enter a value for Excess Medical Cost Growth between 0.3% and 2.0% _x000d_Default Value: 0.9%" sqref="F28" xr:uid="{00000000-0002-0000-0100-000002000000}">
      <formula1>0.003</formula1>
      <formula2>0.02</formula2>
    </dataValidation>
  </dataValidations>
  <pageMargins left="0.75" right="0.75" top="1" bottom="1" header="0.5" footer="0.5"/>
  <pageSetup scale="84" orientation="portrait" horizontalDpi="4294967292" verticalDpi="4294967292"/>
  <customProperties>
    <customPr name="EpmWorksheetKeyString_GUID" r:id="rId1"/>
  </customProperties>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84"/>
  <sheetViews>
    <sheetView showGridLines="0" zoomScale="125" zoomScaleNormal="125" zoomScalePageLayoutView="125" workbookViewId="0"/>
  </sheetViews>
  <sheetFormatPr defaultColWidth="11.42578125" defaultRowHeight="12.75" x14ac:dyDescent="0.2"/>
  <cols>
    <col min="1" max="1" width="1.42578125" style="1" customWidth="1"/>
    <col min="2" max="2" width="5.85546875" style="1" customWidth="1"/>
    <col min="3" max="3" width="3" style="1" customWidth="1"/>
    <col min="4" max="4" width="7.42578125" style="164" customWidth="1"/>
    <col min="5" max="5" width="8.7109375" style="1" customWidth="1"/>
    <col min="6" max="6" width="9.28515625" style="1" customWidth="1"/>
    <col min="7" max="7" width="1.42578125" style="1" customWidth="1"/>
    <col min="8" max="8" width="6.42578125" style="1" customWidth="1"/>
    <col min="9" max="9" width="10.28515625" style="1" customWidth="1"/>
    <col min="10" max="10" width="6.42578125" style="1" customWidth="1"/>
    <col min="11" max="11" width="7.42578125" style="1" customWidth="1"/>
    <col min="12" max="12" width="7.28515625" style="1" customWidth="1"/>
    <col min="13" max="16384" width="11.42578125" style="1"/>
  </cols>
  <sheetData>
    <row r="1" spans="2:12" ht="18.75" x14ac:dyDescent="0.3">
      <c r="B1" s="273" t="s">
        <v>100</v>
      </c>
      <c r="C1" s="273"/>
      <c r="D1" s="273"/>
      <c r="E1" s="273"/>
      <c r="F1" s="273"/>
      <c r="G1" s="273"/>
      <c r="H1" s="273"/>
      <c r="I1" s="273"/>
      <c r="J1" s="273"/>
      <c r="K1" s="273">
        <f>Input!H1</f>
        <v>2025</v>
      </c>
      <c r="L1" s="8"/>
    </row>
    <row r="2" spans="2:12" ht="23.25" customHeight="1" x14ac:dyDescent="0.2">
      <c r="D2" s="165" t="s">
        <v>47</v>
      </c>
      <c r="E2" s="106"/>
      <c r="F2" s="106"/>
      <c r="G2" s="106"/>
      <c r="H2" s="106"/>
    </row>
    <row r="3" spans="2:12" x14ac:dyDescent="0.2">
      <c r="D3" s="126"/>
      <c r="E3" s="106"/>
      <c r="F3" s="106"/>
      <c r="G3" s="106"/>
      <c r="H3" s="106"/>
    </row>
    <row r="4" spans="2:12" ht="36.950000000000003" customHeight="1" x14ac:dyDescent="0.2">
      <c r="B4" s="127" t="s">
        <v>34</v>
      </c>
      <c r="C4" s="128"/>
      <c r="D4" s="107" t="s">
        <v>35</v>
      </c>
      <c r="E4" s="129" t="s">
        <v>56</v>
      </c>
      <c r="H4" s="173" t="s">
        <v>49</v>
      </c>
      <c r="I4" s="166" t="s">
        <v>50</v>
      </c>
      <c r="J4" s="130" t="s">
        <v>44</v>
      </c>
      <c r="K4" s="107" t="s">
        <v>51</v>
      </c>
    </row>
    <row r="5" spans="2:12" x14ac:dyDescent="0.2">
      <c r="B5" s="63">
        <v>2025</v>
      </c>
      <c r="C5" s="131"/>
      <c r="D5" s="108" t="s">
        <v>87</v>
      </c>
      <c r="E5" s="132" t="str">
        <f>+'P matrix'!B21</f>
        <v>???</v>
      </c>
      <c r="F5" s="109" t="s">
        <v>24</v>
      </c>
      <c r="G5" s="110"/>
      <c r="H5" s="174" t="s">
        <v>92</v>
      </c>
      <c r="I5" s="167" t="s">
        <v>87</v>
      </c>
      <c r="J5" s="60"/>
    </row>
    <row r="6" spans="2:12" x14ac:dyDescent="0.2">
      <c r="B6" s="63">
        <f>+B5+1</f>
        <v>2026</v>
      </c>
      <c r="D6" s="108">
        <v>5.5E-2</v>
      </c>
      <c r="E6" s="132">
        <f>+'P matrix'!B22</f>
        <v>5.6000000000000001E-2</v>
      </c>
      <c r="F6" s="109" t="s">
        <v>21</v>
      </c>
      <c r="G6" s="110"/>
      <c r="H6" s="174">
        <v>4.2404999999999804E-2</v>
      </c>
      <c r="I6" s="167">
        <v>1.0999999999999999E-2</v>
      </c>
    </row>
    <row r="7" spans="2:12" x14ac:dyDescent="0.2">
      <c r="B7" s="63">
        <f>+B6+1</f>
        <v>2027</v>
      </c>
      <c r="D7" s="108">
        <v>5.5E-2</v>
      </c>
      <c r="E7" s="132">
        <f>+'P matrix'!B23</f>
        <v>5.3999999999999999E-2</v>
      </c>
      <c r="F7" s="109" t="s">
        <v>22</v>
      </c>
      <c r="G7" s="110"/>
      <c r="H7" s="174">
        <v>4.2404999999999804E-2</v>
      </c>
      <c r="I7" s="167">
        <v>1.0999999999999999E-2</v>
      </c>
    </row>
    <row r="8" spans="2:12" ht="18" customHeight="1" thickBot="1" x14ac:dyDescent="0.25">
      <c r="B8" s="133">
        <f t="shared" ref="B8:B69" si="0">+B7+1</f>
        <v>2028</v>
      </c>
      <c r="C8" s="134"/>
      <c r="D8" s="111">
        <v>5.6000000000000001E-2</v>
      </c>
      <c r="E8" s="117">
        <f>+'P matrix'!B24</f>
        <v>5.1999999999999998E-2</v>
      </c>
      <c r="F8" s="112" t="s">
        <v>59</v>
      </c>
      <c r="G8" s="113"/>
      <c r="H8" s="175">
        <f>+'P matrix'!C24</f>
        <v>4.0364000000000066E-2</v>
      </c>
      <c r="I8" s="168">
        <f t="shared" ref="I8:I68" si="1">+(1+E8)/(1+H8)-1</f>
        <v>1.1184546947029972E-2</v>
      </c>
      <c r="J8" s="135"/>
      <c r="K8" s="136"/>
    </row>
    <row r="9" spans="2:12" ht="18" customHeight="1" thickTop="1" x14ac:dyDescent="0.2">
      <c r="B9" s="1">
        <f t="shared" si="0"/>
        <v>2029</v>
      </c>
      <c r="D9" s="114">
        <v>5.4954546000000007E-2</v>
      </c>
      <c r="E9" s="115">
        <f>+'P matrix'!B25</f>
        <v>5.1621212666666673E-2</v>
      </c>
      <c r="G9" s="137"/>
      <c r="H9" s="174">
        <f>+'P matrix'!C25</f>
        <v>4.0364000000000066E-2</v>
      </c>
      <c r="I9" s="167">
        <f t="shared" si="1"/>
        <v>1.0820455789191552E-2</v>
      </c>
      <c r="J9" s="138"/>
      <c r="K9" s="139"/>
    </row>
    <row r="10" spans="2:12" x14ac:dyDescent="0.2">
      <c r="B10" s="1">
        <f t="shared" si="0"/>
        <v>2030</v>
      </c>
      <c r="D10" s="114">
        <v>5.3909092000000006E-2</v>
      </c>
      <c r="E10" s="115">
        <f>+'P matrix'!B26</f>
        <v>5.1242425333333341E-2</v>
      </c>
      <c r="F10" s="115" t="s">
        <v>25</v>
      </c>
      <c r="G10" s="137"/>
      <c r="H10" s="174">
        <f>+'P matrix'!C26</f>
        <v>4.0364000000000066E-2</v>
      </c>
      <c r="I10" s="167">
        <f t="shared" si="1"/>
        <v>1.0456364631353132E-2</v>
      </c>
      <c r="K10" s="139"/>
    </row>
    <row r="11" spans="2:12" x14ac:dyDescent="0.2">
      <c r="B11" s="1">
        <f t="shared" si="0"/>
        <v>2031</v>
      </c>
      <c r="D11" s="114">
        <v>5.2863638000000018E-2</v>
      </c>
      <c r="E11" s="115">
        <f>+'P matrix'!B27</f>
        <v>5.0863638000000017E-2</v>
      </c>
      <c r="F11" s="115" t="s">
        <v>26</v>
      </c>
      <c r="G11" s="137"/>
      <c r="H11" s="174">
        <f>+'P matrix'!C27</f>
        <v>4.0364000000000066E-2</v>
      </c>
      <c r="I11" s="167">
        <f t="shared" si="1"/>
        <v>1.0092273473514934E-2</v>
      </c>
      <c r="J11" s="140" t="s">
        <v>88</v>
      </c>
      <c r="K11" s="139"/>
    </row>
    <row r="12" spans="2:12" x14ac:dyDescent="0.2">
      <c r="B12" s="1">
        <f t="shared" si="0"/>
        <v>2032</v>
      </c>
      <c r="D12" s="114">
        <v>5.1818184000000024E-2</v>
      </c>
      <c r="E12" s="115">
        <f>+'P matrix'!B28</f>
        <v>5.0484850666666692E-2</v>
      </c>
      <c r="G12" s="141"/>
      <c r="H12" s="174">
        <f>+'P matrix'!C28</f>
        <v>4.0364000000000066E-2</v>
      </c>
      <c r="I12" s="167">
        <f t="shared" si="1"/>
        <v>9.7281823156765146E-3</v>
      </c>
      <c r="J12" s="130" t="s">
        <v>55</v>
      </c>
      <c r="K12" s="139"/>
    </row>
    <row r="13" spans="2:12" ht="13.5" thickBot="1" x14ac:dyDescent="0.25">
      <c r="B13" s="134">
        <f t="shared" si="0"/>
        <v>2033</v>
      </c>
      <c r="C13" s="134"/>
      <c r="D13" s="116">
        <v>5.0772730000000037E-2</v>
      </c>
      <c r="E13" s="117">
        <f>+'P matrix'!B29</f>
        <v>5.0106063333333367E-2</v>
      </c>
      <c r="F13" s="117"/>
      <c r="G13" s="142"/>
      <c r="H13" s="175">
        <f>+'P matrix'!C29</f>
        <v>4.0364000000000066E-2</v>
      </c>
      <c r="I13" s="168">
        <f t="shared" si="1"/>
        <v>9.3640911578383168E-3</v>
      </c>
      <c r="J13" s="135"/>
      <c r="K13" s="136"/>
    </row>
    <row r="14" spans="2:12" ht="18.95" customHeight="1" thickTop="1" x14ac:dyDescent="0.2">
      <c r="B14" s="143">
        <f t="shared" si="0"/>
        <v>2034</v>
      </c>
      <c r="C14" s="144"/>
      <c r="D14" s="118">
        <v>4.9727276000000042E-2</v>
      </c>
      <c r="E14" s="119">
        <f>+'P matrix'!B30</f>
        <v>4.9727276000000042E-2</v>
      </c>
      <c r="F14" s="119" t="s">
        <v>23</v>
      </c>
      <c r="G14" s="145"/>
      <c r="H14" s="176">
        <f>+'P matrix'!C30</f>
        <v>4.0364000000000066E-2</v>
      </c>
      <c r="I14" s="169">
        <f t="shared" si="1"/>
        <v>8.999999999999897E-3</v>
      </c>
      <c r="J14" s="146">
        <f>+'P matrix'!D30</f>
        <v>0.19</v>
      </c>
      <c r="K14" s="147">
        <v>0.19</v>
      </c>
    </row>
    <row r="15" spans="2:12" ht="14.1" customHeight="1" x14ac:dyDescent="0.2">
      <c r="B15" s="1">
        <f t="shared" si="0"/>
        <v>2035</v>
      </c>
      <c r="D15" s="114">
        <v>4.7579193165027567E-2</v>
      </c>
      <c r="E15" s="115">
        <f>+'P matrix'!B31</f>
        <v>4.7520330682093048E-2</v>
      </c>
      <c r="F15" s="115" t="s">
        <v>36</v>
      </c>
      <c r="G15" s="141"/>
      <c r="H15" s="174">
        <f>+'P matrix'!C31</f>
        <v>4.0364000000000066E-2</v>
      </c>
      <c r="I15" s="167">
        <f t="shared" si="1"/>
        <v>6.8786796564404007E-3</v>
      </c>
      <c r="J15" s="148">
        <f>+'P matrix'!D31</f>
        <v>0.19130694913472368</v>
      </c>
      <c r="K15" s="139">
        <v>0.19130694913472368</v>
      </c>
    </row>
    <row r="16" spans="2:12" ht="14.1" customHeight="1" x14ac:dyDescent="0.2">
      <c r="B16" s="1">
        <f t="shared" si="0"/>
        <v>2036</v>
      </c>
      <c r="D16" s="114">
        <v>4.7435054030959156E-2</v>
      </c>
      <c r="E16" s="115">
        <f>+'P matrix'!B32</f>
        <v>4.7380539696150192E-2</v>
      </c>
      <c r="F16" s="115" t="s">
        <v>36</v>
      </c>
      <c r="G16" s="141"/>
      <c r="H16" s="174">
        <f>+'P matrix'!C32</f>
        <v>4.0364000000000066E-2</v>
      </c>
      <c r="I16" s="167">
        <f t="shared" si="1"/>
        <v>6.7443122754633489E-3</v>
      </c>
      <c r="J16" s="148">
        <f>+'P matrix'!D32</f>
        <v>0.19259718294015443</v>
      </c>
      <c r="K16" s="139">
        <v>0.19259718294015443</v>
      </c>
    </row>
    <row r="17" spans="2:11" ht="14.1" customHeight="1" x14ac:dyDescent="0.2">
      <c r="B17" s="1">
        <f t="shared" si="0"/>
        <v>2037</v>
      </c>
      <c r="D17" s="114">
        <v>4.7301195319953804E-2</v>
      </c>
      <c r="E17" s="115">
        <f>+'P matrix'!B33</f>
        <v>4.7250262971707313E-2</v>
      </c>
      <c r="F17" s="115" t="s">
        <v>80</v>
      </c>
      <c r="G17" s="141"/>
      <c r="H17" s="174">
        <f>+'P matrix'!C33</f>
        <v>4.0364000000000066E-2</v>
      </c>
      <c r="I17" s="167">
        <f t="shared" si="1"/>
        <v>6.6190900220568505E-3</v>
      </c>
      <c r="J17" s="148">
        <f>+'P matrix'!D33</f>
        <v>0.19387200103202987</v>
      </c>
      <c r="K17" s="139">
        <v>0.19387200103202987</v>
      </c>
    </row>
    <row r="18" spans="2:11" ht="15" customHeight="1" x14ac:dyDescent="0.2">
      <c r="B18" s="1">
        <f t="shared" si="0"/>
        <v>2038</v>
      </c>
      <c r="D18" s="114">
        <v>4.7175862945850078E-2</v>
      </c>
      <c r="E18" s="115">
        <f>+'P matrix'!B34</f>
        <v>4.7127947737613196E-2</v>
      </c>
      <c r="F18" s="115" t="s">
        <v>36</v>
      </c>
      <c r="G18" s="141"/>
      <c r="H18" s="174">
        <f>+'P matrix'!C34</f>
        <v>4.0364000000000066E-2</v>
      </c>
      <c r="I18" s="167">
        <f t="shared" si="1"/>
        <v>6.5015203694218648E-3</v>
      </c>
      <c r="J18" s="148">
        <f>+'P matrix'!D34</f>
        <v>0.19513246379580018</v>
      </c>
      <c r="K18" s="139">
        <v>0.19513246379580018</v>
      </c>
    </row>
    <row r="19" spans="2:11" ht="14.1" customHeight="1" x14ac:dyDescent="0.2">
      <c r="B19" s="1">
        <f t="shared" si="0"/>
        <v>2039</v>
      </c>
      <c r="D19" s="114">
        <v>4.7057751030326278E-2</v>
      </c>
      <c r="E19" s="115">
        <f>+'P matrix'!B35</f>
        <v>4.7012422528469155E-2</v>
      </c>
      <c r="F19" s="115" t="s">
        <v>36</v>
      </c>
      <c r="G19" s="141"/>
      <c r="H19" s="174">
        <f>+'P matrix'!C35</f>
        <v>4.0364000000000066E-2</v>
      </c>
      <c r="I19" s="167">
        <f t="shared" si="1"/>
        <v>6.3904773026259853E-3</v>
      </c>
      <c r="J19" s="148">
        <f>+'P matrix'!D35</f>
        <v>0.19637945337669271</v>
      </c>
      <c r="K19" s="139">
        <v>0.19637945337669271</v>
      </c>
    </row>
    <row r="20" spans="2:11" ht="14.1" customHeight="1" x14ac:dyDescent="0.2">
      <c r="B20" s="1">
        <f t="shared" si="0"/>
        <v>2040</v>
      </c>
      <c r="D20" s="114">
        <v>4.6945856601878555E-2</v>
      </c>
      <c r="E20" s="115">
        <f>+'P matrix'!B36</f>
        <v>4.6902777979221266E-2</v>
      </c>
      <c r="F20" s="115" t="s">
        <v>36</v>
      </c>
      <c r="G20" s="141"/>
      <c r="H20" s="174">
        <f>+'P matrix'!C36</f>
        <v>4.0364000000000066E-2</v>
      </c>
      <c r="I20" s="167">
        <f t="shared" si="1"/>
        <v>6.2850867381236686E-3</v>
      </c>
      <c r="J20" s="148">
        <f>+'P matrix'!D36</f>
        <v>0.19761371527475052</v>
      </c>
      <c r="K20" s="139">
        <v>0.19761371527475052</v>
      </c>
    </row>
    <row r="21" spans="2:11" ht="14.1" customHeight="1" x14ac:dyDescent="0.2">
      <c r="B21" s="1">
        <f t="shared" si="0"/>
        <v>2041</v>
      </c>
      <c r="D21" s="114">
        <v>4.6839389723746239E-2</v>
      </c>
      <c r="E21" s="115">
        <f>+'P matrix'!B37</f>
        <v>4.6798291600594233E-2</v>
      </c>
      <c r="F21" s="115" t="s">
        <v>36</v>
      </c>
      <c r="G21" s="141"/>
      <c r="H21" s="174">
        <f>+'P matrix'!C37</f>
        <v>4.0364000000000066E-2</v>
      </c>
      <c r="I21" s="167">
        <f t="shared" si="1"/>
        <v>6.1846542177490527E-3</v>
      </c>
      <c r="J21" s="148">
        <f>+'P matrix'!D37</f>
        <v>0.19883588777240957</v>
      </c>
      <c r="K21" s="139">
        <v>0.19883588777240957</v>
      </c>
    </row>
    <row r="22" spans="2:11" ht="14.1" customHeight="1" x14ac:dyDescent="0.2">
      <c r="B22" s="1">
        <f t="shared" si="0"/>
        <v>2042</v>
      </c>
      <c r="D22" s="114">
        <v>4.6737715218035047E-2</v>
      </c>
      <c r="E22" s="115">
        <f>+'P matrix'!B38</f>
        <v>4.6698378200147772E-2</v>
      </c>
      <c r="F22" s="115" t="s">
        <v>36</v>
      </c>
      <c r="G22" s="141"/>
      <c r="H22" s="174">
        <f>+'P matrix'!C38</f>
        <v>4.0364000000000066E-2</v>
      </c>
      <c r="I22" s="167">
        <f t="shared" si="1"/>
        <v>6.0886172533340943E-3</v>
      </c>
      <c r="J22" s="148">
        <f>+'P matrix'!D38</f>
        <v>0.20004652338928269</v>
      </c>
      <c r="K22" s="139">
        <v>0.20004652338928269</v>
      </c>
    </row>
    <row r="23" spans="2:11" ht="14.1" customHeight="1" x14ac:dyDescent="0.2">
      <c r="B23" s="1">
        <f t="shared" si="0"/>
        <v>2043</v>
      </c>
      <c r="D23" s="114">
        <v>4.6640313390693411E-2</v>
      </c>
      <c r="E23" s="115">
        <f>+'P matrix'!B39</f>
        <v>4.6602556014149421E-2</v>
      </c>
      <c r="F23" s="115" t="s">
        <v>36</v>
      </c>
      <c r="G23" s="141"/>
      <c r="H23" s="174">
        <f>+'P matrix'!C39</f>
        <v>4.0364000000000066E-2</v>
      </c>
      <c r="I23" s="167">
        <f t="shared" si="1"/>
        <v>5.9965127725962741E-3</v>
      </c>
      <c r="J23" s="148">
        <f>+'P matrix'!D39</f>
        <v>0.20124610492190001</v>
      </c>
      <c r="K23" s="139">
        <v>0.20124610492190001</v>
      </c>
    </row>
    <row r="24" spans="2:11" ht="14.1" customHeight="1" x14ac:dyDescent="0.2">
      <c r="B24" s="149">
        <f t="shared" si="0"/>
        <v>2044</v>
      </c>
      <c r="C24" s="150"/>
      <c r="D24" s="120">
        <v>4.6546752696635441E-2</v>
      </c>
      <c r="E24" s="121">
        <f>+'P matrix'!B40</f>
        <v>4.6510422865758683E-2</v>
      </c>
      <c r="F24" s="121" t="s">
        <v>36</v>
      </c>
      <c r="G24" s="151"/>
      <c r="H24" s="177">
        <f>+'P matrix'!C40</f>
        <v>4.0364000000000066E-2</v>
      </c>
      <c r="I24" s="170">
        <f t="shared" si="1"/>
        <v>5.9079542023354747E-3</v>
      </c>
      <c r="J24" s="152">
        <f>+'P matrix'!D40</f>
        <v>0.20243505769317702</v>
      </c>
      <c r="K24" s="153">
        <v>0.20243505769317702</v>
      </c>
    </row>
    <row r="25" spans="2:11" ht="14.1" customHeight="1" x14ac:dyDescent="0.2">
      <c r="B25" s="1">
        <f t="shared" si="0"/>
        <v>2045</v>
      </c>
      <c r="D25" s="114">
        <v>4.6456670189505278E-2</v>
      </c>
      <c r="E25" s="115">
        <f>+'P matrix'!B41</f>
        <v>4.6421638946122501E-2</v>
      </c>
      <c r="F25" s="115" t="s">
        <v>36</v>
      </c>
      <c r="G25" s="141"/>
      <c r="H25" s="174">
        <f>+'P matrix'!C41</f>
        <v>4.0364000000000066E-2</v>
      </c>
      <c r="I25" s="167">
        <f t="shared" si="1"/>
        <v>5.822614917588842E-3</v>
      </c>
      <c r="J25" s="148">
        <f>+'P matrix'!D41</f>
        <v>0.20361375907994428</v>
      </c>
      <c r="K25" s="139">
        <v>0.20361375907994428</v>
      </c>
    </row>
    <row r="26" spans="2:11" ht="14.1" customHeight="1" x14ac:dyDescent="0.2">
      <c r="B26" s="1">
        <f t="shared" si="0"/>
        <v>2046</v>
      </c>
      <c r="D26" s="114">
        <v>4.6369757208252871E-2</v>
      </c>
      <c r="E26" s="115">
        <f>+'P matrix'!B42</f>
        <v>4.6335914101073294E-2</v>
      </c>
      <c r="F26" s="115" t="s">
        <v>36</v>
      </c>
      <c r="G26" s="141"/>
      <c r="H26" s="174">
        <f>+'P matrix'!C42</f>
        <v>4.0364000000000066E-2</v>
      </c>
      <c r="I26" s="167">
        <f t="shared" si="1"/>
        <v>5.7402160215782594E-3</v>
      </c>
      <c r="J26" s="148">
        <f>+'P matrix'!D42</f>
        <v>0.20478254604202875</v>
      </c>
      <c r="K26" s="139">
        <v>0.20478254604202875</v>
      </c>
    </row>
    <row r="27" spans="2:11" ht="14.1" customHeight="1" x14ac:dyDescent="0.2">
      <c r="B27" s="1">
        <f t="shared" si="0"/>
        <v>2047</v>
      </c>
      <c r="D27" s="114">
        <v>4.6285748682877825E-2</v>
      </c>
      <c r="E27" s="115">
        <f>+'P matrix'!B43</f>
        <v>4.6252998262144684E-2</v>
      </c>
      <c r="F27" s="115" t="s">
        <v>36</v>
      </c>
      <c r="G27" s="141"/>
      <c r="H27" s="174">
        <f>+'P matrix'!C43</f>
        <v>4.0364000000000066E-2</v>
      </c>
      <c r="I27" s="167">
        <f t="shared" si="1"/>
        <v>5.6605171479833238E-3</v>
      </c>
      <c r="J27" s="148">
        <f>+'P matrix'!D43</f>
        <v>0.20594172115550735</v>
      </c>
      <c r="K27" s="139">
        <v>0.20594172115550735</v>
      </c>
    </row>
    <row r="28" spans="2:11" ht="14.1" customHeight="1" x14ac:dyDescent="0.2">
      <c r="B28" s="1">
        <f t="shared" si="0"/>
        <v>2048</v>
      </c>
      <c r="D28" s="114">
        <v>4.6204415000815402E-2</v>
      </c>
      <c r="E28" s="115">
        <f>+'P matrix'!B44</f>
        <v>4.6172674121350177E-2</v>
      </c>
      <c r="F28" s="115" t="s">
        <v>36</v>
      </c>
      <c r="G28" s="141"/>
      <c r="H28" s="174">
        <f>+'P matrix'!C44</f>
        <v>4.0364000000000066E-2</v>
      </c>
      <c r="I28" s="167">
        <f t="shared" si="1"/>
        <v>5.5833094199242428E-3</v>
      </c>
      <c r="J28" s="148">
        <f>+'P matrix'!D44</f>
        <v>0.20709155750719033</v>
      </c>
      <c r="K28" s="139">
        <v>0.20709155750719033</v>
      </c>
    </row>
    <row r="29" spans="2:11" ht="14.1" customHeight="1" x14ac:dyDescent="0.2">
      <c r="B29" s="1">
        <f t="shared" si="0"/>
        <v>2049</v>
      </c>
      <c r="D29" s="114">
        <v>4.6125555722821732E-2</v>
      </c>
      <c r="E29" s="115">
        <f>+'P matrix'!B45</f>
        <v>4.6094751438872539E-2</v>
      </c>
      <c r="F29" s="115" t="s">
        <v>36</v>
      </c>
      <c r="G29" s="141"/>
      <c r="H29" s="174">
        <f>+'P matrix'!C45</f>
        <v>4.0364000000000066E-2</v>
      </c>
      <c r="I29" s="167">
        <f t="shared" si="1"/>
        <v>5.5084099785003282E-3</v>
      </c>
      <c r="J29" s="148">
        <f>+'P matrix'!D45</f>
        <v>0.2082323027090261</v>
      </c>
      <c r="K29" s="139">
        <v>0.2082323027090261</v>
      </c>
    </row>
    <row r="30" spans="2:11" ht="14.1" customHeight="1" x14ac:dyDescent="0.2">
      <c r="B30" s="1">
        <f t="shared" si="0"/>
        <v>2050</v>
      </c>
      <c r="D30" s="114">
        <v>4.6048994659361409E-2</v>
      </c>
      <c r="E30" s="115">
        <f>+'P matrix'!B46</f>
        <v>4.6019062560040069E-2</v>
      </c>
      <c r="F30" s="115" t="s">
        <v>36</v>
      </c>
      <c r="G30" s="141"/>
      <c r="H30" s="174">
        <f>+'P matrix'!C46</f>
        <v>4.0364000000000066E-2</v>
      </c>
      <c r="I30" s="167">
        <f t="shared" si="1"/>
        <v>5.4356576736989126E-3</v>
      </c>
      <c r="J30" s="148">
        <f>+'P matrix'!D46</f>
        <v>0.20936418222315839</v>
      </c>
      <c r="K30" s="139">
        <v>0.20936418222315839</v>
      </c>
    </row>
    <row r="31" spans="2:11" ht="14.1" customHeight="1" x14ac:dyDescent="0.2">
      <c r="B31" s="1">
        <f t="shared" si="0"/>
        <v>2051</v>
      </c>
      <c r="D31" s="114">
        <v>4.5974575964260911E-2</v>
      </c>
      <c r="E31" s="115">
        <f>+'P matrix'!B47</f>
        <v>4.5945458841968545E-2</v>
      </c>
      <c r="F31" s="115" t="s">
        <v>36</v>
      </c>
      <c r="G31" s="141"/>
      <c r="H31" s="174">
        <f>+'P matrix'!C47</f>
        <v>4.0364000000000066E-2</v>
      </c>
      <c r="I31" s="167">
        <f t="shared" si="1"/>
        <v>5.3649096296761734E-3</v>
      </c>
      <c r="J31" s="148">
        <f>+'P matrix'!D47</f>
        <v>0.2104874021404767</v>
      </c>
      <c r="K31" s="139">
        <v>0.2104874021404767</v>
      </c>
    </row>
    <row r="32" spans="2:11" ht="14.1" customHeight="1" x14ac:dyDescent="0.2">
      <c r="B32" s="1">
        <f t="shared" si="0"/>
        <v>2052</v>
      </c>
      <c r="D32" s="114">
        <v>4.590216100020994E-2</v>
      </c>
      <c r="E32" s="115">
        <f>+'P matrix'!B48</f>
        <v>4.5873807774176933E-2</v>
      </c>
      <c r="F32" s="115" t="s">
        <v>36</v>
      </c>
      <c r="G32" s="141"/>
      <c r="H32" s="174">
        <f>+'P matrix'!C48</f>
        <v>4.0364000000000066E-2</v>
      </c>
      <c r="I32" s="167">
        <f t="shared" si="1"/>
        <v>5.2960384770877056E-3</v>
      </c>
      <c r="J32" s="148">
        <f>+'P matrix'!D48</f>
        <v>0.21160215152115489</v>
      </c>
      <c r="K32" s="139">
        <v>0.21160215152115489</v>
      </c>
    </row>
    <row r="33" spans="2:11" ht="14.1" customHeight="1" x14ac:dyDescent="0.2">
      <c r="B33" s="1">
        <f t="shared" si="0"/>
        <v>2053</v>
      </c>
      <c r="D33" s="114">
        <v>4.5831625797706943E-2</v>
      </c>
      <c r="E33" s="115">
        <f>+'P matrix'!B49</f>
        <v>4.5803990635406855E-2</v>
      </c>
      <c r="F33" s="115" t="s">
        <v>36</v>
      </c>
      <c r="G33" s="141"/>
      <c r="H33" s="174">
        <f>+'P matrix'!C49</f>
        <v>4.0364000000000066E-2</v>
      </c>
      <c r="I33" s="167">
        <f t="shared" si="1"/>
        <v>5.228930100817486E-3</v>
      </c>
      <c r="J33" s="148">
        <f>+'P matrix'!D49</f>
        <v>0.21270860438064157</v>
      </c>
      <c r="K33" s="139">
        <v>0.21270860438064157</v>
      </c>
    </row>
    <row r="34" spans="2:11" ht="14.1" customHeight="1" x14ac:dyDescent="0.2">
      <c r="B34" s="149">
        <f t="shared" si="0"/>
        <v>2054</v>
      </c>
      <c r="C34" s="150"/>
      <c r="D34" s="120">
        <v>4.5762858975792353E-2</v>
      </c>
      <c r="E34" s="121">
        <f>+'P matrix'!B50</f>
        <v>4.5735900569564558E-2</v>
      </c>
      <c r="F34" s="121" t="s">
        <v>36</v>
      </c>
      <c r="G34" s="151"/>
      <c r="H34" s="177">
        <f>+'P matrix'!C50</f>
        <v>4.0364000000000066E-2</v>
      </c>
      <c r="I34" s="170">
        <f t="shared" si="1"/>
        <v>5.1634817905699126E-3</v>
      </c>
      <c r="J34" s="152">
        <f>+'P matrix'!D50</f>
        <v>0.21380692138605856</v>
      </c>
      <c r="K34" s="153">
        <v>0.21380692138605856</v>
      </c>
    </row>
    <row r="35" spans="2:11" ht="14.1" customHeight="1" x14ac:dyDescent="0.2">
      <c r="B35" s="1">
        <f t="shared" si="0"/>
        <v>2055</v>
      </c>
      <c r="D35" s="114">
        <v>4.5695760026079668E-2</v>
      </c>
      <c r="E35" s="115">
        <f>+'P matrix'!B51</f>
        <v>4.5669440992752497E-2</v>
      </c>
      <c r="F35" s="115" t="s">
        <v>36</v>
      </c>
      <c r="G35" s="141"/>
      <c r="H35" s="174">
        <f>+'P matrix'!C51</f>
        <v>4.0364000000000066E-2</v>
      </c>
      <c r="I35" s="167">
        <f t="shared" si="1"/>
        <v>5.0996007097059426E-3</v>
      </c>
      <c r="J35" s="148">
        <f>+'P matrix'!D51</f>
        <v>0.21489725131409892</v>
      </c>
      <c r="K35" s="139">
        <v>0.21489725131409892</v>
      </c>
    </row>
    <row r="36" spans="2:11" ht="14.1" customHeight="1" x14ac:dyDescent="0.2">
      <c r="B36" s="1">
        <f t="shared" si="0"/>
        <v>2056</v>
      </c>
      <c r="D36" s="114">
        <v>4.563023788548537E-2</v>
      </c>
      <c r="E36" s="115">
        <f>+'P matrix'!B52</f>
        <v>4.5604524264399648E-2</v>
      </c>
      <c r="F36" s="115" t="s">
        <v>36</v>
      </c>
      <c r="G36" s="141"/>
      <c r="H36" s="174">
        <f>+'P matrix'!C52</f>
        <v>4.0364000000000066E-2</v>
      </c>
      <c r="I36" s="167">
        <f t="shared" si="1"/>
        <v>5.0372026179295037E-3</v>
      </c>
      <c r="J36" s="148">
        <f>+'P matrix'!D52</f>
        <v>0.21597973231100417</v>
      </c>
      <c r="K36" s="139">
        <v>0.21597973231100417</v>
      </c>
    </row>
    <row r="37" spans="2:11" ht="14.1" customHeight="1" x14ac:dyDescent="0.2">
      <c r="B37" s="1">
        <f t="shared" si="0"/>
        <v>2057</v>
      </c>
      <c r="D37" s="114">
        <v>4.5566209740495189E-2</v>
      </c>
      <c r="E37" s="115">
        <f>+'P matrix'!B53</f>
        <v>4.5541070570932485E-2</v>
      </c>
      <c r="F37" s="115" t="s">
        <v>36</v>
      </c>
      <c r="G37" s="141"/>
      <c r="H37" s="174">
        <f>+'P matrix'!C53</f>
        <v>4.0364000000000066E-2</v>
      </c>
      <c r="I37" s="167">
        <f t="shared" si="1"/>
        <v>4.9762107982709303E-3</v>
      </c>
      <c r="J37" s="148">
        <f>+'P matrix'!D53</f>
        <v>0.21705449298713786</v>
      </c>
      <c r="K37" s="139">
        <v>0.21705449298713786</v>
      </c>
    </row>
    <row r="38" spans="2:11" ht="15.95" customHeight="1" x14ac:dyDescent="0.2">
      <c r="B38" s="1">
        <f t="shared" si="0"/>
        <v>2058</v>
      </c>
      <c r="D38" s="114">
        <v>4.5503600018713453E-2</v>
      </c>
      <c r="E38" s="115">
        <f>+'P matrix'!B54</f>
        <v>4.547900698191909E-2</v>
      </c>
      <c r="F38" s="115" t="s">
        <v>36</v>
      </c>
      <c r="G38" s="141"/>
      <c r="H38" s="174">
        <f>+'P matrix'!C54</f>
        <v>4.0364000000000066E-2</v>
      </c>
      <c r="I38" s="167">
        <f t="shared" si="1"/>
        <v>4.9165551498504545E-3</v>
      </c>
      <c r="J38" s="148">
        <f>+'P matrix'!D54</f>
        <v>0.21812165337243195</v>
      </c>
      <c r="K38" s="139">
        <v>0.21812165337243195</v>
      </c>
    </row>
    <row r="39" spans="2:11" ht="14.1" customHeight="1" x14ac:dyDescent="0.2">
      <c r="B39" s="1">
        <f t="shared" si="0"/>
        <v>2059</v>
      </c>
      <c r="C39" s="154"/>
      <c r="D39" s="114">
        <v>4.5442339533094067E-2</v>
      </c>
      <c r="E39" s="115">
        <f>+'P matrix'!B55</f>
        <v>4.5418266647242023E-2</v>
      </c>
      <c r="F39" s="115" t="s">
        <v>36</v>
      </c>
      <c r="G39" s="141"/>
      <c r="H39" s="174">
        <f>+'P matrix'!C55</f>
        <v>4.0364000000000066E-2</v>
      </c>
      <c r="I39" s="167">
        <f t="shared" si="1"/>
        <v>4.8581714161985978E-3</v>
      </c>
      <c r="J39" s="148">
        <f>+'P matrix'!D55</f>
        <v>0.21918132575409985</v>
      </c>
      <c r="K39" s="139">
        <v>0.21918132575409985</v>
      </c>
    </row>
    <row r="40" spans="2:11" ht="14.1" customHeight="1" x14ac:dyDescent="0.2">
      <c r="B40" s="1">
        <f t="shared" si="0"/>
        <v>2060</v>
      </c>
      <c r="D40" s="114">
        <v>4.5382364751557658E-2</v>
      </c>
      <c r="E40" s="115">
        <f>+'P matrix'!B56</f>
        <v>4.5358788110402504E-2</v>
      </c>
      <c r="F40" s="115" t="s">
        <v>36</v>
      </c>
      <c r="G40" s="141"/>
      <c r="H40" s="174">
        <f>+'P matrix'!C56</f>
        <v>4.0364000000000066E-2</v>
      </c>
      <c r="I40" s="167">
        <f t="shared" si="1"/>
        <v>4.8010005252030474E-3</v>
      </c>
      <c r="J40" s="148">
        <f>+'P matrix'!D56</f>
        <v>0.22023361541416001</v>
      </c>
      <c r="K40" s="139">
        <v>0.22023361541416001</v>
      </c>
    </row>
    <row r="41" spans="2:11" ht="14.1" customHeight="1" x14ac:dyDescent="0.2">
      <c r="B41" s="1">
        <f t="shared" si="0"/>
        <v>2061</v>
      </c>
      <c r="D41" s="114">
        <v>4.5323617170279773E-2</v>
      </c>
      <c r="E41" s="115">
        <f>+'P matrix'!B57</f>
        <v>4.5300514718098484E-2</v>
      </c>
      <c r="F41" s="115" t="s">
        <v>36</v>
      </c>
      <c r="G41" s="141"/>
      <c r="H41" s="174">
        <f>+'P matrix'!C57</f>
        <v>4.0364000000000066E-2</v>
      </c>
      <c r="I41" s="167">
        <f t="shared" si="1"/>
        <v>4.7449880215948426E-3</v>
      </c>
      <c r="J41" s="148">
        <f>+'P matrix'!D57</f>
        <v>0.2212786212812527</v>
      </c>
      <c r="K41" s="139">
        <v>0.2212786212812527</v>
      </c>
    </row>
    <row r="42" spans="2:11" ht="14.1" customHeight="1" x14ac:dyDescent="0.2">
      <c r="B42" s="1">
        <f t="shared" si="0"/>
        <v>2062</v>
      </c>
      <c r="D42" s="114">
        <v>4.5266042773242532E-2</v>
      </c>
      <c r="E42" s="115">
        <f>+'P matrix'!B58</f>
        <v>4.5243394110101587E-2</v>
      </c>
      <c r="F42" s="115" t="s">
        <v>36</v>
      </c>
      <c r="G42" s="141"/>
      <c r="H42" s="174">
        <f>+'P matrix'!C58</f>
        <v>4.0364000000000066E-2</v>
      </c>
      <c r="I42" s="167">
        <f t="shared" si="1"/>
        <v>4.690083576615045E-3</v>
      </c>
      <c r="J42" s="148">
        <f>+'P matrix'!D58</f>
        <v>0.22231643650877991</v>
      </c>
      <c r="K42" s="139">
        <v>0.22231643650877991</v>
      </c>
    </row>
    <row r="43" spans="2:11" ht="14.1" customHeight="1" x14ac:dyDescent="0.2">
      <c r="B43" s="1">
        <f t="shared" si="0"/>
        <v>2063</v>
      </c>
      <c r="D43" s="114">
        <v>4.520959156399007E-2</v>
      </c>
      <c r="E43" s="115">
        <f>+'P matrix'!B59</f>
        <v>4.5187377776495508E-2</v>
      </c>
      <c r="F43" s="115" t="s">
        <v>36</v>
      </c>
      <c r="G43" s="141"/>
      <c r="H43" s="174">
        <f>+'P matrix'!C59</f>
        <v>4.0364000000000066E-2</v>
      </c>
      <c r="I43" s="167">
        <f t="shared" si="1"/>
        <v>4.6362405624333913E-3</v>
      </c>
      <c r="J43" s="148">
        <f>+'P matrix'!D59</f>
        <v>0.22334714898941757</v>
      </c>
      <c r="K43" s="139">
        <v>0.22334714898941757</v>
      </c>
    </row>
    <row r="44" spans="2:11" ht="14.1" customHeight="1" x14ac:dyDescent="0.2">
      <c r="B44" s="1">
        <f t="shared" si="0"/>
        <v>2064</v>
      </c>
      <c r="D44" s="114">
        <v>4.5154217158158039E-2</v>
      </c>
      <c r="E44" s="115">
        <f>+'P matrix'!B60</f>
        <v>4.5132420671736284E-2</v>
      </c>
      <c r="F44" s="115" t="s">
        <v>36</v>
      </c>
      <c r="G44" s="141"/>
      <c r="H44" s="174">
        <f>+'P matrix'!C60</f>
        <v>4.0364000000000066E-2</v>
      </c>
      <c r="I44" s="167">
        <f t="shared" si="1"/>
        <v>4.5834156811810356E-3</v>
      </c>
      <c r="J44" s="148">
        <f>+'P matrix'!D60</f>
        <v>0.22437084181444275</v>
      </c>
      <c r="K44" s="139">
        <v>0.22437084181444275</v>
      </c>
    </row>
    <row r="45" spans="2:11" ht="14.1" customHeight="1" x14ac:dyDescent="0.2">
      <c r="B45" s="1">
        <f t="shared" si="0"/>
        <v>2065</v>
      </c>
      <c r="D45" s="114">
        <v>4.5099876427420194E-2</v>
      </c>
      <c r="E45" s="115">
        <f>+'P matrix'!B61</f>
        <v>4.5078480876879823E-2</v>
      </c>
      <c r="F45" s="115" t="s">
        <v>36</v>
      </c>
      <c r="G45" s="141"/>
      <c r="H45" s="174">
        <f>+'P matrix'!C61</f>
        <v>4.0364000000000066E-2</v>
      </c>
      <c r="I45" s="167">
        <f t="shared" si="1"/>
        <v>4.5315686402833677E-3</v>
      </c>
      <c r="J45" s="148">
        <f>+'P matrix'!D61</f>
        <v>0.22538759368500305</v>
      </c>
      <c r="K45" s="139">
        <v>0.22538759368500305</v>
      </c>
    </row>
    <row r="46" spans="2:11" ht="14.1" customHeight="1" x14ac:dyDescent="0.2">
      <c r="B46" s="1">
        <f t="shared" si="0"/>
        <v>2066</v>
      </c>
      <c r="D46" s="114">
        <v>4.5046529187157347E-2</v>
      </c>
      <c r="E46" s="115">
        <f>+'P matrix'!B62</f>
        <v>4.4559367372561054E-2</v>
      </c>
      <c r="F46" s="115" t="s">
        <v>36</v>
      </c>
      <c r="G46" s="141"/>
      <c r="H46" s="174">
        <f>+'P matrix'!C62</f>
        <v>4.0364000000000066E-2</v>
      </c>
      <c r="I46" s="167">
        <f t="shared" si="1"/>
        <v>4.0325956805127294E-3</v>
      </c>
      <c r="J46" s="148">
        <f>+'P matrix'!D62</f>
        <v>0.22629649072173835</v>
      </c>
      <c r="K46" s="139">
        <v>0.22629649072173835</v>
      </c>
    </row>
    <row r="47" spans="2:11" ht="14.1" customHeight="1" x14ac:dyDescent="0.2">
      <c r="B47" s="1">
        <f t="shared" si="0"/>
        <v>2067</v>
      </c>
      <c r="D47" s="114">
        <v>4.4531124129321809E-2</v>
      </c>
      <c r="E47" s="115">
        <f>+'P matrix'!B63</f>
        <v>4.4055740617714445E-2</v>
      </c>
      <c r="F47" s="115" t="s">
        <v>36</v>
      </c>
      <c r="G47" s="141"/>
      <c r="H47" s="174">
        <f>+'P matrix'!C63</f>
        <v>4.0364000000000066E-2</v>
      </c>
      <c r="I47" s="167">
        <f t="shared" si="1"/>
        <v>3.5485086159405821E-3</v>
      </c>
      <c r="J47" s="148">
        <f>+'P matrix'!D63</f>
        <v>0.22709950576882157</v>
      </c>
      <c r="K47" s="139">
        <v>0.22709950576882157</v>
      </c>
    </row>
    <row r="48" spans="2:11" ht="14.1" customHeight="1" x14ac:dyDescent="0.2">
      <c r="B48" s="1">
        <f t="shared" si="0"/>
        <v>2068</v>
      </c>
      <c r="D48" s="114">
        <v>4.4031031708346324E-2</v>
      </c>
      <c r="E48" s="115">
        <f>+'P matrix'!B64</f>
        <v>4.3565569320740405E-2</v>
      </c>
      <c r="F48" s="115" t="s">
        <v>36</v>
      </c>
      <c r="G48" s="141"/>
      <c r="H48" s="174">
        <f>+'P matrix'!C64</f>
        <v>4.0364000000000066E-2</v>
      </c>
      <c r="I48" s="167">
        <f t="shared" si="1"/>
        <v>3.0773549649356635E-3</v>
      </c>
      <c r="J48" s="148">
        <f>+'P matrix'!D64</f>
        <v>0.2277983715604337</v>
      </c>
      <c r="K48" s="139">
        <v>0.2277983715604337</v>
      </c>
    </row>
    <row r="49" spans="2:11" ht="14.1" customHeight="1" x14ac:dyDescent="0.2">
      <c r="B49" s="1">
        <f t="shared" si="0"/>
        <v>2069</v>
      </c>
      <c r="D49" s="114">
        <v>4.3544247703136696E-2</v>
      </c>
      <c r="E49" s="115">
        <f>+'P matrix'!B65</f>
        <v>4.308696023095826E-2</v>
      </c>
      <c r="F49" s="115" t="s">
        <v>36</v>
      </c>
      <c r="G49" s="141"/>
      <c r="H49" s="174">
        <f>+'P matrix'!C65</f>
        <v>4.0364000000000066E-2</v>
      </c>
      <c r="I49" s="167">
        <f t="shared" si="1"/>
        <v>2.6173149310799726E-3</v>
      </c>
      <c r="J49" s="148">
        <f>+'P matrix'!D65</f>
        <v>0.22839459163959455</v>
      </c>
      <c r="K49" s="139">
        <v>0.22839459163959455</v>
      </c>
    </row>
    <row r="50" spans="2:11" ht="14.1" customHeight="1" x14ac:dyDescent="0.2">
      <c r="B50" s="1">
        <f t="shared" si="0"/>
        <v>2070</v>
      </c>
      <c r="D50" s="114">
        <v>4.3068902602716008E-2</v>
      </c>
      <c r="E50" s="115">
        <f>+'P matrix'!B66</f>
        <v>4.2618133789951385E-2</v>
      </c>
      <c r="F50" s="115" t="s">
        <v>36</v>
      </c>
      <c r="G50" s="141"/>
      <c r="H50" s="174">
        <f>+'P matrix'!C66</f>
        <v>4.0364000000000066E-2</v>
      </c>
      <c r="I50" s="167">
        <f t="shared" si="1"/>
        <v>2.1666779991920126E-3</v>
      </c>
      <c r="J50" s="148">
        <f>+'P matrix'!D66</f>
        <v>0.22888944917643447</v>
      </c>
      <c r="K50" s="139">
        <v>0.22888944917643447</v>
      </c>
    </row>
    <row r="51" spans="2:11" ht="14.1" customHeight="1" x14ac:dyDescent="0.2">
      <c r="B51" s="1">
        <f t="shared" si="0"/>
        <v>2071</v>
      </c>
      <c r="D51" s="114">
        <v>4.260323797200094E-2</v>
      </c>
      <c r="E51" s="115">
        <f>+'P matrix'!B67</f>
        <v>4.2157403334630805E-2</v>
      </c>
      <c r="F51" s="115" t="s">
        <v>36</v>
      </c>
      <c r="G51" s="141"/>
      <c r="H51" s="174">
        <f>+'P matrix'!C67</f>
        <v>4.0364000000000066E-2</v>
      </c>
      <c r="I51" s="167">
        <f t="shared" si="1"/>
        <v>1.72382294526785E-3</v>
      </c>
      <c r="J51" s="148">
        <f>+'P matrix'!D67</f>
        <v>0.22928401406085455</v>
      </c>
      <c r="K51" s="139">
        <v>0.22928401406085455</v>
      </c>
    </row>
    <row r="52" spans="2:11" ht="14.1" customHeight="1" x14ac:dyDescent="0.2">
      <c r="B52" s="1">
        <f t="shared" si="0"/>
        <v>2072</v>
      </c>
      <c r="D52" s="114">
        <v>4.2145586221215892E-2</v>
      </c>
      <c r="E52" s="115">
        <f>+'P matrix'!B68</f>
        <v>4.1703157008601277E-2</v>
      </c>
      <c r="F52" s="115" t="s">
        <v>36</v>
      </c>
      <c r="G52" s="141"/>
      <c r="H52" s="174">
        <f>+'P matrix'!C68</f>
        <v>4.0364000000000066E-2</v>
      </c>
      <c r="I52" s="167">
        <f t="shared" si="1"/>
        <v>1.2872004496515821E-3</v>
      </c>
      <c r="J52" s="148">
        <f>+'P matrix'!D68</f>
        <v>0.22957914854685157</v>
      </c>
      <c r="K52" s="139">
        <v>0.22957914854685157</v>
      </c>
    </row>
    <row r="53" spans="2:11" ht="14.1" customHeight="1" x14ac:dyDescent="0.2">
      <c r="B53" s="1">
        <f t="shared" si="0"/>
        <v>2073</v>
      </c>
      <c r="D53" s="114">
        <v>4.1694352975673477E-2</v>
      </c>
      <c r="E53" s="115">
        <f>+'P matrix'!B69</f>
        <v>4.125384172937574E-2</v>
      </c>
      <c r="F53" s="115" t="s">
        <v>36</v>
      </c>
      <c r="G53" s="141"/>
      <c r="H53" s="174">
        <f>+'P matrix'!C69</f>
        <v>4.0364000000000066E-2</v>
      </c>
      <c r="I53" s="167">
        <f t="shared" si="1"/>
        <v>8.5531768628643867E-4</v>
      </c>
      <c r="J53" s="148">
        <f>+'P matrix'!D69</f>
        <v>0.22977551165300628</v>
      </c>
      <c r="K53" s="139">
        <v>0.22977551165300628</v>
      </c>
    </row>
    <row r="54" spans="2:11" ht="14.1" customHeight="1" x14ac:dyDescent="0.2">
      <c r="B54" s="149">
        <f t="shared" si="0"/>
        <v>2074</v>
      </c>
      <c r="C54" s="150"/>
      <c r="D54" s="120">
        <v>4.1248001422700131E-2</v>
      </c>
      <c r="E54" s="121">
        <f>+'P matrix'!B70</f>
        <v>4.0807948693918128E-2</v>
      </c>
      <c r="F54" s="121" t="s">
        <v>36</v>
      </c>
      <c r="G54" s="151"/>
      <c r="H54" s="177">
        <f>+'P matrix'!C70</f>
        <v>4.0364000000000066E-2</v>
      </c>
      <c r="I54" s="170">
        <f t="shared" si="1"/>
        <v>4.2672439061530731E-4</v>
      </c>
      <c r="J54" s="152">
        <f>+'P matrix'!D70</f>
        <v>0.22987356246819471</v>
      </c>
      <c r="K54" s="153">
        <v>0.22987356246819471</v>
      </c>
    </row>
    <row r="55" spans="2:11" ht="14.1" customHeight="1" x14ac:dyDescent="0.2">
      <c r="B55" s="1">
        <f t="shared" si="0"/>
        <v>2075</v>
      </c>
      <c r="D55" s="114">
        <v>4.080503814003289E-2</v>
      </c>
      <c r="E55" s="115">
        <f>+'P matrix'!B71</f>
        <v>4.0364000000000066E-2</v>
      </c>
      <c r="F55" s="115" t="s">
        <v>36</v>
      </c>
      <c r="G55" s="141"/>
      <c r="H55" s="174">
        <f>+'P matrix'!C71</f>
        <v>4.0364000000000066E-2</v>
      </c>
      <c r="I55" s="167">
        <f t="shared" si="1"/>
        <v>0</v>
      </c>
      <c r="J55" s="148">
        <f>+'P matrix'!D71</f>
        <v>0.22987356246819471</v>
      </c>
      <c r="K55" s="139">
        <v>0.22987356246819471</v>
      </c>
    </row>
    <row r="56" spans="2:11" ht="14.1" customHeight="1" x14ac:dyDescent="0.2">
      <c r="B56" s="1">
        <f t="shared" si="0"/>
        <v>2076</v>
      </c>
      <c r="D56" s="114">
        <v>4.0364000000000066E-2</v>
      </c>
      <c r="E56" s="115">
        <f>+'P matrix'!B72</f>
        <v>4.0364000000000066E-2</v>
      </c>
      <c r="F56" s="115" t="s">
        <v>36</v>
      </c>
      <c r="G56" s="141"/>
      <c r="H56" s="174">
        <f>+'P matrix'!C72</f>
        <v>4.0364000000000066E-2</v>
      </c>
      <c r="I56" s="167">
        <f t="shared" si="1"/>
        <v>0</v>
      </c>
      <c r="J56" s="148">
        <f>+'P matrix'!D72</f>
        <v>0.22987356246819471</v>
      </c>
      <c r="K56" s="139">
        <v>0.22987356246819471</v>
      </c>
    </row>
    <row r="57" spans="2:11" ht="14.1" customHeight="1" x14ac:dyDescent="0.2">
      <c r="B57" s="1">
        <f t="shared" si="0"/>
        <v>2077</v>
      </c>
      <c r="D57" s="114">
        <v>4.0364000000000066E-2</v>
      </c>
      <c r="E57" s="115">
        <f>+'P matrix'!B73</f>
        <v>4.0364000000000066E-2</v>
      </c>
      <c r="F57" s="115" t="s">
        <v>36</v>
      </c>
      <c r="G57" s="141"/>
      <c r="H57" s="174">
        <f>+'P matrix'!C73</f>
        <v>4.0364000000000066E-2</v>
      </c>
      <c r="I57" s="167">
        <f t="shared" si="1"/>
        <v>0</v>
      </c>
      <c r="J57" s="148">
        <f>+'P matrix'!D73</f>
        <v>0.22987356246819471</v>
      </c>
      <c r="K57" s="139">
        <v>0.22987356246819471</v>
      </c>
    </row>
    <row r="58" spans="2:11" ht="14.1" customHeight="1" x14ac:dyDescent="0.2">
      <c r="B58" s="1">
        <f t="shared" si="0"/>
        <v>2078</v>
      </c>
      <c r="D58" s="114">
        <v>4.0364000000000066E-2</v>
      </c>
      <c r="E58" s="115">
        <f>+'P matrix'!B74</f>
        <v>4.0364000000000066E-2</v>
      </c>
      <c r="F58" s="115" t="s">
        <v>36</v>
      </c>
      <c r="G58" s="141"/>
      <c r="H58" s="174">
        <f>+'P matrix'!C74</f>
        <v>4.0364000000000066E-2</v>
      </c>
      <c r="I58" s="167">
        <f t="shared" si="1"/>
        <v>0</v>
      </c>
      <c r="J58" s="148">
        <f>+'P matrix'!D74</f>
        <v>0.22987356246819471</v>
      </c>
      <c r="K58" s="139">
        <v>0.22987356246819471</v>
      </c>
    </row>
    <row r="59" spans="2:11" ht="14.1" customHeight="1" x14ac:dyDescent="0.2">
      <c r="B59" s="155">
        <f t="shared" si="0"/>
        <v>2079</v>
      </c>
      <c r="C59" s="156"/>
      <c r="D59" s="122">
        <v>4.0364000000000066E-2</v>
      </c>
      <c r="E59" s="123">
        <f>+'P matrix'!B75</f>
        <v>4.0364000000000066E-2</v>
      </c>
      <c r="F59" s="123" t="s">
        <v>36</v>
      </c>
      <c r="G59" s="157"/>
      <c r="H59" s="178">
        <f>+'P matrix'!C75</f>
        <v>4.0364000000000066E-2</v>
      </c>
      <c r="I59" s="171">
        <f t="shared" si="1"/>
        <v>0</v>
      </c>
      <c r="J59" s="158">
        <f>+'P matrix'!D75</f>
        <v>0.22987356246819471</v>
      </c>
      <c r="K59" s="159">
        <v>0.22987356246819471</v>
      </c>
    </row>
    <row r="60" spans="2:11" ht="14.1" customHeight="1" x14ac:dyDescent="0.2">
      <c r="B60" s="1">
        <f t="shared" si="0"/>
        <v>2080</v>
      </c>
      <c r="D60" s="114">
        <v>4.0364000000000066E-2</v>
      </c>
      <c r="E60" s="115">
        <f>+'P matrix'!B76</f>
        <v>4.0364000000000066E-2</v>
      </c>
      <c r="F60" s="115" t="s">
        <v>36</v>
      </c>
      <c r="G60" s="141"/>
      <c r="H60" s="174">
        <f>+'P matrix'!C76</f>
        <v>4.0364000000000066E-2</v>
      </c>
      <c r="I60" s="167">
        <f t="shared" si="1"/>
        <v>0</v>
      </c>
      <c r="J60" s="148">
        <f>+'P matrix'!D76</f>
        <v>0.22987356246819471</v>
      </c>
      <c r="K60" s="139">
        <v>0.22987356246819471</v>
      </c>
    </row>
    <row r="61" spans="2:11" ht="14.1" customHeight="1" x14ac:dyDescent="0.2">
      <c r="B61" s="1">
        <f t="shared" si="0"/>
        <v>2081</v>
      </c>
      <c r="D61" s="114">
        <v>4.0364000000000066E-2</v>
      </c>
      <c r="E61" s="115">
        <f>+'P matrix'!B77</f>
        <v>4.0364000000000066E-2</v>
      </c>
      <c r="F61" s="115" t="s">
        <v>36</v>
      </c>
      <c r="G61" s="141"/>
      <c r="H61" s="174">
        <f>+'P matrix'!C77</f>
        <v>4.0364000000000066E-2</v>
      </c>
      <c r="I61" s="167">
        <f t="shared" si="1"/>
        <v>0</v>
      </c>
      <c r="J61" s="148">
        <f>+'P matrix'!D77</f>
        <v>0.22987356246819471</v>
      </c>
      <c r="K61" s="139">
        <v>0.22987356246819471</v>
      </c>
    </row>
    <row r="62" spans="2:11" ht="14.1" customHeight="1" x14ac:dyDescent="0.2">
      <c r="B62" s="1">
        <f t="shared" si="0"/>
        <v>2082</v>
      </c>
      <c r="C62" s="154"/>
      <c r="D62" s="114">
        <v>4.0364000000000066E-2</v>
      </c>
      <c r="E62" s="115">
        <f>+'P matrix'!B78</f>
        <v>4.0364000000000066E-2</v>
      </c>
      <c r="F62" s="115" t="s">
        <v>36</v>
      </c>
      <c r="G62" s="141"/>
      <c r="H62" s="174">
        <f>+'P matrix'!C78</f>
        <v>4.0364000000000066E-2</v>
      </c>
      <c r="I62" s="167">
        <f t="shared" si="1"/>
        <v>0</v>
      </c>
      <c r="J62" s="148">
        <f>+'P matrix'!D78</f>
        <v>0.22987356246819471</v>
      </c>
      <c r="K62" s="139">
        <v>0.22987356246819471</v>
      </c>
    </row>
    <row r="63" spans="2:11" ht="15.95" customHeight="1" x14ac:dyDescent="0.2">
      <c r="B63" s="1">
        <f t="shared" si="0"/>
        <v>2083</v>
      </c>
      <c r="D63" s="114">
        <v>4.0364000000000066E-2</v>
      </c>
      <c r="E63" s="115">
        <f>+'P matrix'!B79</f>
        <v>4.0364000000000066E-2</v>
      </c>
      <c r="F63" s="115" t="s">
        <v>36</v>
      </c>
      <c r="G63" s="141"/>
      <c r="H63" s="174">
        <f>+'P matrix'!C79</f>
        <v>4.0364000000000066E-2</v>
      </c>
      <c r="I63" s="167">
        <f t="shared" si="1"/>
        <v>0</v>
      </c>
      <c r="J63" s="148">
        <f>+'P matrix'!D79</f>
        <v>0.22987356246819471</v>
      </c>
      <c r="K63" s="139">
        <v>0.22987356246819471</v>
      </c>
    </row>
    <row r="64" spans="2:11" ht="14.1" customHeight="1" x14ac:dyDescent="0.2">
      <c r="B64" s="1">
        <f t="shared" si="0"/>
        <v>2084</v>
      </c>
      <c r="C64" s="154"/>
      <c r="D64" s="114">
        <v>4.0364000000000066E-2</v>
      </c>
      <c r="E64" s="115">
        <f>+'P matrix'!B80</f>
        <v>4.0364000000000066E-2</v>
      </c>
      <c r="F64" s="115" t="s">
        <v>36</v>
      </c>
      <c r="G64" s="141"/>
      <c r="H64" s="174">
        <f>+'P matrix'!C80</f>
        <v>4.0364000000000066E-2</v>
      </c>
      <c r="I64" s="167">
        <f t="shared" si="1"/>
        <v>0</v>
      </c>
      <c r="J64" s="148">
        <f>+'P matrix'!D80</f>
        <v>0.22987356246819471</v>
      </c>
      <c r="K64" s="139">
        <v>0.22987356246819471</v>
      </c>
    </row>
    <row r="65" spans="2:11" ht="14.1" customHeight="1" x14ac:dyDescent="0.2">
      <c r="B65" s="1">
        <f t="shared" si="0"/>
        <v>2085</v>
      </c>
      <c r="D65" s="114">
        <v>4.0364000000000066E-2</v>
      </c>
      <c r="E65" s="115">
        <f>+'P matrix'!B81</f>
        <v>4.0364000000000066E-2</v>
      </c>
      <c r="F65" s="115" t="s">
        <v>36</v>
      </c>
      <c r="G65" s="141"/>
      <c r="H65" s="174">
        <f>+'P matrix'!C81</f>
        <v>4.0364000000000066E-2</v>
      </c>
      <c r="I65" s="167">
        <f t="shared" si="1"/>
        <v>0</v>
      </c>
      <c r="J65" s="148">
        <f>+'P matrix'!D81</f>
        <v>0.22987356246819471</v>
      </c>
      <c r="K65" s="139">
        <v>0.22987356246819471</v>
      </c>
    </row>
    <row r="66" spans="2:11" ht="14.1" customHeight="1" x14ac:dyDescent="0.2">
      <c r="B66" s="1">
        <f t="shared" si="0"/>
        <v>2086</v>
      </c>
      <c r="D66" s="114">
        <v>4.0364000000000066E-2</v>
      </c>
      <c r="E66" s="115">
        <f>+'P matrix'!B82</f>
        <v>4.0364000000000066E-2</v>
      </c>
      <c r="F66" s="115" t="s">
        <v>36</v>
      </c>
      <c r="G66" s="141"/>
      <c r="H66" s="174">
        <f>+'P matrix'!C82</f>
        <v>4.0364000000000066E-2</v>
      </c>
      <c r="I66" s="167">
        <f t="shared" si="1"/>
        <v>0</v>
      </c>
      <c r="J66" s="148">
        <f>+'P matrix'!D82</f>
        <v>0.22987356246819471</v>
      </c>
      <c r="K66" s="139">
        <v>0.22987356246819471</v>
      </c>
    </row>
    <row r="67" spans="2:11" ht="14.1" customHeight="1" x14ac:dyDescent="0.2">
      <c r="B67" s="1">
        <f t="shared" si="0"/>
        <v>2087</v>
      </c>
      <c r="D67" s="114">
        <v>4.0364000000000066E-2</v>
      </c>
      <c r="E67" s="115">
        <f>+'P matrix'!B83</f>
        <v>4.0364000000000066E-2</v>
      </c>
      <c r="F67" s="115" t="s">
        <v>36</v>
      </c>
      <c r="G67" s="141"/>
      <c r="H67" s="174">
        <f>+'P matrix'!C83</f>
        <v>4.0364000000000066E-2</v>
      </c>
      <c r="I67" s="167">
        <f t="shared" si="1"/>
        <v>0</v>
      </c>
      <c r="J67" s="148">
        <f>+'P matrix'!D83</f>
        <v>0.22987356246819471</v>
      </c>
      <c r="K67" s="139">
        <v>0.22987356246819471</v>
      </c>
    </row>
    <row r="68" spans="2:11" ht="14.1" customHeight="1" x14ac:dyDescent="0.2">
      <c r="B68" s="1">
        <f t="shared" si="0"/>
        <v>2088</v>
      </c>
      <c r="D68" s="114">
        <v>4.0364000000000066E-2</v>
      </c>
      <c r="E68" s="115">
        <f>+'P matrix'!B84</f>
        <v>4.0364000000000066E-2</v>
      </c>
      <c r="F68" s="115" t="s">
        <v>36</v>
      </c>
      <c r="G68" s="141"/>
      <c r="H68" s="174">
        <f>+'P matrix'!C84</f>
        <v>4.0364000000000066E-2</v>
      </c>
      <c r="I68" s="167">
        <f t="shared" si="1"/>
        <v>0</v>
      </c>
      <c r="J68" s="148">
        <f>+'P matrix'!D84</f>
        <v>0.22987356246819471</v>
      </c>
      <c r="K68" s="139">
        <v>0.22987356246819471</v>
      </c>
    </row>
    <row r="69" spans="2:11" ht="14.1" customHeight="1" x14ac:dyDescent="0.2">
      <c r="B69" s="1">
        <f t="shared" si="0"/>
        <v>2089</v>
      </c>
      <c r="D69" s="114">
        <v>4.0364000000000066E-2</v>
      </c>
      <c r="E69" s="115">
        <f>+'P matrix'!B85</f>
        <v>4.0364000000000066E-2</v>
      </c>
      <c r="F69" s="115" t="s">
        <v>36</v>
      </c>
      <c r="G69" s="141"/>
      <c r="H69" s="174">
        <f>+'P matrix'!C85</f>
        <v>4.0364000000000066E-2</v>
      </c>
      <c r="I69" s="167">
        <f t="shared" ref="I69:I77" si="2">+(1+E69)/(1+H69)-1</f>
        <v>0</v>
      </c>
      <c r="J69" s="148">
        <f>+'P matrix'!D85</f>
        <v>0.22987356246819471</v>
      </c>
      <c r="K69" s="139">
        <v>0.22987356246819471</v>
      </c>
    </row>
    <row r="70" spans="2:11" ht="14.1" customHeight="1" x14ac:dyDescent="0.2">
      <c r="B70" s="1">
        <f t="shared" ref="B70:B84" si="3">+B69+1</f>
        <v>2090</v>
      </c>
      <c r="D70" s="114">
        <v>4.0364000000000066E-2</v>
      </c>
      <c r="E70" s="115">
        <f>+'P matrix'!B86</f>
        <v>4.0364000000000066E-2</v>
      </c>
      <c r="F70" s="115" t="s">
        <v>36</v>
      </c>
      <c r="G70" s="141"/>
      <c r="H70" s="174">
        <f>+'P matrix'!C86</f>
        <v>4.0364000000000066E-2</v>
      </c>
      <c r="I70" s="167">
        <f t="shared" si="2"/>
        <v>0</v>
      </c>
      <c r="J70" s="148">
        <f>+'P matrix'!D86</f>
        <v>0.22987356246819471</v>
      </c>
      <c r="K70" s="139">
        <v>0.22987356246819471</v>
      </c>
    </row>
    <row r="71" spans="2:11" ht="14.1" customHeight="1" x14ac:dyDescent="0.2">
      <c r="B71" s="1">
        <f t="shared" si="3"/>
        <v>2091</v>
      </c>
      <c r="D71" s="114">
        <v>4.0364000000000066E-2</v>
      </c>
      <c r="E71" s="115">
        <f>+'P matrix'!B87</f>
        <v>4.0364000000000066E-2</v>
      </c>
      <c r="F71" s="115" t="s">
        <v>36</v>
      </c>
      <c r="G71" s="141"/>
      <c r="H71" s="174">
        <f>+'P matrix'!C87</f>
        <v>4.0364000000000066E-2</v>
      </c>
      <c r="I71" s="167">
        <f t="shared" si="2"/>
        <v>0</v>
      </c>
      <c r="J71" s="148">
        <f>+'P matrix'!D87</f>
        <v>0.22987356246819471</v>
      </c>
      <c r="K71" s="139">
        <v>0.22987356246819471</v>
      </c>
    </row>
    <row r="72" spans="2:11" ht="14.1" customHeight="1" x14ac:dyDescent="0.2">
      <c r="B72" s="1">
        <f t="shared" si="3"/>
        <v>2092</v>
      </c>
      <c r="D72" s="114">
        <v>4.0364000000000066E-2</v>
      </c>
      <c r="E72" s="115">
        <f>+'P matrix'!B88</f>
        <v>4.0364000000000066E-2</v>
      </c>
      <c r="F72" s="115" t="s">
        <v>36</v>
      </c>
      <c r="G72" s="141"/>
      <c r="H72" s="174">
        <f>+'P matrix'!C88</f>
        <v>4.0364000000000066E-2</v>
      </c>
      <c r="I72" s="167">
        <f t="shared" si="2"/>
        <v>0</v>
      </c>
      <c r="J72" s="148">
        <f>+'P matrix'!D88</f>
        <v>0.22987356246819471</v>
      </c>
      <c r="K72" s="139">
        <v>0.22987356246819471</v>
      </c>
    </row>
    <row r="73" spans="2:11" ht="14.1" customHeight="1" x14ac:dyDescent="0.2">
      <c r="B73" s="1">
        <f t="shared" si="3"/>
        <v>2093</v>
      </c>
      <c r="D73" s="114">
        <v>4.0364000000000066E-2</v>
      </c>
      <c r="E73" s="115">
        <f>+'P matrix'!B89</f>
        <v>4.0364000000000066E-2</v>
      </c>
      <c r="F73" s="115" t="s">
        <v>36</v>
      </c>
      <c r="G73" s="141"/>
      <c r="H73" s="174">
        <f>+'P matrix'!C89</f>
        <v>4.0364000000000066E-2</v>
      </c>
      <c r="I73" s="167">
        <f t="shared" si="2"/>
        <v>0</v>
      </c>
      <c r="J73" s="148">
        <f>+'P matrix'!D89</f>
        <v>0.22987356246819471</v>
      </c>
      <c r="K73" s="139">
        <v>0.22987356246819471</v>
      </c>
    </row>
    <row r="74" spans="2:11" ht="14.1" customHeight="1" x14ac:dyDescent="0.2">
      <c r="B74" s="1">
        <f t="shared" si="3"/>
        <v>2094</v>
      </c>
      <c r="D74" s="114">
        <v>4.0364000000000066E-2</v>
      </c>
      <c r="E74" s="115">
        <f>+'P matrix'!B90</f>
        <v>4.0364000000000066E-2</v>
      </c>
      <c r="F74" s="115" t="s">
        <v>36</v>
      </c>
      <c r="G74" s="141"/>
      <c r="H74" s="174">
        <f>+'P matrix'!C90</f>
        <v>4.0364000000000066E-2</v>
      </c>
      <c r="I74" s="167">
        <f t="shared" si="2"/>
        <v>0</v>
      </c>
      <c r="J74" s="148">
        <f>+'P matrix'!D90</f>
        <v>0.22987356246819471</v>
      </c>
      <c r="K74" s="139">
        <v>0.22987356246819471</v>
      </c>
    </row>
    <row r="75" spans="2:11" ht="14.1" customHeight="1" x14ac:dyDescent="0.2">
      <c r="B75" s="1">
        <f t="shared" si="3"/>
        <v>2095</v>
      </c>
      <c r="D75" s="114">
        <v>4.0364000000000066E-2</v>
      </c>
      <c r="E75" s="115">
        <f>+'P matrix'!B91</f>
        <v>4.0364000000000066E-2</v>
      </c>
      <c r="F75" s="115" t="s">
        <v>36</v>
      </c>
      <c r="G75" s="141"/>
      <c r="H75" s="174">
        <f>+'P matrix'!C91</f>
        <v>4.0364000000000066E-2</v>
      </c>
      <c r="I75" s="167">
        <f t="shared" si="2"/>
        <v>0</v>
      </c>
      <c r="J75" s="148">
        <f>+'P matrix'!D91</f>
        <v>0.22987356246819471</v>
      </c>
      <c r="K75" s="139">
        <v>0.22987356246819471</v>
      </c>
    </row>
    <row r="76" spans="2:11" ht="14.1" customHeight="1" x14ac:dyDescent="0.2">
      <c r="B76" s="1">
        <f t="shared" si="3"/>
        <v>2096</v>
      </c>
      <c r="D76" s="114">
        <v>4.0364000000000066E-2</v>
      </c>
      <c r="E76" s="115">
        <f>+'P matrix'!B92</f>
        <v>4.0364000000000066E-2</v>
      </c>
      <c r="F76" s="115" t="s">
        <v>36</v>
      </c>
      <c r="G76" s="141"/>
      <c r="H76" s="174">
        <f>+'P matrix'!C92</f>
        <v>4.0364000000000066E-2</v>
      </c>
      <c r="I76" s="167">
        <f t="shared" si="2"/>
        <v>0</v>
      </c>
      <c r="J76" s="148">
        <f>+'P matrix'!D92</f>
        <v>0.22987356246819471</v>
      </c>
      <c r="K76" s="139">
        <v>0.22987356246819471</v>
      </c>
    </row>
    <row r="77" spans="2:11" ht="14.1" customHeight="1" x14ac:dyDescent="0.2">
      <c r="B77" s="1">
        <f t="shared" si="3"/>
        <v>2097</v>
      </c>
      <c r="D77" s="114">
        <v>4.0364000000000066E-2</v>
      </c>
      <c r="E77" s="115">
        <f>+'P matrix'!B93</f>
        <v>4.0364000000000066E-2</v>
      </c>
      <c r="F77" s="115" t="s">
        <v>36</v>
      </c>
      <c r="G77" s="141"/>
      <c r="H77" s="174">
        <f>+'P matrix'!C93</f>
        <v>4.0364000000000066E-2</v>
      </c>
      <c r="I77" s="167">
        <f t="shared" si="2"/>
        <v>0</v>
      </c>
      <c r="J77" s="148">
        <f>+'P matrix'!D93</f>
        <v>0.22987356246819471</v>
      </c>
      <c r="K77" s="139">
        <v>0.22987356246819471</v>
      </c>
    </row>
    <row r="78" spans="2:11" ht="14.1" customHeight="1" x14ac:dyDescent="0.2">
      <c r="B78" s="1">
        <f t="shared" si="3"/>
        <v>2098</v>
      </c>
      <c r="D78" s="114">
        <v>4.0364000000000066E-2</v>
      </c>
      <c r="E78" s="115">
        <f>+'P matrix'!B94</f>
        <v>4.0364000000000066E-2</v>
      </c>
      <c r="F78" s="115" t="s">
        <v>36</v>
      </c>
      <c r="G78" s="141"/>
      <c r="H78" s="174">
        <f>+'P matrix'!C94</f>
        <v>4.0364000000000066E-2</v>
      </c>
      <c r="I78" s="167">
        <f t="shared" ref="I78:I84" si="4">+(1+E78)/(1+H78)-1</f>
        <v>0</v>
      </c>
      <c r="J78" s="148">
        <f>+'P matrix'!D94</f>
        <v>0.22987356246819471</v>
      </c>
      <c r="K78" s="139">
        <v>0.22987356246819471</v>
      </c>
    </row>
    <row r="79" spans="2:11" ht="14.1" customHeight="1" collapsed="1" x14ac:dyDescent="0.2">
      <c r="B79" s="1">
        <f t="shared" si="3"/>
        <v>2099</v>
      </c>
      <c r="D79" s="114">
        <v>4.0364000000000066E-2</v>
      </c>
      <c r="E79" s="115">
        <f>+'P matrix'!B95</f>
        <v>4.0364000000000066E-2</v>
      </c>
      <c r="F79" s="115" t="s">
        <v>36</v>
      </c>
      <c r="G79" s="141"/>
      <c r="H79" s="174">
        <f>+'P matrix'!C95</f>
        <v>4.0364000000000066E-2</v>
      </c>
      <c r="I79" s="167">
        <f t="shared" si="4"/>
        <v>0</v>
      </c>
      <c r="J79" s="148">
        <f>+'P matrix'!D95</f>
        <v>0.22987356246819471</v>
      </c>
      <c r="K79" s="139">
        <v>0.22987356246819471</v>
      </c>
    </row>
    <row r="80" spans="2:11" ht="14.1" customHeight="1" x14ac:dyDescent="0.2">
      <c r="B80" s="1">
        <f t="shared" si="3"/>
        <v>2100</v>
      </c>
      <c r="D80" s="114">
        <v>4.0364000000000066E-2</v>
      </c>
      <c r="E80" s="115">
        <f>+'P matrix'!B96</f>
        <v>4.0364000000000066E-2</v>
      </c>
      <c r="F80" s="115" t="s">
        <v>36</v>
      </c>
      <c r="G80" s="141"/>
      <c r="H80" s="174">
        <f>+'P matrix'!C96</f>
        <v>4.0364000000000066E-2</v>
      </c>
      <c r="I80" s="167">
        <f t="shared" si="4"/>
        <v>0</v>
      </c>
      <c r="J80" s="148">
        <f>+'P matrix'!D96</f>
        <v>0.22987356246819471</v>
      </c>
      <c r="K80" s="139">
        <v>0.22987356246819471</v>
      </c>
    </row>
    <row r="81" spans="2:11" ht="14.1" customHeight="1" x14ac:dyDescent="0.2">
      <c r="B81" s="1">
        <f t="shared" si="3"/>
        <v>2101</v>
      </c>
      <c r="D81" s="114">
        <v>4.0364000000000066E-2</v>
      </c>
      <c r="E81" s="115">
        <f>+'P matrix'!B97</f>
        <v>4.0364000000000066E-2</v>
      </c>
      <c r="F81" s="115" t="s">
        <v>36</v>
      </c>
      <c r="G81" s="141"/>
      <c r="H81" s="174">
        <f>+'P matrix'!C97</f>
        <v>4.0364000000000066E-2</v>
      </c>
      <c r="I81" s="167">
        <f t="shared" si="4"/>
        <v>0</v>
      </c>
      <c r="J81" s="148">
        <f>+'P matrix'!D97</f>
        <v>0.22987356246819471</v>
      </c>
      <c r="K81" s="139">
        <v>0.22987356246819471</v>
      </c>
    </row>
    <row r="82" spans="2:11" ht="14.1" customHeight="1" x14ac:dyDescent="0.2">
      <c r="B82" s="1">
        <f t="shared" si="3"/>
        <v>2102</v>
      </c>
      <c r="D82" s="114">
        <v>4.0364000000000066E-2</v>
      </c>
      <c r="E82" s="115">
        <f>+'P matrix'!B98</f>
        <v>4.0364000000000066E-2</v>
      </c>
      <c r="F82" s="115" t="s">
        <v>36</v>
      </c>
      <c r="G82" s="141"/>
      <c r="H82" s="174">
        <f>+'P matrix'!C98</f>
        <v>4.0364000000000066E-2</v>
      </c>
      <c r="I82" s="167">
        <f t="shared" si="4"/>
        <v>0</v>
      </c>
      <c r="J82" s="148">
        <f>+'P matrix'!D98</f>
        <v>0.22987356246819471</v>
      </c>
      <c r="K82" s="139">
        <v>0.22987356246819471</v>
      </c>
    </row>
    <row r="83" spans="2:11" ht="14.1" customHeight="1" x14ac:dyDescent="0.2">
      <c r="B83" s="1">
        <f t="shared" si="3"/>
        <v>2103</v>
      </c>
      <c r="D83" s="114">
        <v>4.0364000000000066E-2</v>
      </c>
      <c r="E83" s="115">
        <f>+'P matrix'!B99</f>
        <v>4.0364000000000066E-2</v>
      </c>
      <c r="F83" s="115" t="s">
        <v>36</v>
      </c>
      <c r="G83" s="141"/>
      <c r="H83" s="174">
        <f>+'P matrix'!C99</f>
        <v>4.0364000000000066E-2</v>
      </c>
      <c r="I83" s="167">
        <f t="shared" si="4"/>
        <v>0</v>
      </c>
      <c r="J83" s="148">
        <f>+'P matrix'!D99</f>
        <v>0.22987356246819471</v>
      </c>
      <c r="K83" s="139">
        <v>0.22987356246819471</v>
      </c>
    </row>
    <row r="84" spans="2:11" ht="14.1" customHeight="1" x14ac:dyDescent="0.2">
      <c r="B84" s="160">
        <f t="shared" si="3"/>
        <v>2104</v>
      </c>
      <c r="C84" s="160"/>
      <c r="D84" s="124">
        <v>4.0364000000000066E-2</v>
      </c>
      <c r="E84" s="125">
        <f>+'P matrix'!B100</f>
        <v>4.0364000000000066E-2</v>
      </c>
      <c r="F84" s="125" t="s">
        <v>36</v>
      </c>
      <c r="G84" s="161"/>
      <c r="H84" s="179">
        <f>+'P matrix'!C100</f>
        <v>4.0364000000000066E-2</v>
      </c>
      <c r="I84" s="172">
        <f t="shared" si="4"/>
        <v>0</v>
      </c>
      <c r="J84" s="162">
        <f>+'P matrix'!D100</f>
        <v>0.22987356246819471</v>
      </c>
      <c r="K84" s="163">
        <v>0.22987356246819471</v>
      </c>
    </row>
  </sheetData>
  <phoneticPr fontId="3" type="noConversion"/>
  <pageMargins left="0.75" right="0.75" top="1" bottom="1" header="0.5" footer="0.5"/>
  <pageSetup orientation="portrait" horizontalDpi="4294967292" verticalDpi="4294967292"/>
  <customProperties>
    <customPr name="EpmWorksheetKeyString_GUID" r:id="rId1"/>
  </customPropertie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00"/>
  <sheetViews>
    <sheetView showGridLines="0" tabSelected="1" zoomScale="125" zoomScaleNormal="125" zoomScalePageLayoutView="125" workbookViewId="0">
      <selection sqref="A1:K1"/>
    </sheetView>
  </sheetViews>
  <sheetFormatPr defaultColWidth="10.85546875" defaultRowHeight="15.75" x14ac:dyDescent="0.2"/>
  <cols>
    <col min="1" max="1" width="7.140625" style="185" customWidth="1"/>
    <col min="2" max="2" width="7.7109375" style="185" customWidth="1"/>
    <col min="3" max="3" width="11.28515625" style="185" customWidth="1"/>
    <col min="4" max="4" width="6.140625" style="187" customWidth="1"/>
    <col min="5" max="5" width="9.140625" style="185" customWidth="1"/>
    <col min="6" max="6" width="9.7109375" style="185" bestFit="1" customWidth="1"/>
    <col min="7" max="7" width="1.85546875" style="185" customWidth="1"/>
    <col min="8" max="8" width="10.140625" style="185" customWidth="1"/>
    <col min="9" max="9" width="8.85546875" style="185" bestFit="1" customWidth="1"/>
    <col min="10" max="10" width="13.140625" style="185" bestFit="1" customWidth="1"/>
    <col min="11" max="11" width="4.140625" style="185" customWidth="1"/>
    <col min="12" max="16384" width="10.85546875" style="185"/>
  </cols>
  <sheetData>
    <row r="1" spans="1:11" ht="18.75" x14ac:dyDescent="0.2">
      <c r="A1" s="278" t="s">
        <v>9</v>
      </c>
      <c r="B1" s="278"/>
      <c r="C1" s="278"/>
      <c r="D1" s="278"/>
      <c r="E1" s="278"/>
      <c r="F1" s="278"/>
      <c r="G1" s="278"/>
      <c r="H1" s="278"/>
      <c r="I1" s="278"/>
      <c r="J1" s="278"/>
      <c r="K1" s="278"/>
    </row>
    <row r="2" spans="1:11" ht="16.5" customHeight="1" x14ac:dyDescent="0.2">
      <c r="A2" s="274">
        <f>Input!H1</f>
        <v>2025</v>
      </c>
      <c r="B2" s="275" t="s">
        <v>121</v>
      </c>
      <c r="C2" s="276"/>
      <c r="D2" s="276"/>
      <c r="E2" s="276"/>
      <c r="F2" s="276"/>
      <c r="G2" s="276"/>
      <c r="H2" s="276"/>
      <c r="I2" s="277"/>
      <c r="J2" s="277"/>
      <c r="K2" s="277"/>
    </row>
    <row r="3" spans="1:11" ht="12" customHeight="1" x14ac:dyDescent="0.2">
      <c r="A3" s="279" t="s">
        <v>90</v>
      </c>
      <c r="B3" s="280"/>
      <c r="C3" s="280"/>
      <c r="D3" s="280"/>
      <c r="E3" s="280"/>
      <c r="F3" s="280"/>
      <c r="G3" s="280"/>
      <c r="H3" s="280"/>
      <c r="I3" s="280"/>
      <c r="J3" s="280"/>
      <c r="K3" s="280"/>
    </row>
    <row r="4" spans="1:11" ht="15.75" customHeight="1" x14ac:dyDescent="0.2">
      <c r="A4" s="281" t="s">
        <v>126</v>
      </c>
      <c r="B4" s="282"/>
      <c r="C4" s="282"/>
      <c r="D4" s="282"/>
      <c r="E4" s="282"/>
      <c r="F4" s="282"/>
      <c r="G4" s="282"/>
      <c r="H4" s="282"/>
      <c r="I4" s="282"/>
      <c r="J4" s="282"/>
      <c r="K4" s="282"/>
    </row>
    <row r="5" spans="1:11" ht="12" customHeight="1" x14ac:dyDescent="0.2">
      <c r="A5" s="243" t="s">
        <v>70</v>
      </c>
      <c r="B5" s="243"/>
      <c r="C5" s="243"/>
      <c r="D5" s="243"/>
      <c r="E5" s="243"/>
    </row>
    <row r="6" spans="1:11" ht="16.5" customHeight="1" x14ac:dyDescent="0.2">
      <c r="A6" s="243"/>
      <c r="B6" s="244" t="s">
        <v>91</v>
      </c>
      <c r="C6" s="245" t="s">
        <v>89</v>
      </c>
      <c r="D6" s="246"/>
      <c r="E6" s="246"/>
    </row>
    <row r="7" spans="1:11" ht="12" customHeight="1" x14ac:dyDescent="0.2">
      <c r="A7" s="247" t="s">
        <v>53</v>
      </c>
      <c r="B7" s="186"/>
      <c r="C7" s="186"/>
    </row>
    <row r="8" spans="1:11" ht="12" customHeight="1" x14ac:dyDescent="0.2">
      <c r="A8" s="248">
        <f>+Input!D28</f>
        <v>2.5999999999999999E-2</v>
      </c>
      <c r="B8" s="188"/>
      <c r="C8" s="249" t="s">
        <v>17</v>
      </c>
    </row>
    <row r="9" spans="1:11" ht="12" customHeight="1" x14ac:dyDescent="0.2">
      <c r="A9" s="248">
        <f>+Input!E28</f>
        <v>1.4E-2</v>
      </c>
      <c r="B9" s="188"/>
      <c r="C9" s="249" t="s">
        <v>18</v>
      </c>
      <c r="H9" s="190"/>
      <c r="I9" s="190"/>
      <c r="J9" s="190"/>
    </row>
    <row r="10" spans="1:11" ht="12" customHeight="1" x14ac:dyDescent="0.2">
      <c r="A10" s="248">
        <f>+Input!F28</f>
        <v>8.9999999999999993E-3</v>
      </c>
      <c r="B10" s="188"/>
      <c r="C10" s="249" t="s">
        <v>69</v>
      </c>
      <c r="H10" s="190"/>
      <c r="I10" s="190"/>
      <c r="J10" s="190"/>
      <c r="K10" s="191"/>
    </row>
    <row r="11" spans="1:11" ht="12" customHeight="1" x14ac:dyDescent="0.2">
      <c r="B11" s="192"/>
      <c r="C11" s="193"/>
      <c r="H11" s="190"/>
      <c r="I11" s="190"/>
      <c r="J11" s="190"/>
    </row>
    <row r="12" spans="1:11" ht="12" customHeight="1" x14ac:dyDescent="0.2">
      <c r="A12" s="250">
        <f>Input!H39</f>
        <v>0.19</v>
      </c>
      <c r="B12" s="192"/>
      <c r="C12" s="249" t="s">
        <v>102</v>
      </c>
      <c r="H12" s="190"/>
      <c r="I12" s="190"/>
      <c r="J12" s="190"/>
    </row>
    <row r="13" spans="1:11" ht="12" customHeight="1" x14ac:dyDescent="0.2">
      <c r="A13" s="250">
        <f>+Input!H40</f>
        <v>0.18</v>
      </c>
      <c r="B13" s="194"/>
      <c r="C13" s="249" t="s">
        <v>83</v>
      </c>
      <c r="H13" s="190"/>
      <c r="I13" s="190"/>
      <c r="J13" s="190"/>
    </row>
    <row r="14" spans="1:11" ht="12" customHeight="1" x14ac:dyDescent="0.2">
      <c r="A14" s="251">
        <f>+Input!H41</f>
        <v>2075</v>
      </c>
      <c r="B14" s="195"/>
      <c r="C14" s="249" t="s">
        <v>16</v>
      </c>
      <c r="D14" s="196"/>
      <c r="H14" s="190"/>
      <c r="I14" s="190"/>
      <c r="J14" s="190"/>
    </row>
    <row r="15" spans="1:11" ht="6.95" customHeight="1" x14ac:dyDescent="0.2">
      <c r="B15" s="195"/>
      <c r="C15" s="189"/>
    </row>
    <row r="16" spans="1:11" ht="6.95" customHeight="1" x14ac:dyDescent="0.2">
      <c r="B16" s="195"/>
      <c r="C16" s="189"/>
    </row>
    <row r="17" spans="1:13" ht="6.95" customHeight="1" x14ac:dyDescent="0.2">
      <c r="B17" s="195"/>
      <c r="C17" s="189"/>
    </row>
    <row r="18" spans="1:13" ht="17.25" customHeight="1" x14ac:dyDescent="0.2">
      <c r="B18" s="252" t="s">
        <v>74</v>
      </c>
      <c r="C18" s="189"/>
      <c r="J18" s="197"/>
    </row>
    <row r="19" spans="1:13" ht="12.95" customHeight="1" x14ac:dyDescent="0.25">
      <c r="B19" s="253" t="s">
        <v>14</v>
      </c>
      <c r="C19" s="198" t="s">
        <v>52</v>
      </c>
      <c r="D19" s="199" t="s">
        <v>48</v>
      </c>
      <c r="F19" s="262" t="s">
        <v>12</v>
      </c>
      <c r="G19" s="200"/>
      <c r="H19" s="264" t="s">
        <v>10</v>
      </c>
      <c r="I19" s="201" t="s">
        <v>19</v>
      </c>
      <c r="J19" s="202" t="s">
        <v>60</v>
      </c>
    </row>
    <row r="20" spans="1:13" x14ac:dyDescent="0.25">
      <c r="A20" s="180" t="s">
        <v>27</v>
      </c>
      <c r="B20" s="254" t="s">
        <v>15</v>
      </c>
      <c r="C20" s="203" t="s">
        <v>63</v>
      </c>
      <c r="D20" s="185"/>
      <c r="E20" s="204"/>
      <c r="F20" s="262" t="s">
        <v>13</v>
      </c>
      <c r="G20" s="200"/>
      <c r="H20" s="264" t="s">
        <v>11</v>
      </c>
      <c r="I20" s="201" t="s">
        <v>20</v>
      </c>
      <c r="J20" s="202" t="s">
        <v>54</v>
      </c>
    </row>
    <row r="21" spans="1:13" x14ac:dyDescent="0.25">
      <c r="A21" s="255">
        <f>Input!H1</f>
        <v>2025</v>
      </c>
      <c r="B21" s="256" t="str">
        <f>+Input!E11</f>
        <v>???</v>
      </c>
      <c r="C21" s="205"/>
      <c r="D21" s="185"/>
      <c r="F21" s="263"/>
      <c r="G21" s="206"/>
      <c r="H21" s="265"/>
      <c r="J21" s="207">
        <f>1+K21</f>
        <v>1.0580000000000001</v>
      </c>
      <c r="K21" s="197">
        <v>5.8000000000000003E-2</v>
      </c>
      <c r="L21" s="208"/>
    </row>
    <row r="22" spans="1:13" x14ac:dyDescent="0.25">
      <c r="A22" s="185">
        <f>+A21+1</f>
        <v>2026</v>
      </c>
      <c r="B22" s="256">
        <f>+Input!E12</f>
        <v>5.6000000000000001E-2</v>
      </c>
      <c r="C22" s="205"/>
      <c r="D22" s="185"/>
      <c r="F22" s="263"/>
      <c r="G22" s="206"/>
      <c r="H22" s="265"/>
      <c r="J22" s="207">
        <f>J21*(1+K22)</f>
        <v>1.117248</v>
      </c>
      <c r="K22" s="197">
        <v>5.6000000000000001E-2</v>
      </c>
      <c r="L22" s="208"/>
    </row>
    <row r="23" spans="1:13" x14ac:dyDescent="0.25">
      <c r="A23" s="185">
        <f>+A22+1</f>
        <v>2027</v>
      </c>
      <c r="B23" s="256">
        <f>+Input!E13</f>
        <v>5.3999999999999999E-2</v>
      </c>
      <c r="C23" s="205"/>
      <c r="D23" s="185"/>
      <c r="F23" s="263"/>
      <c r="G23" s="206"/>
      <c r="H23" s="266" t="s">
        <v>61</v>
      </c>
      <c r="J23" s="207">
        <f t="shared" ref="J23:J29" si="0">J22*(1+K23)</f>
        <v>1.1775793920000002</v>
      </c>
      <c r="K23" s="197">
        <v>5.3999999999999999E-2</v>
      </c>
      <c r="L23" s="208"/>
    </row>
    <row r="24" spans="1:13" x14ac:dyDescent="0.25">
      <c r="A24" s="185">
        <f t="shared" ref="A24:A84" si="1">+A23+1</f>
        <v>2028</v>
      </c>
      <c r="B24" s="256">
        <f>+Input!E14</f>
        <v>5.1999999999999998E-2</v>
      </c>
      <c r="C24" s="209">
        <f>C30</f>
        <v>4.0364000000000066E-2</v>
      </c>
      <c r="D24" s="185"/>
      <c r="F24" s="263">
        <f t="shared" ref="F24:F29" si="2">+(1+B24)/(1+C24)-1</f>
        <v>1.1184546947029972E-2</v>
      </c>
      <c r="G24" s="206"/>
      <c r="H24" s="267" t="s">
        <v>62</v>
      </c>
      <c r="I24" s="210"/>
      <c r="J24" s="207">
        <f t="shared" si="0"/>
        <v>1.2388135203840003</v>
      </c>
      <c r="K24" s="197">
        <v>5.1999999999999998E-2</v>
      </c>
      <c r="L24" s="208"/>
    </row>
    <row r="25" spans="1:13" x14ac:dyDescent="0.2">
      <c r="A25" s="181">
        <f t="shared" si="1"/>
        <v>2029</v>
      </c>
      <c r="B25" s="257">
        <f>+(5/6)*B$24+(1/6)*B$30</f>
        <v>5.1621212666666673E-2</v>
      </c>
      <c r="C25" s="209">
        <f t="shared" ref="C25:C26" si="3">+(3/6)*C$24+(3/6)*C$30</f>
        <v>4.0364000000000066E-2</v>
      </c>
      <c r="D25" s="185"/>
      <c r="F25" s="263">
        <f t="shared" si="2"/>
        <v>1.0820455789191552E-2</v>
      </c>
      <c r="G25" s="206"/>
      <c r="H25" s="266">
        <v>2</v>
      </c>
      <c r="I25" s="210"/>
      <c r="J25" s="207">
        <f t="shared" si="0"/>
        <v>1.3027625765740847</v>
      </c>
      <c r="K25" s="197">
        <v>5.1621212666666673E-2</v>
      </c>
      <c r="L25" s="210"/>
      <c r="M25" s="185" t="s">
        <v>96</v>
      </c>
    </row>
    <row r="26" spans="1:13" ht="14.1" customHeight="1" x14ac:dyDescent="0.2">
      <c r="A26" s="185">
        <f t="shared" si="1"/>
        <v>2030</v>
      </c>
      <c r="B26" s="257">
        <f>+(4/6)*B$24+(2/6)*B$30</f>
        <v>5.1242425333333341E-2</v>
      </c>
      <c r="C26" s="209">
        <f t="shared" si="3"/>
        <v>4.0364000000000066E-2</v>
      </c>
      <c r="D26" s="185"/>
      <c r="E26" s="187"/>
      <c r="F26" s="263">
        <f t="shared" si="2"/>
        <v>1.0456364631353132E-2</v>
      </c>
      <c r="G26" s="206"/>
      <c r="H26" s="265"/>
      <c r="I26" s="211"/>
      <c r="J26" s="207">
        <f t="shared" si="0"/>
        <v>1.369519290631243</v>
      </c>
      <c r="K26" s="197">
        <v>5.1242425333333341E-2</v>
      </c>
      <c r="L26" s="210"/>
    </row>
    <row r="27" spans="1:13" ht="14.1" customHeight="1" x14ac:dyDescent="0.2">
      <c r="A27" s="185">
        <f t="shared" si="1"/>
        <v>2031</v>
      </c>
      <c r="B27" s="257">
        <f>+(3/6)*B$24+(3/6)*B$30</f>
        <v>5.0863638000000017E-2</v>
      </c>
      <c r="C27" s="209">
        <f>+(3/6)*C$24+(3/6)*C$30</f>
        <v>4.0364000000000066E-2</v>
      </c>
      <c r="D27" s="185"/>
      <c r="F27" s="263">
        <f t="shared" si="2"/>
        <v>1.0092273473514934E-2</v>
      </c>
      <c r="G27" s="206"/>
      <c r="H27" s="265"/>
      <c r="I27" s="210"/>
      <c r="J27" s="207">
        <f t="shared" si="0"/>
        <v>1.4391780240639274</v>
      </c>
      <c r="K27" s="197">
        <v>5.0863638000000017E-2</v>
      </c>
      <c r="L27" s="207" t="s">
        <v>108</v>
      </c>
    </row>
    <row r="28" spans="1:13" ht="14.1" customHeight="1" x14ac:dyDescent="0.2">
      <c r="A28" s="185">
        <f t="shared" si="1"/>
        <v>2032</v>
      </c>
      <c r="B28" s="257">
        <f>+(2/6)*B$24+(4/6)*B$30</f>
        <v>5.0484850666666692E-2</v>
      </c>
      <c r="C28" s="209">
        <f>+(2/6)*C$24+(4/6)*C$30</f>
        <v>4.0364000000000066E-2</v>
      </c>
      <c r="D28" s="185"/>
      <c r="F28" s="263">
        <f t="shared" si="2"/>
        <v>9.7281823156765146E-3</v>
      </c>
      <c r="G28" s="206"/>
      <c r="H28" s="265"/>
      <c r="I28" s="212"/>
      <c r="J28" s="207">
        <f t="shared" si="0"/>
        <v>1.5118347116915432</v>
      </c>
      <c r="K28" s="197">
        <v>5.0484850666666692E-2</v>
      </c>
      <c r="L28" s="210"/>
    </row>
    <row r="29" spans="1:13" ht="14.1" customHeight="1" x14ac:dyDescent="0.2">
      <c r="A29" s="185">
        <f t="shared" si="1"/>
        <v>2033</v>
      </c>
      <c r="B29" s="257">
        <f>+(1/6)*B$24+(5/6)*B$30</f>
        <v>5.0106063333333367E-2</v>
      </c>
      <c r="C29" s="209">
        <f>+(1/6)*C$24+(5/6)*C$30</f>
        <v>4.0364000000000066E-2</v>
      </c>
      <c r="D29" s="213"/>
      <c r="E29" s="214"/>
      <c r="F29" s="263">
        <f t="shared" si="2"/>
        <v>9.3640911578383168E-3</v>
      </c>
      <c r="G29" s="206"/>
      <c r="H29" s="265">
        <v>0</v>
      </c>
      <c r="I29" s="211"/>
      <c r="J29" s="207">
        <f t="shared" si="0"/>
        <v>1.5875867975050915</v>
      </c>
      <c r="K29" s="197">
        <v>5.0106063333333367E-2</v>
      </c>
      <c r="L29" s="210"/>
    </row>
    <row r="30" spans="1:13" ht="18" customHeight="1" x14ac:dyDescent="0.25">
      <c r="A30" s="182">
        <f t="shared" si="1"/>
        <v>2034</v>
      </c>
      <c r="B30" s="258">
        <f t="shared" ref="B30:B61" si="4">(1+$A$9)*(1+$A$8)*(1+F30)-1</f>
        <v>4.9727276000000042E-2</v>
      </c>
      <c r="C30" s="215">
        <f t="shared" ref="C30:C61" si="5">(1+$A$9)*(1+$A$8)-1</f>
        <v>4.0364000000000066E-2</v>
      </c>
      <c r="D30" s="183">
        <f>A12</f>
        <v>0.19</v>
      </c>
      <c r="E30" s="216" t="s">
        <v>59</v>
      </c>
      <c r="F30" s="217">
        <f>+$A$10*((1-H30)*(AVERAGE(I29:I30)))</f>
        <v>8.9999999999999993E-3</v>
      </c>
      <c r="G30" s="218"/>
      <c r="H30" s="268">
        <f t="shared" ref="H30:H62" si="6">IF(D29&gt;A$13,(((D29-A$13)/A$13)))^(1/H$25)</f>
        <v>0</v>
      </c>
      <c r="I30" s="219">
        <f t="shared" ref="I30:I61" si="7">IF(A30&gt;(A$14-10),(0),(1))</f>
        <v>1</v>
      </c>
      <c r="J30" s="220">
        <f>(1+B30)*J29</f>
        <v>1.6665331643585832</v>
      </c>
      <c r="K30" s="221" t="s">
        <v>97</v>
      </c>
      <c r="L30" s="222"/>
    </row>
    <row r="31" spans="1:13" ht="12.95" customHeight="1" x14ac:dyDescent="0.2">
      <c r="A31" s="185">
        <f t="shared" si="1"/>
        <v>2035</v>
      </c>
      <c r="B31" s="259">
        <f t="shared" si="4"/>
        <v>4.7520330682093048E-2</v>
      </c>
      <c r="C31" s="223">
        <f t="shared" si="5"/>
        <v>4.0364000000000066E-2</v>
      </c>
      <c r="D31" s="187">
        <f>+D30*(1+B31)/((1+C31))</f>
        <v>0.19130694913472368</v>
      </c>
      <c r="E31" s="187"/>
      <c r="F31" s="224">
        <f>+$A$10*((1-H31)*(AVERAGE(I30:I31)))</f>
        <v>6.8786796564403565E-3</v>
      </c>
      <c r="G31" s="225"/>
      <c r="H31" s="269">
        <f t="shared" si="6"/>
        <v>0.23570226039551595</v>
      </c>
      <c r="I31" s="226">
        <f t="shared" si="7"/>
        <v>1</v>
      </c>
      <c r="J31" s="221">
        <f t="shared" ref="J31:J52" si="8">(1+B31)*J30</f>
        <v>1.745727371421578</v>
      </c>
      <c r="K31" s="221" t="s">
        <v>98</v>
      </c>
    </row>
    <row r="32" spans="1:13" ht="12.95" customHeight="1" x14ac:dyDescent="0.2">
      <c r="A32" s="185">
        <f t="shared" si="1"/>
        <v>2036</v>
      </c>
      <c r="B32" s="259">
        <f t="shared" si="4"/>
        <v>4.7380539696150192E-2</v>
      </c>
      <c r="C32" s="223">
        <f t="shared" si="5"/>
        <v>4.0364000000000066E-2</v>
      </c>
      <c r="D32" s="187">
        <f t="shared" ref="D32:D89" si="9">+D31*(1+B32)/((1+C32))</f>
        <v>0.19259718294015443</v>
      </c>
      <c r="E32" s="187"/>
      <c r="F32" s="224">
        <f>+$A$10*((1-H32)*(AVERAGE(I30:I32)))</f>
        <v>6.744312275463276E-3</v>
      </c>
      <c r="G32" s="225"/>
      <c r="H32" s="269">
        <f t="shared" si="6"/>
        <v>0.25063196939296922</v>
      </c>
      <c r="I32" s="226">
        <f t="shared" si="7"/>
        <v>1</v>
      </c>
      <c r="J32" s="221">
        <f t="shared" si="8"/>
        <v>1.828440876441874</v>
      </c>
    </row>
    <row r="33" spans="1:10" ht="12.95" customHeight="1" x14ac:dyDescent="0.2">
      <c r="A33" s="185">
        <f t="shared" si="1"/>
        <v>2037</v>
      </c>
      <c r="B33" s="259">
        <f t="shared" si="4"/>
        <v>4.7250262971707313E-2</v>
      </c>
      <c r="C33" s="223">
        <f t="shared" si="5"/>
        <v>4.0364000000000066E-2</v>
      </c>
      <c r="D33" s="187">
        <f t="shared" si="9"/>
        <v>0.19387200103202987</v>
      </c>
      <c r="E33" s="187"/>
      <c r="F33" s="224">
        <f>+$A$10*((1-H33)*(AVERAGE(I30:I33)))</f>
        <v>6.6190900220567976E-3</v>
      </c>
      <c r="G33" s="225"/>
      <c r="H33" s="269">
        <f t="shared" si="6"/>
        <v>0.26454555310480021</v>
      </c>
      <c r="I33" s="226">
        <f t="shared" si="7"/>
        <v>1</v>
      </c>
      <c r="J33" s="221">
        <f t="shared" si="8"/>
        <v>1.9148351886819717</v>
      </c>
    </row>
    <row r="34" spans="1:10" ht="12.95" customHeight="1" x14ac:dyDescent="0.2">
      <c r="A34" s="185">
        <f t="shared" si="1"/>
        <v>2038</v>
      </c>
      <c r="B34" s="259">
        <f t="shared" si="4"/>
        <v>4.7127947737613196E-2</v>
      </c>
      <c r="C34" s="223">
        <f t="shared" si="5"/>
        <v>4.0364000000000066E-2</v>
      </c>
      <c r="D34" s="187">
        <f t="shared" si="9"/>
        <v>0.19513246379580018</v>
      </c>
      <c r="E34" s="187"/>
      <c r="F34" s="224">
        <f>+$A$10*((1-H34)*(AVERAGE(I30:I34)))</f>
        <v>6.5015203694219464E-3</v>
      </c>
      <c r="G34" s="225"/>
      <c r="H34" s="269">
        <f t="shared" si="6"/>
        <v>0.2776088478420059</v>
      </c>
      <c r="I34" s="226">
        <f t="shared" si="7"/>
        <v>1</v>
      </c>
      <c r="J34" s="221">
        <f t="shared" si="8"/>
        <v>2.0050774413803185</v>
      </c>
    </row>
    <row r="35" spans="1:10" ht="12.95" customHeight="1" x14ac:dyDescent="0.2">
      <c r="A35" s="185">
        <f t="shared" si="1"/>
        <v>2039</v>
      </c>
      <c r="B35" s="259">
        <f t="shared" si="4"/>
        <v>4.7012422528469155E-2</v>
      </c>
      <c r="C35" s="223">
        <f t="shared" si="5"/>
        <v>4.0364000000000066E-2</v>
      </c>
      <c r="D35" s="187">
        <f t="shared" si="9"/>
        <v>0.19637945337669271</v>
      </c>
      <c r="E35" s="187"/>
      <c r="F35" s="224">
        <f>+$A$10*((1-H35)*(AVERAGE(I30:I35)))</f>
        <v>6.3904773026259984E-3</v>
      </c>
      <c r="G35" s="225"/>
      <c r="H35" s="269">
        <f t="shared" si="6"/>
        <v>0.28994696637488909</v>
      </c>
      <c r="I35" s="226">
        <f t="shared" si="7"/>
        <v>1</v>
      </c>
      <c r="J35" s="221">
        <f t="shared" si="8"/>
        <v>2.0993409892567918</v>
      </c>
    </row>
    <row r="36" spans="1:10" ht="12.95" customHeight="1" x14ac:dyDescent="0.2">
      <c r="A36" s="185">
        <f t="shared" si="1"/>
        <v>2040</v>
      </c>
      <c r="B36" s="259">
        <f t="shared" si="4"/>
        <v>4.6902777979221266E-2</v>
      </c>
      <c r="C36" s="223">
        <f t="shared" si="5"/>
        <v>4.0364000000000066E-2</v>
      </c>
      <c r="D36" s="187">
        <f t="shared" si="9"/>
        <v>0.19761371527475052</v>
      </c>
      <c r="E36" s="187"/>
      <c r="F36" s="224">
        <f>+$A$10*((1-H36)*(AVERAGE(I30:I36)))</f>
        <v>6.2850867381237154E-3</v>
      </c>
      <c r="G36" s="225"/>
      <c r="H36" s="269">
        <f t="shared" si="6"/>
        <v>0.30165702909736491</v>
      </c>
      <c r="I36" s="226">
        <f t="shared" si="7"/>
        <v>1</v>
      </c>
      <c r="J36" s="221">
        <f t="shared" si="8"/>
        <v>2.1978059135785819</v>
      </c>
    </row>
    <row r="37" spans="1:10" ht="12.95" customHeight="1" x14ac:dyDescent="0.2">
      <c r="A37" s="185">
        <f t="shared" si="1"/>
        <v>2041</v>
      </c>
      <c r="B37" s="259">
        <f t="shared" si="4"/>
        <v>4.6798291600594233E-2</v>
      </c>
      <c r="C37" s="223">
        <f t="shared" si="5"/>
        <v>4.0364000000000066E-2</v>
      </c>
      <c r="D37" s="187">
        <f t="shared" si="9"/>
        <v>0.19883588777240957</v>
      </c>
      <c r="E37" s="187"/>
      <c r="F37" s="224">
        <f>+$A$10*((1-H37)*(AVERAGE(I30:I37)))</f>
        <v>6.1846542177491342E-3</v>
      </c>
      <c r="G37" s="225"/>
      <c r="H37" s="269">
        <f t="shared" si="6"/>
        <v>0.31281619802787397</v>
      </c>
      <c r="I37" s="226">
        <f t="shared" si="7"/>
        <v>1</v>
      </c>
      <c r="J37" s="221">
        <f t="shared" si="8"/>
        <v>2.3006594756037426</v>
      </c>
    </row>
    <row r="38" spans="1:10" ht="12.95" customHeight="1" x14ac:dyDescent="0.2">
      <c r="A38" s="185">
        <f t="shared" si="1"/>
        <v>2042</v>
      </c>
      <c r="B38" s="259">
        <f t="shared" si="4"/>
        <v>4.6698378200147772E-2</v>
      </c>
      <c r="C38" s="223">
        <f t="shared" si="5"/>
        <v>4.0364000000000066E-2</v>
      </c>
      <c r="D38" s="187">
        <f t="shared" si="9"/>
        <v>0.20004652338928269</v>
      </c>
      <c r="E38" s="187"/>
      <c r="F38" s="224">
        <f>+$A$10*((1-H38)*(AVERAGE(I30:I38)))</f>
        <v>6.0886172533340258E-3</v>
      </c>
      <c r="G38" s="225"/>
      <c r="H38" s="269">
        <f t="shared" si="6"/>
        <v>0.32348697185177488</v>
      </c>
      <c r="I38" s="226">
        <f t="shared" si="7"/>
        <v>1</v>
      </c>
      <c r="J38" s="221">
        <f t="shared" si="8"/>
        <v>2.4080965419052398</v>
      </c>
    </row>
    <row r="39" spans="1:10" ht="12.95" customHeight="1" x14ac:dyDescent="0.2">
      <c r="A39" s="185">
        <f t="shared" si="1"/>
        <v>2043</v>
      </c>
      <c r="B39" s="259">
        <f t="shared" si="4"/>
        <v>4.6602556014149421E-2</v>
      </c>
      <c r="C39" s="223">
        <f t="shared" si="5"/>
        <v>4.0364000000000066E-2</v>
      </c>
      <c r="D39" s="187">
        <f t="shared" si="9"/>
        <v>0.20124610492190001</v>
      </c>
      <c r="E39" s="187"/>
      <c r="F39" s="224">
        <f t="shared" ref="F39:F70" si="10">+$A$10*((1-H39)*(AVERAGE(I30:I39)))</f>
        <v>5.9965127725962906E-3</v>
      </c>
      <c r="G39" s="225"/>
      <c r="H39" s="269">
        <f t="shared" si="6"/>
        <v>0.33372080304485652</v>
      </c>
      <c r="I39" s="226">
        <f t="shared" si="7"/>
        <v>1</v>
      </c>
      <c r="J39" s="221">
        <f t="shared" si="8"/>
        <v>2.5203199958868581</v>
      </c>
    </row>
    <row r="40" spans="1:10" ht="12.95" customHeight="1" x14ac:dyDescent="0.2">
      <c r="A40" s="227">
        <f t="shared" si="1"/>
        <v>2044</v>
      </c>
      <c r="B40" s="260">
        <f t="shared" si="4"/>
        <v>4.6510422865758683E-2</v>
      </c>
      <c r="C40" s="228">
        <f t="shared" si="5"/>
        <v>4.0364000000000066E-2</v>
      </c>
      <c r="D40" s="229">
        <f t="shared" si="9"/>
        <v>0.20243505769317702</v>
      </c>
      <c r="E40" s="229"/>
      <c r="F40" s="230">
        <f t="shared" si="10"/>
        <v>5.9079542023354487E-3</v>
      </c>
      <c r="G40" s="231"/>
      <c r="H40" s="268">
        <f t="shared" si="6"/>
        <v>0.34356064418495008</v>
      </c>
      <c r="I40" s="219">
        <f t="shared" si="7"/>
        <v>1</v>
      </c>
      <c r="J40" s="232">
        <f t="shared" si="8"/>
        <v>2.6375411446525829</v>
      </c>
    </row>
    <row r="41" spans="1:10" ht="12.95" customHeight="1" x14ac:dyDescent="0.2">
      <c r="A41" s="185">
        <f t="shared" si="1"/>
        <v>2045</v>
      </c>
      <c r="B41" s="259">
        <f t="shared" si="4"/>
        <v>4.6421638946122501E-2</v>
      </c>
      <c r="C41" s="223">
        <f t="shared" si="5"/>
        <v>4.0364000000000066E-2</v>
      </c>
      <c r="D41" s="187">
        <f t="shared" si="9"/>
        <v>0.20361375907994428</v>
      </c>
      <c r="E41" s="187"/>
      <c r="F41" s="224">
        <f t="shared" si="10"/>
        <v>5.8226149175887318E-3</v>
      </c>
      <c r="G41" s="225"/>
      <c r="H41" s="269">
        <f t="shared" si="6"/>
        <v>0.35304278693458535</v>
      </c>
      <c r="I41" s="226">
        <f t="shared" si="7"/>
        <v>1</v>
      </c>
      <c r="J41" s="221">
        <f t="shared" si="8"/>
        <v>2.7599801273751878</v>
      </c>
    </row>
    <row r="42" spans="1:10" ht="12.95" customHeight="1" x14ac:dyDescent="0.2">
      <c r="A42" s="185">
        <f t="shared" si="1"/>
        <v>2046</v>
      </c>
      <c r="B42" s="259">
        <f t="shared" si="4"/>
        <v>4.6335914101073294E-2</v>
      </c>
      <c r="C42" s="223">
        <f t="shared" si="5"/>
        <v>4.0364000000000066E-2</v>
      </c>
      <c r="D42" s="187">
        <f t="shared" si="9"/>
        <v>0.20478254604202875</v>
      </c>
      <c r="E42" s="187"/>
      <c r="F42" s="224">
        <f t="shared" si="10"/>
        <v>5.7402160215782811E-3</v>
      </c>
      <c r="G42" s="225"/>
      <c r="H42" s="269">
        <f t="shared" si="6"/>
        <v>0.36219821982463546</v>
      </c>
      <c r="I42" s="226">
        <f t="shared" si="7"/>
        <v>1</v>
      </c>
      <c r="J42" s="221">
        <f t="shared" si="8"/>
        <v>2.8878663294779137</v>
      </c>
    </row>
    <row r="43" spans="1:10" ht="12.95" customHeight="1" x14ac:dyDescent="0.2">
      <c r="A43" s="185">
        <f t="shared" si="1"/>
        <v>2047</v>
      </c>
      <c r="B43" s="259">
        <f t="shared" si="4"/>
        <v>4.6252998262144684E-2</v>
      </c>
      <c r="C43" s="223">
        <f t="shared" si="5"/>
        <v>4.0364000000000066E-2</v>
      </c>
      <c r="D43" s="187">
        <f t="shared" si="9"/>
        <v>0.20594172115550735</v>
      </c>
      <c r="E43" s="187"/>
      <c r="F43" s="224">
        <f t="shared" si="10"/>
        <v>5.6605171479833976E-3</v>
      </c>
      <c r="G43" s="225"/>
      <c r="H43" s="269">
        <f t="shared" si="6"/>
        <v>0.37105365022406694</v>
      </c>
      <c r="I43" s="226">
        <f t="shared" si="7"/>
        <v>1</v>
      </c>
      <c r="J43" s="221">
        <f t="shared" si="8"/>
        <v>3.0214388057965618</v>
      </c>
    </row>
    <row r="44" spans="1:10" ht="12.95" customHeight="1" x14ac:dyDescent="0.2">
      <c r="A44" s="185">
        <f t="shared" si="1"/>
        <v>2048</v>
      </c>
      <c r="B44" s="259">
        <f t="shared" si="4"/>
        <v>4.6172674121350177E-2</v>
      </c>
      <c r="C44" s="223">
        <f t="shared" si="5"/>
        <v>4.0364000000000066E-2</v>
      </c>
      <c r="D44" s="187">
        <f t="shared" si="9"/>
        <v>0.20709155750719033</v>
      </c>
      <c r="E44" s="187"/>
      <c r="F44" s="224">
        <f t="shared" si="10"/>
        <v>5.5833094199242567E-3</v>
      </c>
      <c r="G44" s="225"/>
      <c r="H44" s="269">
        <f t="shared" si="6"/>
        <v>0.37963228667508248</v>
      </c>
      <c r="I44" s="226">
        <f t="shared" si="7"/>
        <v>1</v>
      </c>
      <c r="J44" s="221">
        <f t="shared" si="8"/>
        <v>3.1609467151542079</v>
      </c>
    </row>
    <row r="45" spans="1:10" ht="12.95" customHeight="1" x14ac:dyDescent="0.2">
      <c r="A45" s="185">
        <f t="shared" si="1"/>
        <v>2049</v>
      </c>
      <c r="B45" s="259">
        <f t="shared" si="4"/>
        <v>4.6094751438872539E-2</v>
      </c>
      <c r="C45" s="223">
        <f t="shared" si="5"/>
        <v>4.0364000000000066E-2</v>
      </c>
      <c r="D45" s="187">
        <f t="shared" si="9"/>
        <v>0.2082323027090261</v>
      </c>
      <c r="E45" s="187"/>
      <c r="F45" s="224">
        <f t="shared" si="10"/>
        <v>5.5084099785003889E-3</v>
      </c>
      <c r="G45" s="225"/>
      <c r="H45" s="269">
        <f t="shared" si="6"/>
        <v>0.38795444683329006</v>
      </c>
      <c r="I45" s="226">
        <f t="shared" si="7"/>
        <v>1</v>
      </c>
      <c r="J45" s="221">
        <f t="shared" si="8"/>
        <v>3.3066497683007618</v>
      </c>
    </row>
    <row r="46" spans="1:10" ht="12.95" customHeight="1" x14ac:dyDescent="0.2">
      <c r="A46" s="185">
        <f t="shared" si="1"/>
        <v>2050</v>
      </c>
      <c r="B46" s="259">
        <f t="shared" si="4"/>
        <v>4.6019062560040069E-2</v>
      </c>
      <c r="C46" s="223">
        <f t="shared" si="5"/>
        <v>4.0364000000000066E-2</v>
      </c>
      <c r="D46" s="187">
        <f t="shared" si="9"/>
        <v>0.20936418222315839</v>
      </c>
      <c r="E46" s="187"/>
      <c r="F46" s="224">
        <f t="shared" si="10"/>
        <v>5.4356576736988701E-3</v>
      </c>
      <c r="G46" s="225"/>
      <c r="H46" s="270">
        <f t="shared" si="6"/>
        <v>0.39603803625568101</v>
      </c>
      <c r="I46" s="226">
        <f t="shared" si="7"/>
        <v>1</v>
      </c>
      <c r="J46" s="221">
        <f t="shared" si="8"/>
        <v>3.4588186908523366</v>
      </c>
    </row>
    <row r="47" spans="1:10" ht="12.95" customHeight="1" x14ac:dyDescent="0.2">
      <c r="A47" s="185">
        <f t="shared" si="1"/>
        <v>2051</v>
      </c>
      <c r="B47" s="259">
        <f t="shared" si="4"/>
        <v>4.5945458841968545E-2</v>
      </c>
      <c r="C47" s="223">
        <f t="shared" si="5"/>
        <v>4.0364000000000066E-2</v>
      </c>
      <c r="D47" s="187">
        <f t="shared" si="9"/>
        <v>0.2104874021404767</v>
      </c>
      <c r="E47" s="187"/>
      <c r="F47" s="224">
        <f t="shared" si="10"/>
        <v>5.3649096296761369E-3</v>
      </c>
      <c r="G47" s="225"/>
      <c r="H47" s="269">
        <f t="shared" si="6"/>
        <v>0.40389893003598476</v>
      </c>
      <c r="I47" s="226">
        <f t="shared" si="7"/>
        <v>1</v>
      </c>
      <c r="J47" s="221">
        <f t="shared" si="8"/>
        <v>3.6177357026547243</v>
      </c>
    </row>
    <row r="48" spans="1:10" ht="12.95" customHeight="1" x14ac:dyDescent="0.2">
      <c r="A48" s="185">
        <f t="shared" si="1"/>
        <v>2052</v>
      </c>
      <c r="B48" s="259">
        <f t="shared" si="4"/>
        <v>4.5873807774176933E-2</v>
      </c>
      <c r="C48" s="223">
        <f t="shared" si="5"/>
        <v>4.0364000000000066E-2</v>
      </c>
      <c r="D48" s="187">
        <f t="shared" si="9"/>
        <v>0.21160215152115489</v>
      </c>
      <c r="E48" s="187"/>
      <c r="F48" s="224">
        <f t="shared" si="10"/>
        <v>5.2960384770877385E-3</v>
      </c>
      <c r="G48" s="225"/>
      <c r="H48" s="269">
        <f t="shared" si="6"/>
        <v>0.41155128032358462</v>
      </c>
      <c r="I48" s="226">
        <f t="shared" si="7"/>
        <v>1</v>
      </c>
      <c r="J48" s="221">
        <f t="shared" si="8"/>
        <v>3.7836950148560842</v>
      </c>
    </row>
    <row r="49" spans="1:10" ht="12.95" customHeight="1" x14ac:dyDescent="0.2">
      <c r="A49" s="185">
        <f t="shared" si="1"/>
        <v>2053</v>
      </c>
      <c r="B49" s="259">
        <f t="shared" si="4"/>
        <v>4.5803990635406855E-2</v>
      </c>
      <c r="C49" s="223">
        <f t="shared" si="5"/>
        <v>4.0364000000000066E-2</v>
      </c>
      <c r="D49" s="187">
        <f t="shared" si="9"/>
        <v>0.21270860438064157</v>
      </c>
      <c r="E49" s="187"/>
      <c r="F49" s="224">
        <f t="shared" si="10"/>
        <v>5.2289301008175797E-3</v>
      </c>
      <c r="G49" s="225"/>
      <c r="H49" s="269">
        <f t="shared" si="6"/>
        <v>0.41900776657582439</v>
      </c>
      <c r="I49" s="226">
        <f t="shared" si="7"/>
        <v>1</v>
      </c>
      <c r="J49" s="221">
        <f t="shared" si="8"/>
        <v>3.9570033458837877</v>
      </c>
    </row>
    <row r="50" spans="1:10" ht="12.95" customHeight="1" x14ac:dyDescent="0.2">
      <c r="A50" s="233">
        <f t="shared" si="1"/>
        <v>2054</v>
      </c>
      <c r="B50" s="260">
        <f t="shared" si="4"/>
        <v>4.5735900569564558E-2</v>
      </c>
      <c r="C50" s="228">
        <f t="shared" si="5"/>
        <v>4.0364000000000066E-2</v>
      </c>
      <c r="D50" s="229">
        <f t="shared" si="9"/>
        <v>0.21380692138605856</v>
      </c>
      <c r="E50" s="229"/>
      <c r="F50" s="230">
        <f t="shared" si="10"/>
        <v>5.163481790569904E-3</v>
      </c>
      <c r="G50" s="231"/>
      <c r="H50" s="268">
        <f t="shared" si="6"/>
        <v>0.42627980104778845</v>
      </c>
      <c r="I50" s="219">
        <f t="shared" si="7"/>
        <v>1</v>
      </c>
      <c r="J50" s="232">
        <f t="shared" si="8"/>
        <v>4.1379804574645629</v>
      </c>
    </row>
    <row r="51" spans="1:10" ht="9.9499999999999993" customHeight="1" x14ac:dyDescent="0.2">
      <c r="A51" s="185">
        <f t="shared" si="1"/>
        <v>2055</v>
      </c>
      <c r="B51" s="259">
        <f t="shared" si="4"/>
        <v>4.5669440992752497E-2</v>
      </c>
      <c r="C51" s="223">
        <f t="shared" si="5"/>
        <v>4.0364000000000066E-2</v>
      </c>
      <c r="D51" s="187">
        <f t="shared" si="9"/>
        <v>0.21489725131409892</v>
      </c>
      <c r="E51" s="187"/>
      <c r="F51" s="224">
        <f t="shared" si="10"/>
        <v>5.0996007097059469E-3</v>
      </c>
      <c r="G51" s="225"/>
      <c r="H51" s="269">
        <f t="shared" si="6"/>
        <v>0.43337769892156147</v>
      </c>
      <c r="I51" s="226">
        <f t="shared" si="7"/>
        <v>1</v>
      </c>
      <c r="J51" s="221">
        <f t="shared" si="8"/>
        <v>4.3269597117959036</v>
      </c>
    </row>
    <row r="52" spans="1:10" ht="9.9499999999999993" customHeight="1" x14ac:dyDescent="0.2">
      <c r="A52" s="185">
        <f t="shared" si="1"/>
        <v>2056</v>
      </c>
      <c r="B52" s="259">
        <f t="shared" si="4"/>
        <v>4.5604524264399648E-2</v>
      </c>
      <c r="C52" s="223">
        <f t="shared" si="5"/>
        <v>4.0364000000000066E-2</v>
      </c>
      <c r="D52" s="187">
        <f t="shared" si="9"/>
        <v>0.21597973231100417</v>
      </c>
      <c r="E52" s="187"/>
      <c r="F52" s="224">
        <f t="shared" si="10"/>
        <v>5.0372026179295358E-3</v>
      </c>
      <c r="G52" s="225"/>
      <c r="H52" s="269">
        <f t="shared" si="6"/>
        <v>0.44031082023005153</v>
      </c>
      <c r="I52" s="226">
        <f t="shared" si="7"/>
        <v>1</v>
      </c>
      <c r="J52" s="221">
        <f t="shared" si="8"/>
        <v>4.5242886509635794</v>
      </c>
    </row>
    <row r="53" spans="1:10" ht="9.9499999999999993" customHeight="1" x14ac:dyDescent="0.2">
      <c r="A53" s="185">
        <f t="shared" si="1"/>
        <v>2057</v>
      </c>
      <c r="B53" s="259">
        <f t="shared" si="4"/>
        <v>4.5541070570932485E-2</v>
      </c>
      <c r="C53" s="223">
        <f t="shared" si="5"/>
        <v>4.0364000000000066E-2</v>
      </c>
      <c r="D53" s="187">
        <f t="shared" si="9"/>
        <v>0.21705449298713786</v>
      </c>
      <c r="E53" s="187"/>
      <c r="F53" s="224">
        <f t="shared" si="10"/>
        <v>4.9762107982708782E-3</v>
      </c>
      <c r="G53" s="225"/>
      <c r="H53" s="269">
        <f t="shared" si="6"/>
        <v>0.44708768908101348</v>
      </c>
      <c r="I53" s="226">
        <f t="shared" si="7"/>
        <v>1</v>
      </c>
      <c r="J53" s="221">
        <f t="shared" ref="J53:J84" si="11">(1+B53)*J52</f>
        <v>4.7303295997003802</v>
      </c>
    </row>
    <row r="54" spans="1:10" ht="9.9499999999999993" customHeight="1" x14ac:dyDescent="0.2">
      <c r="A54" s="185">
        <f t="shared" si="1"/>
        <v>2058</v>
      </c>
      <c r="B54" s="259">
        <f t="shared" si="4"/>
        <v>4.547900698191909E-2</v>
      </c>
      <c r="C54" s="223">
        <f t="shared" si="5"/>
        <v>4.0364000000000066E-2</v>
      </c>
      <c r="D54" s="187">
        <f t="shared" si="9"/>
        <v>0.21812165337243195</v>
      </c>
      <c r="E54" s="187"/>
      <c r="F54" s="224">
        <f t="shared" si="10"/>
        <v>4.9165551498505525E-3</v>
      </c>
      <c r="G54" s="225"/>
      <c r="H54" s="269">
        <f t="shared" si="6"/>
        <v>0.45371609446104966</v>
      </c>
      <c r="I54" s="226">
        <f t="shared" si="7"/>
        <v>1</v>
      </c>
      <c r="J54" s="221">
        <f t="shared" si="11"/>
        <v>4.9454602925919326</v>
      </c>
    </row>
    <row r="55" spans="1:10" ht="9.9499999999999993" customHeight="1" x14ac:dyDescent="0.2">
      <c r="A55" s="185">
        <f t="shared" si="1"/>
        <v>2059</v>
      </c>
      <c r="B55" s="259">
        <f t="shared" si="4"/>
        <v>4.5418266647242023E-2</v>
      </c>
      <c r="C55" s="223">
        <f t="shared" si="5"/>
        <v>4.0364000000000066E-2</v>
      </c>
      <c r="D55" s="187">
        <f t="shared" si="9"/>
        <v>0.21918132575409985</v>
      </c>
      <c r="E55" s="187"/>
      <c r="F55" s="224">
        <f t="shared" si="10"/>
        <v>4.8581714161985918E-3</v>
      </c>
      <c r="G55" s="225"/>
      <c r="H55" s="269">
        <f t="shared" si="6"/>
        <v>0.46020317597793425</v>
      </c>
      <c r="I55" s="226">
        <f t="shared" si="7"/>
        <v>1</v>
      </c>
      <c r="J55" s="221">
        <f t="shared" si="11"/>
        <v>5.1700745268542203</v>
      </c>
    </row>
    <row r="56" spans="1:10" ht="9.9499999999999993" customHeight="1" x14ac:dyDescent="0.2">
      <c r="A56" s="185">
        <f t="shared" si="1"/>
        <v>2060</v>
      </c>
      <c r="B56" s="259">
        <f t="shared" si="4"/>
        <v>4.5358788110402504E-2</v>
      </c>
      <c r="C56" s="223">
        <f t="shared" si="5"/>
        <v>4.0364000000000066E-2</v>
      </c>
      <c r="D56" s="187">
        <f t="shared" si="9"/>
        <v>0.22023361541416001</v>
      </c>
      <c r="E56" s="187"/>
      <c r="F56" s="224">
        <f t="shared" si="10"/>
        <v>4.8010005252030639E-3</v>
      </c>
      <c r="G56" s="225"/>
      <c r="H56" s="269">
        <f t="shared" si="6"/>
        <v>0.46655549719965944</v>
      </c>
      <c r="I56" s="226">
        <f t="shared" si="7"/>
        <v>1</v>
      </c>
      <c r="J56" s="221">
        <f t="shared" si="11"/>
        <v>5.4045828418327906</v>
      </c>
    </row>
    <row r="57" spans="1:10" ht="9.9499999999999993" customHeight="1" x14ac:dyDescent="0.2">
      <c r="A57" s="185">
        <f t="shared" si="1"/>
        <v>2061</v>
      </c>
      <c r="B57" s="259">
        <f t="shared" si="4"/>
        <v>4.5300514718098484E-2</v>
      </c>
      <c r="C57" s="223">
        <f t="shared" si="5"/>
        <v>4.0364000000000066E-2</v>
      </c>
      <c r="D57" s="187">
        <f t="shared" si="9"/>
        <v>0.2212786212812527</v>
      </c>
      <c r="E57" s="187"/>
      <c r="F57" s="224">
        <f t="shared" si="10"/>
        <v>4.744988021594768E-3</v>
      </c>
      <c r="G57" s="225"/>
      <c r="H57" s="269">
        <f t="shared" si="6"/>
        <v>0.47277910871169243</v>
      </c>
      <c r="I57" s="234">
        <f t="shared" si="7"/>
        <v>1</v>
      </c>
      <c r="J57" s="221">
        <f t="shared" si="11"/>
        <v>5.6494132264044197</v>
      </c>
    </row>
    <row r="58" spans="1:10" ht="9.9499999999999993" customHeight="1" x14ac:dyDescent="0.2">
      <c r="A58" s="185">
        <f t="shared" si="1"/>
        <v>2062</v>
      </c>
      <c r="B58" s="259">
        <f t="shared" si="4"/>
        <v>4.5243394110101587E-2</v>
      </c>
      <c r="C58" s="223">
        <f t="shared" si="5"/>
        <v>4.0364000000000066E-2</v>
      </c>
      <c r="D58" s="187">
        <f t="shared" si="9"/>
        <v>0.22231643650877991</v>
      </c>
      <c r="E58" s="187"/>
      <c r="F58" s="224">
        <f t="shared" si="10"/>
        <v>4.6900835766150043E-3</v>
      </c>
      <c r="G58" s="225"/>
      <c r="H58" s="269">
        <f t="shared" si="6"/>
        <v>0.4788796025983329</v>
      </c>
      <c r="I58" s="234">
        <f t="shared" si="7"/>
        <v>1</v>
      </c>
      <c r="J58" s="221">
        <f t="shared" si="11"/>
        <v>5.9050118554974551</v>
      </c>
    </row>
    <row r="59" spans="1:10" ht="9.9499999999999993" customHeight="1" x14ac:dyDescent="0.2">
      <c r="A59" s="185">
        <f t="shared" si="1"/>
        <v>2063</v>
      </c>
      <c r="B59" s="259">
        <f t="shared" si="4"/>
        <v>4.5187377776495508E-2</v>
      </c>
      <c r="C59" s="223">
        <f t="shared" si="5"/>
        <v>4.0364000000000066E-2</v>
      </c>
      <c r="D59" s="187">
        <f t="shared" si="9"/>
        <v>0.22334714898941757</v>
      </c>
      <c r="E59" s="187"/>
      <c r="F59" s="224">
        <f t="shared" si="10"/>
        <v>4.6362405624334685E-3</v>
      </c>
      <c r="G59" s="225"/>
      <c r="H59" s="269">
        <f t="shared" si="6"/>
        <v>0.48486215972961449</v>
      </c>
      <c r="I59" s="234">
        <f t="shared" si="7"/>
        <v>1</v>
      </c>
      <c r="J59" s="221">
        <f t="shared" si="11"/>
        <v>6.1718438569865031</v>
      </c>
    </row>
    <row r="60" spans="1:10" ht="9.9499999999999993" customHeight="1" x14ac:dyDescent="0.2">
      <c r="A60" s="185">
        <f t="shared" si="1"/>
        <v>2064</v>
      </c>
      <c r="B60" s="259">
        <f t="shared" si="4"/>
        <v>4.5132420671736284E-2</v>
      </c>
      <c r="C60" s="223">
        <f t="shared" si="5"/>
        <v>4.0364000000000066E-2</v>
      </c>
      <c r="D60" s="187">
        <f t="shared" si="9"/>
        <v>0.22437084181444275</v>
      </c>
      <c r="E60" s="187"/>
      <c r="F60" s="224">
        <f t="shared" si="10"/>
        <v>4.5834156811809974E-3</v>
      </c>
      <c r="G60" s="225"/>
      <c r="H60" s="269">
        <f t="shared" si="6"/>
        <v>0.49073159097988917</v>
      </c>
      <c r="I60" s="234">
        <f t="shared" si="7"/>
        <v>1</v>
      </c>
      <c r="J60" s="221">
        <f t="shared" si="11"/>
        <v>6.4503941102602891</v>
      </c>
    </row>
    <row r="61" spans="1:10" ht="9.9499999999999993" customHeight="1" x14ac:dyDescent="0.2">
      <c r="A61" s="185">
        <f t="shared" si="1"/>
        <v>2065</v>
      </c>
      <c r="B61" s="259">
        <f t="shared" si="4"/>
        <v>4.5078480876879823E-2</v>
      </c>
      <c r="C61" s="223">
        <f t="shared" si="5"/>
        <v>4.0364000000000066E-2</v>
      </c>
      <c r="D61" s="187">
        <f t="shared" si="9"/>
        <v>0.22538759368500305</v>
      </c>
      <c r="E61" s="187"/>
      <c r="F61" s="224">
        <f t="shared" si="10"/>
        <v>4.5315686402833434E-3</v>
      </c>
      <c r="G61" s="225"/>
      <c r="H61" s="269">
        <f t="shared" si="6"/>
        <v>0.49649237330185064</v>
      </c>
      <c r="I61" s="235">
        <f t="shared" si="7"/>
        <v>1</v>
      </c>
      <c r="J61" s="221">
        <f t="shared" si="11"/>
        <v>6.7411680778079957</v>
      </c>
    </row>
    <row r="62" spans="1:10" ht="9.9499999999999993" customHeight="1" x14ac:dyDescent="0.2">
      <c r="A62" s="185">
        <f t="shared" si="1"/>
        <v>2066</v>
      </c>
      <c r="B62" s="259">
        <f t="shared" ref="B62:B93" si="12">(1+$A$9)*(1+$A$8)*(1+F62)-1</f>
        <v>4.4559367372561054E-2</v>
      </c>
      <c r="C62" s="223">
        <f t="shared" ref="C62:C93" si="13">(1+$A$9)*(1+$A$8)-1</f>
        <v>4.0364000000000066E-2</v>
      </c>
      <c r="D62" s="187">
        <f t="shared" si="9"/>
        <v>0.22629649072173835</v>
      </c>
      <c r="E62" s="187"/>
      <c r="F62" s="224">
        <f t="shared" si="10"/>
        <v>4.0325956805127407E-3</v>
      </c>
      <c r="G62" s="225"/>
      <c r="H62" s="269">
        <f t="shared" si="6"/>
        <v>0.50214868141818014</v>
      </c>
      <c r="I62" s="235">
        <f t="shared" ref="I62:I93" si="14">IF(A62&gt;(A$14-10),(0),(1))</f>
        <v>0</v>
      </c>
      <c r="J62" s="221">
        <f t="shared" si="11"/>
        <v>7.0415502627072231</v>
      </c>
    </row>
    <row r="63" spans="1:10" ht="9.9499999999999993" customHeight="1" x14ac:dyDescent="0.2">
      <c r="A63" s="185">
        <f t="shared" si="1"/>
        <v>2067</v>
      </c>
      <c r="B63" s="259">
        <f t="shared" si="12"/>
        <v>4.4055740617714445E-2</v>
      </c>
      <c r="C63" s="223">
        <f t="shared" si="13"/>
        <v>4.0364000000000066E-2</v>
      </c>
      <c r="D63" s="187">
        <f t="shared" si="9"/>
        <v>0.22709950576882157</v>
      </c>
      <c r="E63" s="187"/>
      <c r="F63" s="224">
        <f t="shared" si="10"/>
        <v>3.5485086159405153E-3</v>
      </c>
      <c r="G63" s="225"/>
      <c r="H63" s="269">
        <f t="shared" ref="H63:H94" si="15">IF(D62&gt;A$13,(((D62-A$13)/A$13)))^(1/H$25)</f>
        <v>0.50715158111937286</v>
      </c>
      <c r="I63" s="235">
        <f t="shared" si="14"/>
        <v>0</v>
      </c>
      <c r="J63" s="221">
        <f t="shared" si="11"/>
        <v>7.3517709746276516</v>
      </c>
    </row>
    <row r="64" spans="1:10" ht="9.9499999999999993" customHeight="1" x14ac:dyDescent="0.2">
      <c r="A64" s="185">
        <f t="shared" si="1"/>
        <v>2068</v>
      </c>
      <c r="B64" s="259">
        <f t="shared" si="12"/>
        <v>4.3565569320740405E-2</v>
      </c>
      <c r="C64" s="223">
        <f t="shared" si="13"/>
        <v>4.0364000000000066E-2</v>
      </c>
      <c r="D64" s="187">
        <f t="shared" si="9"/>
        <v>0.2277983715604337</v>
      </c>
      <c r="E64" s="187"/>
      <c r="F64" s="224">
        <f t="shared" si="10"/>
        <v>3.0773549649356102E-3</v>
      </c>
      <c r="G64" s="225"/>
      <c r="H64" s="269">
        <f t="shared" si="15"/>
        <v>0.51153095794672843</v>
      </c>
      <c r="I64" s="235">
        <f t="shared" si="14"/>
        <v>0</v>
      </c>
      <c r="J64" s="221">
        <f t="shared" si="11"/>
        <v>7.6720550626529995</v>
      </c>
    </row>
    <row r="65" spans="1:10" ht="9.9499999999999993" customHeight="1" x14ac:dyDescent="0.2">
      <c r="A65" s="185">
        <f t="shared" si="1"/>
        <v>2069</v>
      </c>
      <c r="B65" s="259">
        <f t="shared" si="12"/>
        <v>4.308696023095826E-2</v>
      </c>
      <c r="C65" s="223">
        <f t="shared" si="13"/>
        <v>4.0364000000000066E-2</v>
      </c>
      <c r="D65" s="187">
        <f t="shared" si="9"/>
        <v>0.22839459163959455</v>
      </c>
      <c r="E65" s="187"/>
      <c r="F65" s="224">
        <f t="shared" si="10"/>
        <v>2.6173149310800073E-3</v>
      </c>
      <c r="G65" s="225"/>
      <c r="H65" s="269">
        <f t="shared" si="15"/>
        <v>0.51531204979999856</v>
      </c>
      <c r="I65" s="234">
        <f t="shared" si="14"/>
        <v>0</v>
      </c>
      <c r="J65" s="221">
        <f t="shared" si="11"/>
        <v>8.0026205940272508</v>
      </c>
    </row>
    <row r="66" spans="1:10" ht="9.9499999999999993" customHeight="1" x14ac:dyDescent="0.2">
      <c r="A66" s="185">
        <f t="shared" si="1"/>
        <v>2070</v>
      </c>
      <c r="B66" s="259">
        <f t="shared" si="12"/>
        <v>4.2618133789951385E-2</v>
      </c>
      <c r="C66" s="223">
        <f t="shared" si="13"/>
        <v>4.0364000000000066E-2</v>
      </c>
      <c r="D66" s="187">
        <f t="shared" si="9"/>
        <v>0.22888944917643447</v>
      </c>
      <c r="E66" s="187"/>
      <c r="F66" s="224">
        <f t="shared" si="10"/>
        <v>2.1666779991920556E-3</v>
      </c>
      <c r="G66" s="225"/>
      <c r="H66" s="269">
        <f t="shared" si="15"/>
        <v>0.51851600017954314</v>
      </c>
      <c r="I66" s="234">
        <f t="shared" si="14"/>
        <v>0</v>
      </c>
      <c r="J66" s="221">
        <f t="shared" si="11"/>
        <v>8.3436773491737242</v>
      </c>
    </row>
    <row r="67" spans="1:10" ht="9.9499999999999993" customHeight="1" x14ac:dyDescent="0.2">
      <c r="A67" s="185">
        <f t="shared" si="1"/>
        <v>2071</v>
      </c>
      <c r="B67" s="259">
        <f t="shared" si="12"/>
        <v>4.2157403334630805E-2</v>
      </c>
      <c r="C67" s="223">
        <f t="shared" si="13"/>
        <v>4.0364000000000066E-2</v>
      </c>
      <c r="D67" s="187">
        <f t="shared" si="9"/>
        <v>0.22928401406085455</v>
      </c>
      <c r="E67" s="187"/>
      <c r="F67" s="224">
        <f t="shared" si="10"/>
        <v>1.7238229452678825E-3</v>
      </c>
      <c r="G67" s="225"/>
      <c r="H67" s="269">
        <f t="shared" si="15"/>
        <v>0.52116029298114375</v>
      </c>
      <c r="I67" s="234">
        <f t="shared" si="14"/>
        <v>0</v>
      </c>
      <c r="J67" s="221">
        <f t="shared" si="11"/>
        <v>8.6954251204768642</v>
      </c>
    </row>
    <row r="68" spans="1:10" ht="9.9499999999999993" customHeight="1" x14ac:dyDescent="0.2">
      <c r="A68" s="185">
        <f t="shared" si="1"/>
        <v>2072</v>
      </c>
      <c r="B68" s="259">
        <f t="shared" si="12"/>
        <v>4.1703157008601277E-2</v>
      </c>
      <c r="C68" s="223">
        <f t="shared" si="13"/>
        <v>4.0364000000000066E-2</v>
      </c>
      <c r="D68" s="187">
        <f t="shared" si="9"/>
        <v>0.22957914854685157</v>
      </c>
      <c r="E68" s="187"/>
      <c r="F68" s="224">
        <f t="shared" si="10"/>
        <v>1.2872004496516111E-3</v>
      </c>
      <c r="G68" s="225"/>
      <c r="H68" s="269">
        <f t="shared" si="15"/>
        <v>0.52325909272162552</v>
      </c>
      <c r="I68" s="234">
        <f t="shared" si="14"/>
        <v>0</v>
      </c>
      <c r="J68" s="221">
        <f t="shared" si="11"/>
        <v>9.0580517995326471</v>
      </c>
    </row>
    <row r="69" spans="1:10" ht="9.9499999999999993" customHeight="1" x14ac:dyDescent="0.2">
      <c r="A69" s="185">
        <f t="shared" si="1"/>
        <v>2073</v>
      </c>
      <c r="B69" s="259">
        <f t="shared" si="12"/>
        <v>4.125384172937574E-2</v>
      </c>
      <c r="C69" s="223">
        <f t="shared" si="13"/>
        <v>4.0364000000000066E-2</v>
      </c>
      <c r="D69" s="187">
        <f t="shared" si="9"/>
        <v>0.22977551165300628</v>
      </c>
      <c r="E69" s="187"/>
      <c r="F69" s="224">
        <f t="shared" si="10"/>
        <v>8.553176862863746E-4</v>
      </c>
      <c r="G69" s="225"/>
      <c r="H69" s="269">
        <f t="shared" si="15"/>
        <v>0.5248235076186808</v>
      </c>
      <c r="I69" s="234">
        <f t="shared" si="14"/>
        <v>0</v>
      </c>
      <c r="J69" s="221">
        <f t="shared" si="11"/>
        <v>9.4317312348470548</v>
      </c>
    </row>
    <row r="70" spans="1:10" s="234" customFormat="1" ht="18.95" customHeight="1" x14ac:dyDescent="0.2">
      <c r="A70" s="182">
        <f t="shared" si="1"/>
        <v>2074</v>
      </c>
      <c r="B70" s="260">
        <f t="shared" si="12"/>
        <v>4.0807948693918128E-2</v>
      </c>
      <c r="C70" s="228">
        <f t="shared" si="13"/>
        <v>4.0364000000000066E-2</v>
      </c>
      <c r="D70" s="229">
        <f t="shared" si="9"/>
        <v>0.22987356246819471</v>
      </c>
      <c r="E70" s="229"/>
      <c r="F70" s="230">
        <f t="shared" si="10"/>
        <v>4.2672439061522692E-4</v>
      </c>
      <c r="G70" s="231"/>
      <c r="H70" s="268">
        <f t="shared" si="15"/>
        <v>0.52586178820530338</v>
      </c>
      <c r="I70" s="236">
        <f t="shared" si="14"/>
        <v>0</v>
      </c>
      <c r="J70" s="232">
        <f t="shared" si="11"/>
        <v>9.8166208391735186</v>
      </c>
    </row>
    <row r="71" spans="1:10" s="234" customFormat="1" ht="2.1" customHeight="1" x14ac:dyDescent="0.2">
      <c r="A71" s="185">
        <f t="shared" si="1"/>
        <v>2075</v>
      </c>
      <c r="B71" s="259">
        <f t="shared" si="12"/>
        <v>4.0364000000000066E-2</v>
      </c>
      <c r="C71" s="223">
        <f t="shared" si="13"/>
        <v>4.0364000000000066E-2</v>
      </c>
      <c r="D71" s="187">
        <f t="shared" si="9"/>
        <v>0.22987356246819471</v>
      </c>
      <c r="E71" s="187"/>
      <c r="F71" s="224">
        <f t="shared" ref="F71:F100" si="16">+$A$10*((1-H71)*(AVERAGE(I62:I71)))</f>
        <v>0</v>
      </c>
      <c r="G71" s="225"/>
      <c r="H71" s="269">
        <f t="shared" si="15"/>
        <v>0.52637947057757317</v>
      </c>
      <c r="I71" s="226">
        <f t="shared" si="14"/>
        <v>0</v>
      </c>
      <c r="J71" s="221">
        <f t="shared" si="11"/>
        <v>10.212858922725919</v>
      </c>
    </row>
    <row r="72" spans="1:10" s="234" customFormat="1" ht="2.1" customHeight="1" x14ac:dyDescent="0.2">
      <c r="A72" s="185">
        <f t="shared" si="1"/>
        <v>2076</v>
      </c>
      <c r="B72" s="259">
        <f t="shared" si="12"/>
        <v>4.0364000000000066E-2</v>
      </c>
      <c r="C72" s="223">
        <f t="shared" si="13"/>
        <v>4.0364000000000066E-2</v>
      </c>
      <c r="D72" s="187">
        <f t="shared" si="9"/>
        <v>0.22987356246819471</v>
      </c>
      <c r="E72" s="187"/>
      <c r="F72" s="224">
        <f t="shared" si="16"/>
        <v>0</v>
      </c>
      <c r="G72" s="225"/>
      <c r="H72" s="269">
        <f t="shared" si="15"/>
        <v>0.52637947057757317</v>
      </c>
      <c r="I72" s="226">
        <f t="shared" si="14"/>
        <v>0</v>
      </c>
      <c r="J72" s="221">
        <f t="shared" si="11"/>
        <v>10.625090760282829</v>
      </c>
    </row>
    <row r="73" spans="1:10" s="234" customFormat="1" ht="2.1" customHeight="1" x14ac:dyDescent="0.2">
      <c r="A73" s="185">
        <f t="shared" si="1"/>
        <v>2077</v>
      </c>
      <c r="B73" s="259">
        <f t="shared" si="12"/>
        <v>4.0364000000000066E-2</v>
      </c>
      <c r="C73" s="223">
        <f t="shared" si="13"/>
        <v>4.0364000000000066E-2</v>
      </c>
      <c r="D73" s="187">
        <f t="shared" si="9"/>
        <v>0.22987356246819471</v>
      </c>
      <c r="E73" s="187"/>
      <c r="F73" s="224">
        <f t="shared" si="16"/>
        <v>0</v>
      </c>
      <c r="G73" s="225"/>
      <c r="H73" s="269">
        <f t="shared" si="15"/>
        <v>0.52637947057757317</v>
      </c>
      <c r="I73" s="226">
        <f t="shared" si="14"/>
        <v>0</v>
      </c>
      <c r="J73" s="221">
        <f t="shared" si="11"/>
        <v>11.053961923730885</v>
      </c>
    </row>
    <row r="74" spans="1:10" s="234" customFormat="1" ht="2.1" customHeight="1" x14ac:dyDescent="0.2">
      <c r="A74" s="185">
        <f t="shared" si="1"/>
        <v>2078</v>
      </c>
      <c r="B74" s="259">
        <f t="shared" si="12"/>
        <v>4.0364000000000066E-2</v>
      </c>
      <c r="C74" s="223">
        <f t="shared" si="13"/>
        <v>4.0364000000000066E-2</v>
      </c>
      <c r="D74" s="187">
        <f t="shared" si="9"/>
        <v>0.22987356246819471</v>
      </c>
      <c r="E74" s="187"/>
      <c r="F74" s="224">
        <f t="shared" si="16"/>
        <v>0</v>
      </c>
      <c r="G74" s="225"/>
      <c r="H74" s="269">
        <f t="shared" si="15"/>
        <v>0.52637947057757317</v>
      </c>
      <c r="I74" s="226">
        <f t="shared" si="14"/>
        <v>0</v>
      </c>
      <c r="J74" s="221">
        <f t="shared" si="11"/>
        <v>11.500144042820359</v>
      </c>
    </row>
    <row r="75" spans="1:10" s="234" customFormat="1" ht="2.1" customHeight="1" x14ac:dyDescent="0.2">
      <c r="A75" s="185">
        <f t="shared" si="1"/>
        <v>2079</v>
      </c>
      <c r="B75" s="259">
        <f t="shared" si="12"/>
        <v>4.0364000000000066E-2</v>
      </c>
      <c r="C75" s="223">
        <f t="shared" si="13"/>
        <v>4.0364000000000066E-2</v>
      </c>
      <c r="D75" s="187">
        <f t="shared" si="9"/>
        <v>0.22987356246819471</v>
      </c>
      <c r="E75" s="187"/>
      <c r="F75" s="224">
        <f t="shared" si="16"/>
        <v>0</v>
      </c>
      <c r="G75" s="225"/>
      <c r="H75" s="269">
        <f t="shared" si="15"/>
        <v>0.52637947057757317</v>
      </c>
      <c r="I75" s="226">
        <f t="shared" si="14"/>
        <v>0</v>
      </c>
      <c r="J75" s="221">
        <f t="shared" si="11"/>
        <v>11.964335856964761</v>
      </c>
    </row>
    <row r="76" spans="1:10" ht="2.1" customHeight="1" x14ac:dyDescent="0.2">
      <c r="A76" s="185">
        <f t="shared" si="1"/>
        <v>2080</v>
      </c>
      <c r="B76" s="259">
        <f t="shared" si="12"/>
        <v>4.0364000000000066E-2</v>
      </c>
      <c r="C76" s="223">
        <f t="shared" si="13"/>
        <v>4.0364000000000066E-2</v>
      </c>
      <c r="D76" s="187">
        <f t="shared" si="9"/>
        <v>0.22987356246819471</v>
      </c>
      <c r="E76" s="187"/>
      <c r="F76" s="224">
        <f t="shared" si="16"/>
        <v>0</v>
      </c>
      <c r="G76" s="225"/>
      <c r="H76" s="269">
        <f t="shared" si="15"/>
        <v>0.52637947057757317</v>
      </c>
      <c r="I76" s="226">
        <f t="shared" si="14"/>
        <v>0</v>
      </c>
      <c r="J76" s="221">
        <f t="shared" si="11"/>
        <v>12.447264309495287</v>
      </c>
    </row>
    <row r="77" spans="1:10" ht="2.1" customHeight="1" x14ac:dyDescent="0.2">
      <c r="A77" s="185">
        <f t="shared" si="1"/>
        <v>2081</v>
      </c>
      <c r="B77" s="259">
        <f t="shared" si="12"/>
        <v>4.0364000000000066E-2</v>
      </c>
      <c r="C77" s="223">
        <f t="shared" si="13"/>
        <v>4.0364000000000066E-2</v>
      </c>
      <c r="D77" s="187">
        <f t="shared" si="9"/>
        <v>0.22987356246819471</v>
      </c>
      <c r="E77" s="187"/>
      <c r="F77" s="224">
        <f t="shared" si="16"/>
        <v>0</v>
      </c>
      <c r="G77" s="225"/>
      <c r="H77" s="269">
        <f t="shared" si="15"/>
        <v>0.52637947057757317</v>
      </c>
      <c r="I77" s="226">
        <f t="shared" si="14"/>
        <v>0</v>
      </c>
      <c r="J77" s="221">
        <f t="shared" si="11"/>
        <v>12.949685686083756</v>
      </c>
    </row>
    <row r="78" spans="1:10" ht="2.1" customHeight="1" x14ac:dyDescent="0.2">
      <c r="A78" s="185">
        <f t="shared" si="1"/>
        <v>2082</v>
      </c>
      <c r="B78" s="259">
        <f t="shared" si="12"/>
        <v>4.0364000000000066E-2</v>
      </c>
      <c r="C78" s="223">
        <f t="shared" si="13"/>
        <v>4.0364000000000066E-2</v>
      </c>
      <c r="D78" s="187">
        <f t="shared" si="9"/>
        <v>0.22987356246819471</v>
      </c>
      <c r="E78" s="187"/>
      <c r="F78" s="224">
        <f t="shared" si="16"/>
        <v>0</v>
      </c>
      <c r="G78" s="225"/>
      <c r="H78" s="269">
        <f t="shared" si="15"/>
        <v>0.52637947057757317</v>
      </c>
      <c r="I78" s="226">
        <f t="shared" si="14"/>
        <v>0</v>
      </c>
      <c r="J78" s="221">
        <f t="shared" si="11"/>
        <v>13.47238679911684</v>
      </c>
    </row>
    <row r="79" spans="1:10" ht="2.1" customHeight="1" x14ac:dyDescent="0.2">
      <c r="A79" s="185">
        <f t="shared" si="1"/>
        <v>2083</v>
      </c>
      <c r="B79" s="259">
        <f t="shared" si="12"/>
        <v>4.0364000000000066E-2</v>
      </c>
      <c r="C79" s="223">
        <f t="shared" si="13"/>
        <v>4.0364000000000066E-2</v>
      </c>
      <c r="D79" s="187">
        <f t="shared" si="9"/>
        <v>0.22987356246819471</v>
      </c>
      <c r="E79" s="187"/>
      <c r="F79" s="224">
        <f t="shared" si="16"/>
        <v>0</v>
      </c>
      <c r="G79" s="225"/>
      <c r="H79" s="269">
        <f t="shared" si="15"/>
        <v>0.52637947057757317</v>
      </c>
      <c r="I79" s="226">
        <f t="shared" si="14"/>
        <v>0</v>
      </c>
      <c r="J79" s="221">
        <f t="shared" si="11"/>
        <v>14.016186219876394</v>
      </c>
    </row>
    <row r="80" spans="1:10" ht="11.1" customHeight="1" collapsed="1" x14ac:dyDescent="0.2">
      <c r="A80" s="185">
        <f t="shared" si="1"/>
        <v>2084</v>
      </c>
      <c r="B80" s="259">
        <f t="shared" si="12"/>
        <v>4.0364000000000066E-2</v>
      </c>
      <c r="C80" s="223">
        <f t="shared" si="13"/>
        <v>4.0364000000000066E-2</v>
      </c>
      <c r="D80" s="187">
        <f t="shared" si="9"/>
        <v>0.22987356246819471</v>
      </c>
      <c r="E80" s="187"/>
      <c r="F80" s="224">
        <f t="shared" si="16"/>
        <v>0</v>
      </c>
      <c r="G80" s="225"/>
      <c r="H80" s="269">
        <f t="shared" si="15"/>
        <v>0.52637947057757317</v>
      </c>
      <c r="I80" s="226">
        <f t="shared" si="14"/>
        <v>0</v>
      </c>
      <c r="J80" s="221">
        <f t="shared" si="11"/>
        <v>14.581935560455486</v>
      </c>
    </row>
    <row r="81" spans="1:10" ht="2.1" customHeight="1" x14ac:dyDescent="0.2">
      <c r="A81" s="185">
        <f t="shared" si="1"/>
        <v>2085</v>
      </c>
      <c r="B81" s="259">
        <f t="shared" si="12"/>
        <v>4.0364000000000066E-2</v>
      </c>
      <c r="C81" s="223">
        <f t="shared" si="13"/>
        <v>4.0364000000000066E-2</v>
      </c>
      <c r="D81" s="187">
        <f t="shared" si="9"/>
        <v>0.22987356246819471</v>
      </c>
      <c r="E81" s="187"/>
      <c r="F81" s="224">
        <f t="shared" si="16"/>
        <v>0</v>
      </c>
      <c r="G81" s="225"/>
      <c r="H81" s="269">
        <f t="shared" si="15"/>
        <v>0.52637947057757317</v>
      </c>
      <c r="I81" s="226">
        <f t="shared" si="14"/>
        <v>0</v>
      </c>
      <c r="J81" s="221">
        <f t="shared" si="11"/>
        <v>15.170520807417713</v>
      </c>
    </row>
    <row r="82" spans="1:10" ht="2.1" customHeight="1" x14ac:dyDescent="0.2">
      <c r="A82" s="185">
        <f t="shared" si="1"/>
        <v>2086</v>
      </c>
      <c r="B82" s="259">
        <f t="shared" si="12"/>
        <v>4.0364000000000066E-2</v>
      </c>
      <c r="C82" s="223">
        <f t="shared" si="13"/>
        <v>4.0364000000000066E-2</v>
      </c>
      <c r="D82" s="187">
        <f t="shared" si="9"/>
        <v>0.22987356246819471</v>
      </c>
      <c r="E82" s="187"/>
      <c r="F82" s="224">
        <f t="shared" si="16"/>
        <v>0</v>
      </c>
      <c r="G82" s="225"/>
      <c r="H82" s="269">
        <f t="shared" si="15"/>
        <v>0.52637947057757317</v>
      </c>
      <c r="I82" s="226">
        <f t="shared" si="14"/>
        <v>0</v>
      </c>
      <c r="J82" s="221">
        <f t="shared" si="11"/>
        <v>15.782863709288323</v>
      </c>
    </row>
    <row r="83" spans="1:10" ht="2.1" customHeight="1" x14ac:dyDescent="0.2">
      <c r="A83" s="185">
        <f t="shared" si="1"/>
        <v>2087</v>
      </c>
      <c r="B83" s="259">
        <f t="shared" si="12"/>
        <v>4.0364000000000066E-2</v>
      </c>
      <c r="C83" s="223">
        <f t="shared" si="13"/>
        <v>4.0364000000000066E-2</v>
      </c>
      <c r="D83" s="187">
        <f t="shared" si="9"/>
        <v>0.22987356246819471</v>
      </c>
      <c r="E83" s="187"/>
      <c r="F83" s="224">
        <f t="shared" si="16"/>
        <v>0</v>
      </c>
      <c r="G83" s="225"/>
      <c r="H83" s="269">
        <f t="shared" si="15"/>
        <v>0.52637947057757317</v>
      </c>
      <c r="I83" s="226">
        <f t="shared" si="14"/>
        <v>0</v>
      </c>
      <c r="J83" s="221">
        <f t="shared" si="11"/>
        <v>16.419923220050038</v>
      </c>
    </row>
    <row r="84" spans="1:10" ht="2.1" customHeight="1" x14ac:dyDescent="0.2">
      <c r="A84" s="185">
        <f t="shared" si="1"/>
        <v>2088</v>
      </c>
      <c r="B84" s="259">
        <f t="shared" si="12"/>
        <v>4.0364000000000066E-2</v>
      </c>
      <c r="C84" s="223">
        <f t="shared" si="13"/>
        <v>4.0364000000000066E-2</v>
      </c>
      <c r="D84" s="187">
        <f t="shared" si="9"/>
        <v>0.22987356246819471</v>
      </c>
      <c r="E84" s="187"/>
      <c r="F84" s="224">
        <f t="shared" si="16"/>
        <v>0</v>
      </c>
      <c r="G84" s="225"/>
      <c r="H84" s="269">
        <f t="shared" si="15"/>
        <v>0.52637947057757317</v>
      </c>
      <c r="I84" s="226">
        <f t="shared" si="14"/>
        <v>0</v>
      </c>
      <c r="J84" s="221">
        <f t="shared" si="11"/>
        <v>17.082697000904137</v>
      </c>
    </row>
    <row r="85" spans="1:10" ht="2.1" customHeight="1" x14ac:dyDescent="0.2">
      <c r="A85" s="185">
        <f t="shared" ref="A85:A100" si="17">+A84+1</f>
        <v>2089</v>
      </c>
      <c r="B85" s="259">
        <f t="shared" si="12"/>
        <v>4.0364000000000066E-2</v>
      </c>
      <c r="C85" s="223">
        <f t="shared" si="13"/>
        <v>4.0364000000000066E-2</v>
      </c>
      <c r="D85" s="187">
        <f t="shared" si="9"/>
        <v>0.22987356246819471</v>
      </c>
      <c r="E85" s="187"/>
      <c r="F85" s="224">
        <f t="shared" si="16"/>
        <v>0</v>
      </c>
      <c r="G85" s="225"/>
      <c r="H85" s="269">
        <f t="shared" si="15"/>
        <v>0.52637947057757317</v>
      </c>
      <c r="I85" s="226">
        <f t="shared" si="14"/>
        <v>0</v>
      </c>
      <c r="J85" s="221">
        <f t="shared" ref="J85:J100" si="18">(1+B85)*J84</f>
        <v>17.772222982648632</v>
      </c>
    </row>
    <row r="86" spans="1:10" ht="2.1" customHeight="1" x14ac:dyDescent="0.2">
      <c r="A86" s="185">
        <f t="shared" si="17"/>
        <v>2090</v>
      </c>
      <c r="B86" s="259">
        <f t="shared" si="12"/>
        <v>4.0364000000000066E-2</v>
      </c>
      <c r="C86" s="223">
        <f t="shared" si="13"/>
        <v>4.0364000000000066E-2</v>
      </c>
      <c r="D86" s="187">
        <f t="shared" si="9"/>
        <v>0.22987356246819471</v>
      </c>
      <c r="E86" s="187"/>
      <c r="F86" s="224">
        <f t="shared" si="16"/>
        <v>0</v>
      </c>
      <c r="G86" s="225"/>
      <c r="H86" s="269">
        <f t="shared" si="15"/>
        <v>0.52637947057757317</v>
      </c>
      <c r="I86" s="226">
        <f t="shared" si="14"/>
        <v>0</v>
      </c>
      <c r="J86" s="221">
        <f t="shared" si="18"/>
        <v>18.489580991120263</v>
      </c>
    </row>
    <row r="87" spans="1:10" ht="2.1" customHeight="1" x14ac:dyDescent="0.2">
      <c r="A87" s="185">
        <f t="shared" si="17"/>
        <v>2091</v>
      </c>
      <c r="B87" s="259">
        <f t="shared" si="12"/>
        <v>4.0364000000000066E-2</v>
      </c>
      <c r="C87" s="223">
        <f t="shared" si="13"/>
        <v>4.0364000000000066E-2</v>
      </c>
      <c r="D87" s="187">
        <f t="shared" si="9"/>
        <v>0.22987356246819471</v>
      </c>
      <c r="E87" s="187"/>
      <c r="F87" s="224">
        <f t="shared" si="16"/>
        <v>0</v>
      </c>
      <c r="G87" s="225"/>
      <c r="H87" s="269">
        <f t="shared" si="15"/>
        <v>0.52637947057757317</v>
      </c>
      <c r="I87" s="226">
        <f t="shared" si="14"/>
        <v>0</v>
      </c>
      <c r="J87" s="221">
        <f t="shared" si="18"/>
        <v>19.235894438245843</v>
      </c>
    </row>
    <row r="88" spans="1:10" ht="2.1" customHeight="1" x14ac:dyDescent="0.2">
      <c r="A88" s="185">
        <f t="shared" si="17"/>
        <v>2092</v>
      </c>
      <c r="B88" s="259">
        <f t="shared" si="12"/>
        <v>4.0364000000000066E-2</v>
      </c>
      <c r="C88" s="223">
        <f t="shared" si="13"/>
        <v>4.0364000000000066E-2</v>
      </c>
      <c r="D88" s="187">
        <f t="shared" si="9"/>
        <v>0.22987356246819471</v>
      </c>
      <c r="E88" s="187"/>
      <c r="F88" s="224">
        <f t="shared" si="16"/>
        <v>0</v>
      </c>
      <c r="G88" s="225"/>
      <c r="H88" s="269">
        <f t="shared" si="15"/>
        <v>0.52637947057757317</v>
      </c>
      <c r="I88" s="226">
        <f t="shared" si="14"/>
        <v>0</v>
      </c>
      <c r="J88" s="221">
        <f t="shared" si="18"/>
        <v>20.0123320813512</v>
      </c>
    </row>
    <row r="89" spans="1:10" ht="2.1" customHeight="1" x14ac:dyDescent="0.2">
      <c r="A89" s="185">
        <f t="shared" si="17"/>
        <v>2093</v>
      </c>
      <c r="B89" s="259">
        <f t="shared" si="12"/>
        <v>4.0364000000000066E-2</v>
      </c>
      <c r="C89" s="223">
        <f t="shared" si="13"/>
        <v>4.0364000000000066E-2</v>
      </c>
      <c r="D89" s="187">
        <f t="shared" si="9"/>
        <v>0.22987356246819471</v>
      </c>
      <c r="E89" s="187"/>
      <c r="F89" s="224">
        <f t="shared" si="16"/>
        <v>0</v>
      </c>
      <c r="G89" s="225"/>
      <c r="H89" s="269">
        <f t="shared" si="15"/>
        <v>0.52637947057757317</v>
      </c>
      <c r="I89" s="226">
        <f t="shared" si="14"/>
        <v>0</v>
      </c>
      <c r="J89" s="221">
        <f t="shared" si="18"/>
        <v>20.820109853482862</v>
      </c>
    </row>
    <row r="90" spans="1:10" ht="11.1" customHeight="1" x14ac:dyDescent="0.2">
      <c r="A90" s="185">
        <f t="shared" si="17"/>
        <v>2094</v>
      </c>
      <c r="B90" s="259">
        <f t="shared" si="12"/>
        <v>4.0364000000000066E-2</v>
      </c>
      <c r="C90" s="223">
        <f t="shared" si="13"/>
        <v>4.0364000000000066E-2</v>
      </c>
      <c r="D90" s="187">
        <f t="shared" ref="D90:D100" si="19">+D89*(1+B90)/((1+C90))</f>
        <v>0.22987356246819471</v>
      </c>
      <c r="E90" s="187"/>
      <c r="F90" s="224">
        <f t="shared" si="16"/>
        <v>0</v>
      </c>
      <c r="G90" s="225"/>
      <c r="H90" s="269">
        <f t="shared" si="15"/>
        <v>0.52637947057757317</v>
      </c>
      <c r="I90" s="226">
        <f t="shared" si="14"/>
        <v>0</v>
      </c>
      <c r="J90" s="221">
        <f t="shared" si="18"/>
        <v>21.660492767608844</v>
      </c>
    </row>
    <row r="91" spans="1:10" ht="2.1" customHeight="1" x14ac:dyDescent="0.2">
      <c r="A91" s="185">
        <f t="shared" si="17"/>
        <v>2095</v>
      </c>
      <c r="B91" s="259">
        <f t="shared" si="12"/>
        <v>4.0364000000000066E-2</v>
      </c>
      <c r="C91" s="223">
        <f t="shared" si="13"/>
        <v>4.0364000000000066E-2</v>
      </c>
      <c r="D91" s="187">
        <f t="shared" si="19"/>
        <v>0.22987356246819471</v>
      </c>
      <c r="E91" s="187"/>
      <c r="F91" s="224">
        <f t="shared" si="16"/>
        <v>0</v>
      </c>
      <c r="G91" s="225"/>
      <c r="H91" s="269">
        <f t="shared" si="15"/>
        <v>0.52637947057757317</v>
      </c>
      <c r="I91" s="226">
        <f t="shared" si="14"/>
        <v>0</v>
      </c>
      <c r="J91" s="221">
        <f t="shared" si="18"/>
        <v>22.534796897680607</v>
      </c>
    </row>
    <row r="92" spans="1:10" ht="2.1" customHeight="1" x14ac:dyDescent="0.2">
      <c r="A92" s="185">
        <f t="shared" si="17"/>
        <v>2096</v>
      </c>
      <c r="B92" s="259">
        <f t="shared" si="12"/>
        <v>4.0364000000000066E-2</v>
      </c>
      <c r="C92" s="223">
        <f t="shared" si="13"/>
        <v>4.0364000000000066E-2</v>
      </c>
      <c r="D92" s="187">
        <f t="shared" si="19"/>
        <v>0.22987356246819471</v>
      </c>
      <c r="E92" s="187"/>
      <c r="F92" s="224">
        <f t="shared" si="16"/>
        <v>0</v>
      </c>
      <c r="G92" s="225"/>
      <c r="H92" s="269">
        <f t="shared" si="15"/>
        <v>0.52637947057757317</v>
      </c>
      <c r="I92" s="226">
        <f t="shared" si="14"/>
        <v>0</v>
      </c>
      <c r="J92" s="221">
        <f t="shared" si="18"/>
        <v>23.444391439658588</v>
      </c>
    </row>
    <row r="93" spans="1:10" ht="2.1" customHeight="1" x14ac:dyDescent="0.2">
      <c r="A93" s="185">
        <f t="shared" si="17"/>
        <v>2097</v>
      </c>
      <c r="B93" s="259">
        <f t="shared" si="12"/>
        <v>4.0364000000000066E-2</v>
      </c>
      <c r="C93" s="223">
        <f t="shared" si="13"/>
        <v>4.0364000000000066E-2</v>
      </c>
      <c r="D93" s="187">
        <f t="shared" si="19"/>
        <v>0.22987356246819471</v>
      </c>
      <c r="E93" s="187"/>
      <c r="F93" s="224">
        <f t="shared" si="16"/>
        <v>0</v>
      </c>
      <c r="G93" s="225"/>
      <c r="H93" s="269">
        <f t="shared" si="15"/>
        <v>0.52637947057757317</v>
      </c>
      <c r="I93" s="226">
        <f t="shared" si="14"/>
        <v>0</v>
      </c>
      <c r="J93" s="221">
        <f t="shared" si="18"/>
        <v>24.390700855728969</v>
      </c>
    </row>
    <row r="94" spans="1:10" ht="2.1" customHeight="1" x14ac:dyDescent="0.2">
      <c r="A94" s="185">
        <f t="shared" si="17"/>
        <v>2098</v>
      </c>
      <c r="B94" s="259">
        <f t="shared" ref="B94:B100" si="20">(1+$A$9)*(1+$A$8)*(1+F94)-1</f>
        <v>4.0364000000000066E-2</v>
      </c>
      <c r="C94" s="223">
        <f t="shared" ref="C94:C100" si="21">(1+$A$9)*(1+$A$8)-1</f>
        <v>4.0364000000000066E-2</v>
      </c>
      <c r="D94" s="187">
        <f t="shared" si="19"/>
        <v>0.22987356246819471</v>
      </c>
      <c r="E94" s="187"/>
      <c r="F94" s="224">
        <f t="shared" si="16"/>
        <v>0</v>
      </c>
      <c r="G94" s="225"/>
      <c r="H94" s="269">
        <f t="shared" si="15"/>
        <v>0.52637947057757317</v>
      </c>
      <c r="I94" s="226">
        <f t="shared" ref="I94:I100" si="22">IF(A94&gt;(A$14-10),(0),(1))</f>
        <v>0</v>
      </c>
      <c r="J94" s="221">
        <f t="shared" si="18"/>
        <v>25.375207105069617</v>
      </c>
    </row>
    <row r="95" spans="1:10" ht="2.1" customHeight="1" x14ac:dyDescent="0.2">
      <c r="A95" s="185">
        <f t="shared" si="17"/>
        <v>2099</v>
      </c>
      <c r="B95" s="259">
        <f t="shared" si="20"/>
        <v>4.0364000000000066E-2</v>
      </c>
      <c r="C95" s="223">
        <f t="shared" si="21"/>
        <v>4.0364000000000066E-2</v>
      </c>
      <c r="D95" s="187">
        <f t="shared" si="19"/>
        <v>0.22987356246819471</v>
      </c>
      <c r="E95" s="187"/>
      <c r="F95" s="224">
        <f t="shared" si="16"/>
        <v>0</v>
      </c>
      <c r="G95" s="225"/>
      <c r="H95" s="269">
        <f t="shared" ref="H95:H100" si="23">IF(D94&gt;A$13,(((D94-A$13)/A$13)))^(1/H$25)</f>
        <v>0.52637947057757317</v>
      </c>
      <c r="I95" s="226">
        <f t="shared" si="22"/>
        <v>0</v>
      </c>
      <c r="J95" s="221">
        <f t="shared" si="18"/>
        <v>26.399451964658649</v>
      </c>
    </row>
    <row r="96" spans="1:10" ht="2.1" customHeight="1" x14ac:dyDescent="0.2">
      <c r="A96" s="185">
        <f t="shared" si="17"/>
        <v>2100</v>
      </c>
      <c r="B96" s="259">
        <f t="shared" si="20"/>
        <v>4.0364000000000066E-2</v>
      </c>
      <c r="C96" s="223">
        <f t="shared" si="21"/>
        <v>4.0364000000000066E-2</v>
      </c>
      <c r="D96" s="187">
        <f t="shared" si="19"/>
        <v>0.22987356246819471</v>
      </c>
      <c r="E96" s="187"/>
      <c r="F96" s="224">
        <f t="shared" si="16"/>
        <v>0</v>
      </c>
      <c r="G96" s="225"/>
      <c r="H96" s="269">
        <f t="shared" si="23"/>
        <v>0.52637947057757317</v>
      </c>
      <c r="I96" s="226">
        <f t="shared" si="22"/>
        <v>0</v>
      </c>
      <c r="J96" s="221">
        <f t="shared" si="18"/>
        <v>27.465039443760134</v>
      </c>
    </row>
    <row r="97" spans="1:10" ht="2.1" customHeight="1" x14ac:dyDescent="0.2">
      <c r="A97" s="185">
        <f t="shared" si="17"/>
        <v>2101</v>
      </c>
      <c r="B97" s="259">
        <f t="shared" si="20"/>
        <v>4.0364000000000066E-2</v>
      </c>
      <c r="C97" s="223">
        <f t="shared" si="21"/>
        <v>4.0364000000000066E-2</v>
      </c>
      <c r="D97" s="187">
        <f t="shared" si="19"/>
        <v>0.22987356246819471</v>
      </c>
      <c r="E97" s="187"/>
      <c r="F97" s="224">
        <f t="shared" si="16"/>
        <v>0</v>
      </c>
      <c r="G97" s="225"/>
      <c r="H97" s="269">
        <f t="shared" si="23"/>
        <v>0.52637947057757317</v>
      </c>
      <c r="I97" s="226">
        <f t="shared" si="22"/>
        <v>0</v>
      </c>
      <c r="J97" s="221">
        <f t="shared" si="18"/>
        <v>28.573638295868069</v>
      </c>
    </row>
    <row r="98" spans="1:10" ht="2.1" customHeight="1" x14ac:dyDescent="0.2">
      <c r="A98" s="185">
        <f t="shared" si="17"/>
        <v>2102</v>
      </c>
      <c r="B98" s="259">
        <f t="shared" si="20"/>
        <v>4.0364000000000066E-2</v>
      </c>
      <c r="C98" s="223">
        <f t="shared" si="21"/>
        <v>4.0364000000000066E-2</v>
      </c>
      <c r="D98" s="187">
        <f t="shared" si="19"/>
        <v>0.22987356246819471</v>
      </c>
      <c r="E98" s="187"/>
      <c r="F98" s="224">
        <f t="shared" si="16"/>
        <v>0</v>
      </c>
      <c r="G98" s="225"/>
      <c r="H98" s="269">
        <f t="shared" si="23"/>
        <v>0.52637947057757317</v>
      </c>
      <c r="I98" s="226">
        <f t="shared" si="22"/>
        <v>0</v>
      </c>
      <c r="J98" s="221">
        <f t="shared" si="18"/>
        <v>29.726984632042488</v>
      </c>
    </row>
    <row r="99" spans="1:10" ht="2.1" customHeight="1" x14ac:dyDescent="0.2">
      <c r="A99" s="185">
        <f t="shared" si="17"/>
        <v>2103</v>
      </c>
      <c r="B99" s="259">
        <f t="shared" si="20"/>
        <v>4.0364000000000066E-2</v>
      </c>
      <c r="C99" s="223">
        <f t="shared" si="21"/>
        <v>4.0364000000000066E-2</v>
      </c>
      <c r="D99" s="187">
        <f t="shared" si="19"/>
        <v>0.22987356246819471</v>
      </c>
      <c r="E99" s="187"/>
      <c r="F99" s="224">
        <f t="shared" si="16"/>
        <v>0</v>
      </c>
      <c r="G99" s="225"/>
      <c r="H99" s="269">
        <f t="shared" si="23"/>
        <v>0.52637947057757317</v>
      </c>
      <c r="I99" s="226">
        <f t="shared" si="22"/>
        <v>0</v>
      </c>
      <c r="J99" s="221">
        <f t="shared" si="18"/>
        <v>30.926884639730254</v>
      </c>
    </row>
    <row r="100" spans="1:10" ht="12" customHeight="1" x14ac:dyDescent="0.2">
      <c r="A100" s="184">
        <f t="shared" si="17"/>
        <v>2104</v>
      </c>
      <c r="B100" s="261">
        <f t="shared" si="20"/>
        <v>4.0364000000000066E-2</v>
      </c>
      <c r="C100" s="237">
        <f t="shared" si="21"/>
        <v>4.0364000000000066E-2</v>
      </c>
      <c r="D100" s="238">
        <f t="shared" si="19"/>
        <v>0.22987356246819471</v>
      </c>
      <c r="E100" s="238"/>
      <c r="F100" s="239">
        <f t="shared" si="16"/>
        <v>0</v>
      </c>
      <c r="G100" s="240"/>
      <c r="H100" s="271">
        <f t="shared" si="23"/>
        <v>0.52637947057757317</v>
      </c>
      <c r="I100" s="241">
        <f t="shared" si="22"/>
        <v>0</v>
      </c>
      <c r="J100" s="242">
        <f t="shared" si="18"/>
        <v>32.175217411328326</v>
      </c>
    </row>
  </sheetData>
  <mergeCells count="3">
    <mergeCell ref="A1:K1"/>
    <mergeCell ref="A3:K3"/>
    <mergeCell ref="A4:K4"/>
  </mergeCells>
  <phoneticPr fontId="3" type="noConversion"/>
  <pageMargins left="0.75" right="0.75" top="1" bottom="1" header="0.5" footer="0.5"/>
  <pageSetup scale="70" orientation="portrait" horizontalDpi="4294967292" verticalDpi="4294967292"/>
  <customProperties>
    <customPr name="EpmWorksheetKeyString_GUID" r:id="rId1"/>
  </customPropertie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Input</vt:lpstr>
      <vt:lpstr>Output</vt:lpstr>
      <vt:lpstr>P matrix</vt:lpstr>
      <vt:lpstr>'P matrix'!Print_Area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Getzen</dc:creator>
  <cp:lastModifiedBy>Achilles Natsis</cp:lastModifiedBy>
  <cp:lastPrinted>2022-09-27T18:30:01Z</cp:lastPrinted>
  <dcterms:created xsi:type="dcterms:W3CDTF">2014-02-15T15:09:51Z</dcterms:created>
  <dcterms:modified xsi:type="dcterms:W3CDTF">2024-09-24T22:31:36Z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2021-10-28T19:36:43Z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7cc08d5e-1786-47c8-b47f-95c231b3aa71</vt:lpwstr>
  </property>
  <property fmtid="{D5CDD505-2E9C-101B-9397-08002B2CF9AE}" pid="8" name="MSIP_Label_ea60d57e-af5b-4752-ac57-3e4f28ca11dc_ContentBits">
    <vt:lpwstr>0</vt:lpwstr>
  </property>
</Properties>
</file>