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saveExternalLinkValues="0" autoCompressPictures="0"/>
  <mc:AlternateContent xmlns:mc="http://schemas.openxmlformats.org/markup-compatibility/2006">
    <mc:Choice Requires="x15">
      <x15ac:absPath xmlns:x15ac="http://schemas.microsoft.com/office/spreadsheetml/2010/11/ac" url="\\soa.local\files\Data\Dept\Research\Practice Research\HCCT\HCCT146 - 2023 Getzen Model\"/>
    </mc:Choice>
  </mc:AlternateContent>
  <xr:revisionPtr revIDLastSave="0" documentId="8_{063EEC8B-4A7F-449C-9882-2122AAC03714}" xr6:coauthVersionLast="47" xr6:coauthVersionMax="47" xr10:uidLastSave="{00000000-0000-0000-0000-000000000000}"/>
  <bookViews>
    <workbookView xWindow="-120" yWindow="-120" windowWidth="29040" windowHeight="15840" tabRatio="500" activeTab="1"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9" i="1" l="1"/>
  <c r="A13" i="1"/>
  <c r="A12" i="1"/>
  <c r="D30" i="1"/>
  <c r="H31" i="1"/>
  <c r="A10" i="1"/>
  <c r="A21" i="1"/>
  <c r="A22" i="1"/>
  <c r="A23" i="1"/>
  <c r="A24" i="1"/>
  <c r="A25" i="1"/>
  <c r="A26" i="1"/>
  <c r="A27" i="1"/>
  <c r="A28" i="1"/>
  <c r="A29" i="1"/>
  <c r="A30" i="1"/>
  <c r="A14" i="1"/>
  <c r="I30" i="1"/>
  <c r="A31" i="1"/>
  <c r="I31" i="1"/>
  <c r="F31" i="1"/>
  <c r="A8" i="1"/>
  <c r="B31" i="1"/>
  <c r="C31" i="1"/>
  <c r="D31" i="1"/>
  <c r="H32" i="1"/>
  <c r="A32" i="1"/>
  <c r="I32" i="1"/>
  <c r="F32" i="1"/>
  <c r="B32" i="1"/>
  <c r="C32" i="1"/>
  <c r="D32" i="1"/>
  <c r="H33" i="1"/>
  <c r="A33" i="1"/>
  <c r="I33" i="1"/>
  <c r="F33" i="1"/>
  <c r="B33" i="1"/>
  <c r="C33" i="1"/>
  <c r="D33" i="1"/>
  <c r="H34" i="1"/>
  <c r="A34" i="1"/>
  <c r="I34" i="1"/>
  <c r="F34" i="1"/>
  <c r="B34" i="1"/>
  <c r="C34" i="1"/>
  <c r="D34" i="1"/>
  <c r="H35" i="1"/>
  <c r="A35" i="1"/>
  <c r="I35" i="1"/>
  <c r="F35" i="1"/>
  <c r="B35" i="1"/>
  <c r="C35" i="1"/>
  <c r="D35" i="1"/>
  <c r="H36" i="1"/>
  <c r="A36" i="1"/>
  <c r="I36" i="1"/>
  <c r="F36" i="1"/>
  <c r="B36" i="1"/>
  <c r="C36" i="1"/>
  <c r="D36" i="1"/>
  <c r="H37" i="1"/>
  <c r="A37" i="1"/>
  <c r="I37" i="1"/>
  <c r="F37" i="1"/>
  <c r="B37" i="1"/>
  <c r="C37" i="1"/>
  <c r="D37" i="1"/>
  <c r="H38" i="1"/>
  <c r="A38" i="1"/>
  <c r="I38" i="1"/>
  <c r="F38" i="1"/>
  <c r="B38" i="1"/>
  <c r="C38" i="1"/>
  <c r="D38" i="1"/>
  <c r="H39" i="1"/>
  <c r="A39" i="1"/>
  <c r="I39" i="1"/>
  <c r="F39" i="1"/>
  <c r="B39" i="1"/>
  <c r="C39" i="1"/>
  <c r="D39" i="1"/>
  <c r="H40" i="1"/>
  <c r="A40" i="1"/>
  <c r="I40" i="1"/>
  <c r="F40" i="1"/>
  <c r="B40" i="1"/>
  <c r="C40" i="1"/>
  <c r="D40" i="1"/>
  <c r="H41" i="1"/>
  <c r="A41" i="1"/>
  <c r="I41" i="1"/>
  <c r="F41" i="1"/>
  <c r="B41" i="1"/>
  <c r="C41" i="1"/>
  <c r="D41" i="1"/>
  <c r="H42" i="1"/>
  <c r="A42" i="1"/>
  <c r="I42" i="1"/>
  <c r="F42" i="1"/>
  <c r="B42" i="1"/>
  <c r="C42" i="1"/>
  <c r="D42" i="1"/>
  <c r="H43" i="1"/>
  <c r="A43" i="1"/>
  <c r="I43" i="1"/>
  <c r="F43" i="1"/>
  <c r="B43" i="1"/>
  <c r="C43" i="1"/>
  <c r="D43" i="1"/>
  <c r="H44" i="1"/>
  <c r="A44" i="1"/>
  <c r="I44" i="1"/>
  <c r="F44" i="1"/>
  <c r="B44" i="1"/>
  <c r="C44" i="1"/>
  <c r="D44" i="1"/>
  <c r="H45" i="1"/>
  <c r="A45" i="1"/>
  <c r="I45" i="1"/>
  <c r="F45" i="1"/>
  <c r="B45" i="1"/>
  <c r="C45" i="1"/>
  <c r="D45" i="1"/>
  <c r="H46" i="1"/>
  <c r="A46" i="1"/>
  <c r="I46" i="1"/>
  <c r="F46" i="1"/>
  <c r="B46" i="1"/>
  <c r="C46" i="1"/>
  <c r="D46" i="1"/>
  <c r="H47" i="1"/>
  <c r="A47" i="1"/>
  <c r="I47" i="1"/>
  <c r="F47" i="1"/>
  <c r="B47" i="1"/>
  <c r="C47" i="1"/>
  <c r="D47" i="1"/>
  <c r="H48" i="1"/>
  <c r="A48" i="1"/>
  <c r="I48" i="1"/>
  <c r="F48" i="1"/>
  <c r="B48" i="1"/>
  <c r="C48" i="1"/>
  <c r="D48" i="1"/>
  <c r="H49" i="1"/>
  <c r="A49" i="1"/>
  <c r="I49" i="1"/>
  <c r="F49" i="1"/>
  <c r="B49" i="1"/>
  <c r="C49" i="1"/>
  <c r="D49" i="1"/>
  <c r="H50" i="1"/>
  <c r="A50" i="1"/>
  <c r="I50" i="1"/>
  <c r="F50" i="1"/>
  <c r="B50" i="1"/>
  <c r="C50" i="1"/>
  <c r="D50" i="1"/>
  <c r="H51" i="1"/>
  <c r="A51" i="1"/>
  <c r="I51" i="1"/>
  <c r="F51" i="1"/>
  <c r="B51" i="1"/>
  <c r="C51" i="1"/>
  <c r="D51" i="1"/>
  <c r="H52" i="1"/>
  <c r="A52" i="1"/>
  <c r="I52" i="1"/>
  <c r="F52" i="1"/>
  <c r="B52" i="1"/>
  <c r="C52" i="1"/>
  <c r="D52" i="1"/>
  <c r="H53" i="1"/>
  <c r="A53" i="1"/>
  <c r="I53" i="1"/>
  <c r="F53" i="1"/>
  <c r="B53" i="1"/>
  <c r="C53" i="1"/>
  <c r="D53" i="1"/>
  <c r="H54" i="1"/>
  <c r="A54" i="1"/>
  <c r="I54" i="1"/>
  <c r="F54" i="1"/>
  <c r="B54" i="1"/>
  <c r="C54" i="1"/>
  <c r="D54" i="1"/>
  <c r="H55" i="1"/>
  <c r="A55" i="1"/>
  <c r="I55" i="1"/>
  <c r="F55" i="1"/>
  <c r="B55" i="1"/>
  <c r="C55" i="1"/>
  <c r="D55" i="1"/>
  <c r="H56" i="1"/>
  <c r="A56" i="1"/>
  <c r="I56" i="1"/>
  <c r="F56" i="1"/>
  <c r="B56" i="1"/>
  <c r="C56" i="1"/>
  <c r="D56" i="1"/>
  <c r="H57" i="1"/>
  <c r="A57" i="1"/>
  <c r="I57" i="1"/>
  <c r="F57" i="1"/>
  <c r="B57" i="1"/>
  <c r="C57" i="1"/>
  <c r="D57" i="1"/>
  <c r="H58" i="1"/>
  <c r="A58" i="1"/>
  <c r="I58" i="1"/>
  <c r="F58" i="1"/>
  <c r="B58" i="1"/>
  <c r="C58" i="1"/>
  <c r="D58" i="1"/>
  <c r="H59" i="1"/>
  <c r="A59" i="1"/>
  <c r="I59" i="1"/>
  <c r="F59" i="1"/>
  <c r="B59" i="1"/>
  <c r="C59" i="1"/>
  <c r="D59" i="1"/>
  <c r="H60" i="1"/>
  <c r="A60" i="1"/>
  <c r="I60" i="1"/>
  <c r="F60" i="1"/>
  <c r="B60" i="1"/>
  <c r="C60" i="1"/>
  <c r="D60" i="1"/>
  <c r="H61" i="1"/>
  <c r="A61" i="1"/>
  <c r="I61" i="1"/>
  <c r="F61" i="1"/>
  <c r="B61" i="1"/>
  <c r="C61" i="1"/>
  <c r="D61" i="1"/>
  <c r="H62" i="1"/>
  <c r="A62" i="1"/>
  <c r="I62" i="1"/>
  <c r="F62" i="1"/>
  <c r="B62" i="1"/>
  <c r="C62" i="1"/>
  <c r="D62" i="1"/>
  <c r="H63" i="1"/>
  <c r="A63" i="1"/>
  <c r="I63" i="1"/>
  <c r="F63" i="1"/>
  <c r="B63" i="1"/>
  <c r="C63" i="1"/>
  <c r="D63" i="1"/>
  <c r="H64" i="1"/>
  <c r="A64" i="1"/>
  <c r="I64" i="1"/>
  <c r="F64" i="1"/>
  <c r="B64" i="1"/>
  <c r="C64" i="1"/>
  <c r="D64" i="1"/>
  <c r="H65" i="1"/>
  <c r="A65" i="1"/>
  <c r="I65" i="1"/>
  <c r="F65" i="1"/>
  <c r="B65" i="1"/>
  <c r="C65" i="1"/>
  <c r="D65" i="1"/>
  <c r="H66" i="1"/>
  <c r="A66" i="1"/>
  <c r="I66" i="1"/>
  <c r="F66" i="1"/>
  <c r="B66" i="1"/>
  <c r="C66" i="1"/>
  <c r="D66" i="1"/>
  <c r="H67" i="1"/>
  <c r="A67" i="1"/>
  <c r="I67" i="1"/>
  <c r="F67" i="1"/>
  <c r="B67" i="1"/>
  <c r="C67" i="1"/>
  <c r="D67" i="1"/>
  <c r="H68" i="1"/>
  <c r="A68" i="1"/>
  <c r="I68" i="1"/>
  <c r="F68" i="1"/>
  <c r="B68" i="1"/>
  <c r="C68" i="1"/>
  <c r="D68" i="1"/>
  <c r="H69" i="1"/>
  <c r="A69" i="1"/>
  <c r="I69" i="1"/>
  <c r="F69" i="1"/>
  <c r="B69" i="1"/>
  <c r="C69" i="1"/>
  <c r="D69" i="1"/>
  <c r="H70" i="1"/>
  <c r="A70" i="1"/>
  <c r="I70" i="1"/>
  <c r="F70" i="1"/>
  <c r="B70" i="1"/>
  <c r="H30" i="1"/>
  <c r="F30" i="1"/>
  <c r="B3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H45" i="3"/>
  <c r="J14" i="4"/>
  <c r="B21" i="1"/>
  <c r="E5" i="4"/>
  <c r="B22" i="1"/>
  <c r="B24" i="1"/>
  <c r="C92" i="1"/>
  <c r="H76" i="4"/>
  <c r="B23" i="1"/>
  <c r="I11" i="3"/>
  <c r="H28" i="3"/>
  <c r="A2" i="1"/>
  <c r="B2" i="2"/>
  <c r="K1" i="4"/>
  <c r="B6" i="4"/>
  <c r="G39" i="3"/>
  <c r="D12" i="3"/>
  <c r="D13" i="3"/>
  <c r="D14" i="3"/>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E8" i="4"/>
  <c r="E7" i="4"/>
  <c r="H29" i="4"/>
  <c r="C84" i="1"/>
  <c r="H68" i="4"/>
  <c r="H35" i="4"/>
  <c r="H42" i="4"/>
  <c r="H31" i="4"/>
  <c r="H39" i="4"/>
  <c r="H33" i="4"/>
  <c r="C100" i="1"/>
  <c r="H84" i="4"/>
  <c r="C82" i="1"/>
  <c r="H66" i="4"/>
  <c r="H24" i="4"/>
  <c r="C70" i="1"/>
  <c r="H54" i="4"/>
  <c r="H40" i="4"/>
  <c r="H37" i="4"/>
  <c r="C97" i="1"/>
  <c r="H81" i="4"/>
  <c r="C79" i="1"/>
  <c r="H63" i="4"/>
  <c r="C88" i="1"/>
  <c r="H72" i="4"/>
  <c r="H21" i="4"/>
  <c r="H45" i="4"/>
  <c r="H38" i="4"/>
  <c r="H16" i="4"/>
  <c r="C86" i="1"/>
  <c r="H70" i="4"/>
  <c r="H51" i="4"/>
  <c r="H49" i="4"/>
  <c r="H30" i="4"/>
  <c r="H32" i="4"/>
  <c r="C76" i="1"/>
  <c r="H60" i="4"/>
  <c r="C93" i="1"/>
  <c r="H77" i="4"/>
  <c r="H34" i="4"/>
  <c r="C81" i="1"/>
  <c r="H65" i="4"/>
  <c r="C95" i="1"/>
  <c r="H79" i="4"/>
  <c r="H27" i="4"/>
  <c r="H41" i="4"/>
  <c r="B25" i="1"/>
  <c r="C83" i="1"/>
  <c r="H67" i="4"/>
  <c r="C87" i="1"/>
  <c r="H71" i="4"/>
  <c r="H25" i="4"/>
  <c r="C89" i="1"/>
  <c r="H73" i="4"/>
  <c r="H23" i="4"/>
  <c r="C96" i="1"/>
  <c r="H80" i="4"/>
  <c r="H36" i="4"/>
  <c r="C75" i="1"/>
  <c r="H59" i="4"/>
  <c r="C74" i="1"/>
  <c r="H58" i="4"/>
  <c r="H44" i="4"/>
  <c r="H26" i="4"/>
  <c r="H19" i="4"/>
  <c r="H17" i="4"/>
  <c r="C80" i="1"/>
  <c r="H64" i="4"/>
  <c r="H50" i="4"/>
  <c r="H28" i="4"/>
  <c r="C85" i="1"/>
  <c r="H69" i="4"/>
  <c r="H52" i="4"/>
  <c r="C71" i="1"/>
  <c r="H55" i="4"/>
  <c r="C99" i="1"/>
  <c r="H83" i="4"/>
  <c r="C78" i="1"/>
  <c r="H62" i="4"/>
  <c r="H53" i="4"/>
  <c r="C98" i="1"/>
  <c r="H82" i="4"/>
  <c r="C94" i="1"/>
  <c r="H78" i="4"/>
  <c r="H48" i="4"/>
  <c r="C73" i="1"/>
  <c r="H57" i="4"/>
  <c r="C72" i="1"/>
  <c r="H56" i="4"/>
  <c r="H47" i="4"/>
  <c r="H20" i="4"/>
  <c r="C91" i="1"/>
  <c r="H75" i="4"/>
  <c r="C77" i="1"/>
  <c r="H61" i="4"/>
  <c r="C30" i="1"/>
  <c r="C90" i="1"/>
  <c r="H74" i="4"/>
  <c r="H15" i="4"/>
  <c r="H43" i="4"/>
  <c r="H46" i="4"/>
  <c r="H18" i="4"/>
  <c r="H22" i="4"/>
  <c r="E6" i="4"/>
  <c r="E9" i="4"/>
  <c r="B27" i="1"/>
  <c r="C24" i="1"/>
  <c r="H14" i="4"/>
  <c r="E14" i="4"/>
  <c r="I14" i="4"/>
  <c r="B29" i="1"/>
  <c r="B28" i="1"/>
  <c r="B26" i="1"/>
  <c r="C28" i="1"/>
  <c r="H12" i="4"/>
  <c r="C25" i="1"/>
  <c r="C29" i="1"/>
  <c r="H13" i="4"/>
  <c r="C26" i="1"/>
  <c r="H10" i="4"/>
  <c r="C27" i="1"/>
  <c r="H11" i="4"/>
  <c r="H8" i="4"/>
  <c r="I8" i="4"/>
  <c r="F24" i="1"/>
  <c r="E10" i="4"/>
  <c r="I10" i="4"/>
  <c r="E15" i="4"/>
  <c r="I15" i="4"/>
  <c r="E11" i="4"/>
  <c r="E12" i="4"/>
  <c r="I12" i="4"/>
  <c r="F28" i="1"/>
  <c r="F29" i="1"/>
  <c r="E13" i="4"/>
  <c r="I13" i="4"/>
  <c r="J15" i="4"/>
  <c r="F26" i="1"/>
  <c r="I11" i="4"/>
  <c r="H9" i="4"/>
  <c r="I9" i="4"/>
  <c r="F25" i="1"/>
  <c r="F27" i="1"/>
  <c r="J16" i="4"/>
  <c r="E16" i="4"/>
  <c r="I16" i="4"/>
  <c r="E17" i="4"/>
  <c r="I17" i="4"/>
  <c r="J17" i="4"/>
  <c r="J18" i="4"/>
  <c r="E18" i="4"/>
  <c r="I18" i="4"/>
  <c r="E19" i="4"/>
  <c r="I19" i="4"/>
  <c r="J19" i="4"/>
  <c r="E20" i="4"/>
  <c r="I20" i="4"/>
  <c r="J20" i="4"/>
  <c r="J21" i="4"/>
  <c r="E21" i="4"/>
  <c r="I21" i="4"/>
  <c r="J22" i="4"/>
  <c r="E22" i="4"/>
  <c r="I22" i="4"/>
  <c r="E23" i="4"/>
  <c r="I23" i="4"/>
  <c r="J23" i="4"/>
  <c r="E24" i="4"/>
  <c r="I24" i="4"/>
  <c r="J24" i="4"/>
  <c r="E25" i="4"/>
  <c r="I25" i="4"/>
  <c r="J25" i="4"/>
  <c r="J26" i="4"/>
  <c r="E26" i="4"/>
  <c r="I26" i="4"/>
  <c r="E27" i="4"/>
  <c r="I27" i="4"/>
  <c r="J27" i="4"/>
  <c r="E28" i="4"/>
  <c r="I28" i="4"/>
  <c r="J28" i="4"/>
  <c r="E29" i="4"/>
  <c r="I29" i="4"/>
  <c r="J29" i="4"/>
  <c r="J30" i="4"/>
  <c r="E30" i="4"/>
  <c r="I30" i="4"/>
  <c r="J31" i="4"/>
  <c r="E31" i="4"/>
  <c r="I31" i="4"/>
  <c r="E32" i="4"/>
  <c r="I32" i="4"/>
  <c r="J32" i="4"/>
  <c r="E33" i="4"/>
  <c r="I33" i="4"/>
  <c r="J33" i="4"/>
  <c r="J34" i="4"/>
  <c r="E34" i="4"/>
  <c r="I34" i="4"/>
  <c r="E35" i="4"/>
  <c r="I35" i="4"/>
  <c r="J35" i="4"/>
  <c r="E36" i="4"/>
  <c r="I36" i="4"/>
  <c r="J36" i="4"/>
  <c r="J37" i="4"/>
  <c r="E37" i="4"/>
  <c r="I37" i="4"/>
  <c r="J38" i="4"/>
  <c r="E38" i="4"/>
  <c r="I38" i="4"/>
  <c r="E39" i="4"/>
  <c r="I39" i="4"/>
  <c r="A71" i="1"/>
  <c r="I71" i="1"/>
  <c r="A72" i="1"/>
  <c r="J39" i="4"/>
  <c r="J40" i="4"/>
  <c r="A73" i="1"/>
  <c r="I72" i="1"/>
  <c r="E40" i="4"/>
  <c r="I40" i="4"/>
  <c r="E41" i="4"/>
  <c r="I41" i="4"/>
  <c r="I73" i="1"/>
  <c r="A74" i="1"/>
  <c r="I74" i="1"/>
  <c r="A75" i="1"/>
  <c r="J41" i="4"/>
  <c r="E42" i="4"/>
  <c r="I42" i="4"/>
  <c r="I75" i="1"/>
  <c r="A76" i="1"/>
  <c r="A77" i="1"/>
  <c r="I76" i="1"/>
  <c r="J42" i="4"/>
  <c r="E43" i="4"/>
  <c r="I43" i="4"/>
  <c r="A78" i="1"/>
  <c r="I77" i="1"/>
  <c r="J43" i="4"/>
  <c r="A79" i="1"/>
  <c r="I78" i="1"/>
  <c r="J44" i="4"/>
  <c r="I79" i="1"/>
  <c r="A80" i="1"/>
  <c r="E44" i="4"/>
  <c r="I44" i="4"/>
  <c r="J45" i="4"/>
  <c r="A81" i="1"/>
  <c r="I80" i="1"/>
  <c r="E45" i="4"/>
  <c r="I45" i="4"/>
  <c r="J46" i="4"/>
  <c r="I81" i="1"/>
  <c r="A82" i="1"/>
  <c r="E46" i="4"/>
  <c r="I46" i="4"/>
  <c r="J47" i="4"/>
  <c r="A83" i="1"/>
  <c r="I82" i="1"/>
  <c r="E47" i="4"/>
  <c r="I47" i="4"/>
  <c r="I83" i="1"/>
  <c r="A84" i="1"/>
  <c r="E48" i="4"/>
  <c r="I48" i="4"/>
  <c r="J48" i="4"/>
  <c r="A85" i="1"/>
  <c r="I84" i="1"/>
  <c r="J49" i="4"/>
  <c r="A86" i="1"/>
  <c r="I85" i="1"/>
  <c r="E49" i="4"/>
  <c r="I49" i="4"/>
  <c r="A87" i="1"/>
  <c r="I86" i="1"/>
  <c r="J50" i="4"/>
  <c r="E50" i="4"/>
  <c r="I50" i="4"/>
  <c r="E51" i="4"/>
  <c r="I51" i="4"/>
  <c r="I87" i="1"/>
  <c r="A88" i="1"/>
  <c r="I88" i="1"/>
  <c r="A89" i="1"/>
  <c r="J51" i="4"/>
  <c r="E52" i="4"/>
  <c r="I52" i="4"/>
  <c r="A90" i="1"/>
  <c r="I89" i="1"/>
  <c r="I90" i="1"/>
  <c r="A91" i="1"/>
  <c r="J52" i="4"/>
  <c r="E53" i="4"/>
  <c r="I53" i="4"/>
  <c r="A92" i="1"/>
  <c r="I91" i="1"/>
  <c r="J53" i="4"/>
  <c r="I92" i="1"/>
  <c r="A93" i="1"/>
  <c r="A94" i="1"/>
  <c r="I93" i="1"/>
  <c r="E54" i="4"/>
  <c r="I54" i="4"/>
  <c r="D70" i="1"/>
  <c r="H46" i="3"/>
  <c r="H71" i="1"/>
  <c r="F71" i="1"/>
  <c r="B71" i="1"/>
  <c r="J54" i="4"/>
  <c r="A95" i="1"/>
  <c r="I94" i="1"/>
  <c r="J71" i="1"/>
  <c r="E55" i="4"/>
  <c r="I55" i="4"/>
  <c r="A96" i="1"/>
  <c r="I95" i="1"/>
  <c r="D71" i="1"/>
  <c r="J55" i="4"/>
  <c r="H72" i="1"/>
  <c r="F72" i="1"/>
  <c r="B72" i="1"/>
  <c r="D72" i="1"/>
  <c r="I96" i="1"/>
  <c r="A97" i="1"/>
  <c r="H73" i="1"/>
  <c r="F73" i="1"/>
  <c r="B73" i="1"/>
  <c r="D73" i="1"/>
  <c r="J56" i="4"/>
  <c r="A98" i="1"/>
  <c r="I97" i="1"/>
  <c r="E56" i="4"/>
  <c r="I56" i="4"/>
  <c r="J72" i="1"/>
  <c r="J57" i="4"/>
  <c r="H74" i="1"/>
  <c r="F74" i="1"/>
  <c r="B74" i="1"/>
  <c r="I98" i="1"/>
  <c r="A99" i="1"/>
  <c r="E57" i="4"/>
  <c r="I57" i="4"/>
  <c r="J73" i="1"/>
  <c r="A100" i="1"/>
  <c r="I100" i="1"/>
  <c r="I99" i="1"/>
  <c r="E58" i="4"/>
  <c r="I58" i="4"/>
  <c r="J74" i="1"/>
  <c r="D74" i="1"/>
  <c r="H75" i="1"/>
  <c r="F75" i="1"/>
  <c r="B75" i="1"/>
  <c r="D75" i="1"/>
  <c r="J58" i="4"/>
  <c r="H76" i="1"/>
  <c r="F76" i="1"/>
  <c r="B76" i="1"/>
  <c r="J59" i="4"/>
  <c r="J75" i="1"/>
  <c r="E59" i="4"/>
  <c r="I59" i="4"/>
  <c r="J76" i="1"/>
  <c r="E60" i="4"/>
  <c r="I60" i="4"/>
  <c r="D76" i="1"/>
  <c r="J60" i="4"/>
  <c r="H77" i="1"/>
  <c r="F77" i="1"/>
  <c r="B77" i="1"/>
  <c r="E61" i="4"/>
  <c r="I61" i="4"/>
  <c r="J77" i="1"/>
  <c r="D77" i="1"/>
  <c r="J61" i="4"/>
  <c r="H78" i="1"/>
  <c r="F78" i="1"/>
  <c r="B78" i="1"/>
  <c r="J78" i="1"/>
  <c r="E62" i="4"/>
  <c r="I62" i="4"/>
  <c r="D78" i="1"/>
  <c r="H79" i="1"/>
  <c r="F79" i="1"/>
  <c r="B79" i="1"/>
  <c r="D79" i="1"/>
  <c r="J62" i="4"/>
  <c r="J63" i="4"/>
  <c r="H80" i="1"/>
  <c r="F80" i="1"/>
  <c r="B80" i="1"/>
  <c r="J79" i="1"/>
  <c r="E63" i="4"/>
  <c r="I63" i="4"/>
  <c r="E64" i="4"/>
  <c r="I64" i="4"/>
  <c r="J80" i="1"/>
  <c r="D80" i="1"/>
  <c r="J64" i="4"/>
  <c r="H81" i="1"/>
  <c r="F81" i="1"/>
  <c r="B81" i="1"/>
  <c r="D81" i="1"/>
  <c r="J65" i="4"/>
  <c r="H82" i="1"/>
  <c r="F82" i="1"/>
  <c r="B82" i="1"/>
  <c r="E65" i="4"/>
  <c r="I65" i="4"/>
  <c r="J81" i="1"/>
  <c r="J82" i="1"/>
  <c r="E66" i="4"/>
  <c r="I66" i="4"/>
  <c r="D82" i="1"/>
  <c r="J66" i="4"/>
  <c r="H83" i="1"/>
  <c r="F83" i="1"/>
  <c r="B83" i="1"/>
  <c r="E67" i="4"/>
  <c r="I67" i="4"/>
  <c r="J83" i="1"/>
  <c r="D83" i="1"/>
  <c r="J67" i="4"/>
  <c r="H84" i="1"/>
  <c r="F84" i="1"/>
  <c r="B84" i="1"/>
  <c r="D84" i="1"/>
  <c r="H85" i="1"/>
  <c r="F85" i="1"/>
  <c r="B85" i="1"/>
  <c r="J68" i="4"/>
  <c r="J84" i="1"/>
  <c r="E68" i="4"/>
  <c r="I68" i="4"/>
  <c r="E69" i="4"/>
  <c r="I69" i="4"/>
  <c r="J85" i="1"/>
  <c r="D85" i="1"/>
  <c r="J69" i="4"/>
  <c r="H86" i="1"/>
  <c r="F86" i="1"/>
  <c r="B86" i="1"/>
  <c r="J86" i="1"/>
  <c r="E70" i="4"/>
  <c r="I70" i="4"/>
  <c r="D86" i="1"/>
  <c r="J70" i="4"/>
  <c r="H87" i="1"/>
  <c r="F87" i="1"/>
  <c r="B87" i="1"/>
  <c r="J87" i="1"/>
  <c r="E71" i="4"/>
  <c r="I71" i="4"/>
  <c r="D87" i="1"/>
  <c r="H88" i="1"/>
  <c r="F88" i="1"/>
  <c r="B88" i="1"/>
  <c r="J71" i="4"/>
  <c r="E72" i="4"/>
  <c r="I72" i="4"/>
  <c r="J88" i="1"/>
  <c r="D88" i="1"/>
  <c r="J72" i="4"/>
  <c r="H89" i="1"/>
  <c r="F89" i="1"/>
  <c r="B89" i="1"/>
  <c r="E73" i="4"/>
  <c r="I73" i="4"/>
  <c r="J89" i="1"/>
  <c r="D89" i="1"/>
  <c r="H90" i="1"/>
  <c r="F90" i="1"/>
  <c r="B90" i="1"/>
  <c r="D90" i="1"/>
  <c r="J73" i="4"/>
  <c r="J74" i="4"/>
  <c r="H91" i="1"/>
  <c r="F91" i="1"/>
  <c r="B91" i="1"/>
  <c r="J90" i="1"/>
  <c r="E74" i="4"/>
  <c r="I74" i="4"/>
  <c r="E75" i="4"/>
  <c r="I75" i="4"/>
  <c r="J91" i="1"/>
  <c r="D91" i="1"/>
  <c r="J75" i="4"/>
  <c r="H92" i="1"/>
  <c r="F92" i="1"/>
  <c r="B92" i="1"/>
  <c r="D92" i="1"/>
  <c r="H93" i="1"/>
  <c r="F93" i="1"/>
  <c r="B93" i="1"/>
  <c r="D93" i="1"/>
  <c r="J76" i="4"/>
  <c r="E76" i="4"/>
  <c r="I76" i="4"/>
  <c r="J92" i="1"/>
  <c r="H94" i="1"/>
  <c r="F94" i="1"/>
  <c r="B94" i="1"/>
  <c r="J77" i="4"/>
  <c r="E77" i="4"/>
  <c r="I77" i="4"/>
  <c r="J93" i="1"/>
  <c r="E78" i="4"/>
  <c r="I78" i="4"/>
  <c r="J94" i="1"/>
  <c r="D94" i="1"/>
  <c r="H95" i="1"/>
  <c r="F95" i="1"/>
  <c r="B95" i="1"/>
  <c r="J78" i="4"/>
  <c r="J95" i="1"/>
  <c r="E79" i="4"/>
  <c r="I79" i="4"/>
  <c r="D95" i="1"/>
  <c r="J79" i="4"/>
  <c r="H96" i="1"/>
  <c r="F96" i="1"/>
  <c r="B96" i="1"/>
  <c r="J96" i="1"/>
  <c r="E80" i="4"/>
  <c r="I80" i="4"/>
  <c r="D96" i="1"/>
  <c r="J80" i="4"/>
  <c r="H97" i="1"/>
  <c r="F97" i="1"/>
  <c r="B97" i="1"/>
  <c r="D97" i="1"/>
  <c r="H98" i="1"/>
  <c r="F98" i="1"/>
  <c r="B98" i="1"/>
  <c r="D98" i="1"/>
  <c r="J81" i="4"/>
  <c r="J97" i="1"/>
  <c r="E81" i="4"/>
  <c r="I81" i="4"/>
  <c r="H99" i="1"/>
  <c r="F99" i="1"/>
  <c r="B99" i="1"/>
  <c r="J82" i="4"/>
  <c r="E82" i="4"/>
  <c r="I82" i="4"/>
  <c r="J98" i="1"/>
  <c r="E83" i="4"/>
  <c r="I83" i="4"/>
  <c r="J99" i="1"/>
  <c r="D99" i="1"/>
  <c r="J83" i="4"/>
  <c r="H100" i="1"/>
  <c r="F100" i="1"/>
  <c r="B100" i="1"/>
  <c r="E84" i="4"/>
  <c r="I84" i="4"/>
  <c r="J100" i="1"/>
  <c r="D100" i="1"/>
  <c r="J84" i="4"/>
</calcChain>
</file>

<file path=xl/sharedStrings.xml><?xml version="1.0" encoding="utf-8"?>
<sst xmlns="http://schemas.openxmlformats.org/spreadsheetml/2006/main" count="204" uniqueCount="122">
  <si>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</si>
  <si>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</si>
  <si>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</si>
  <si>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</si>
  <si>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</si>
  <si>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</si>
  <si>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</si>
  <si>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</si>
  <si>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</si>
  <si>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</si>
  <si>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</si>
  <si>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</si>
  <si>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</si>
  <si>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</si>
  <si>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</si>
  <si>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</si>
  <si>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</si>
  <si>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</si>
  <si>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</si>
  <si>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</si>
  <si>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</si>
  <si>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</si>
  <si>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</si>
  <si>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</si>
  <si>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</si>
  <si>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</si>
  <si>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</si>
  <si>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</si>
  <si>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</si>
  <si>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</si>
  <si>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</si>
  <si>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</si>
  <si>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</si>
  <si>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</si>
  <si>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</si>
  <si>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</si>
  <si>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</si>
  <si>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</si>
  <si>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</si>
  <si>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</si>
  <si>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</si>
  <si>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</si>
  <si>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</si>
  <si>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</si>
  <si>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</si>
  <si>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</si>
  <si>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</si>
  <si>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</si>
  <si>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</si>
  <si>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</si>
  <si>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</si>
  <si>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</si>
  <si>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</si>
  <si>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</si>
  <si>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 xml:space="preserve">   cells from input tab</t>
  </si>
  <si>
    <t>growth</t>
  </si>
  <si>
    <t>share</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</si>
  <si>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</si>
  <si>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</si>
  <si>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</si>
  <si>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</si>
  <si>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</si>
  <si>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</si>
  <si>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</si>
  <si>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</si>
  <si>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</si>
  <si>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</si>
  <si>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</si>
  <si>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</si>
  <si>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</si>
  <si>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</si>
  <si>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</si>
  <si>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</si>
  <si>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</si>
  <si>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</si>
  <si>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</si>
  <si>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</si>
  <si>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</si>
  <si>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</si>
  <si>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</si>
  <si>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</si>
  <si>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</si>
  <si>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</si>
  <si>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</si>
  <si>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</si>
  <si>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</si>
  <si>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t>(see Technical Manual --Section II)</t>
  </si>
  <si>
    <t xml:space="preserve">*Users may input specific short term rates appropriate for each plan. </t>
  </si>
  <si>
    <t>(4 - 8)</t>
  </si>
  <si>
    <t>???</t>
  </si>
  <si>
    <t>estimated</t>
  </si>
  <si>
    <r>
      <t xml:space="preserve">         </t>
    </r>
    <r>
      <rPr>
        <b/>
        <sz val="12"/>
        <rFont val="Times New Roman"/>
        <family val="1"/>
      </rPr>
      <t>Why have medical costs continued to rise?</t>
    </r>
    <r>
      <rPr>
        <sz val="12"/>
        <rFont val="Times New Roman"/>
        <family val="1"/>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Budget constraints and cost controls are simulated in this model in two ways: by specifying a </t>
    </r>
    <r>
      <rPr>
        <b/>
        <sz val="12"/>
        <rFont val="Times New Roman"/>
        <family val="1"/>
      </rPr>
      <t>Share Restriction</t>
    </r>
    <r>
      <rPr>
        <sz val="12"/>
        <rFont val="Times New Roman"/>
        <family val="1"/>
      </rPr>
      <t>, a percentage of GDP spent on health above which the current trends will be reduced, and also by specifying a</t>
    </r>
    <r>
      <rPr>
        <b/>
        <sz val="12"/>
        <rFont val="Times New Roman"/>
        <family val="1"/>
      </rPr>
      <t xml:space="preserve"> Limit Year</t>
    </r>
    <r>
      <rPr>
        <sz val="12"/>
        <rFont val="Times New Roman"/>
        <family val="1"/>
      </rPr>
      <t xml:space="preserve"> after which the rate of growth in health care costs will be reduced to match the rate of growth in per capita income (as both CMS and CBO assume).       </t>
    </r>
  </si>
  <si>
    <t>User Inputs with Baseline Values   SOA-Getzen Model</t>
  </si>
  <si>
    <t>Getzen-SOA Long-Term Medical Cost Trends Model</t>
  </si>
  <si>
    <t>Yellow Highlights</t>
  </si>
  <si>
    <t>prepared for the Society of Actuaries</t>
  </si>
  <si>
    <t>Getzen-SOA LT Medical Cost Trends Model</t>
  </si>
  <si>
    <r>
      <t xml:space="preserve">see </t>
    </r>
    <r>
      <rPr>
        <i/>
        <sz val="8"/>
        <color rgb="FF0000FF"/>
        <rFont val="Times New Roman"/>
        <family val="1"/>
      </rPr>
      <t xml:space="preserve">Update for </t>
    </r>
  </si>
  <si>
    <r>
      <t xml:space="preserve">and </t>
    </r>
    <r>
      <rPr>
        <i/>
        <u/>
        <sz val="8"/>
        <color rgb="FF0000FF"/>
        <rFont val="Times New Roman"/>
        <family val="1"/>
      </rPr>
      <t>Technical Manua</t>
    </r>
    <r>
      <rPr>
        <i/>
        <sz val="8"/>
        <color rgb="FF0000FF"/>
        <rFont val="Times New Roman"/>
        <family val="1"/>
      </rPr>
      <t>l</t>
    </r>
    <r>
      <rPr>
        <sz val="8"/>
        <color rgb="FF0000FF"/>
        <rFont val="Times New Roman"/>
        <family val="1"/>
      </rPr>
      <t>, Sections II &amp; V</t>
    </r>
  </si>
  <si>
    <t>except for</t>
  </si>
  <si>
    <t>for years 2031+ if unrestricted. It will fall if  "share" or "year" limits are reached.</t>
  </si>
  <si>
    <t>?</t>
  </si>
  <si>
    <t>(0 - 10*)</t>
  </si>
  <si>
    <t>(0 - 10)</t>
  </si>
  <si>
    <t>(2 - 9)</t>
  </si>
  <si>
    <t xml:space="preserve"> </t>
  </si>
  <si>
    <t xml:space="preserve">LONG RUN MODEL </t>
  </si>
  <si>
    <t xml:space="preserve">  GROWTH RATES</t>
  </si>
  <si>
    <t>(1.5% - 4.5%)</t>
  </si>
  <si>
    <t>SOA Long Term Healthcare Cost Trends Model</t>
  </si>
  <si>
    <t>2)  Change % increases for years 2023 to 2026 to reflect special conditions or better information.</t>
  </si>
  <si>
    <t>User Input for Years 2032+</t>
  </si>
  <si>
    <r>
      <t xml:space="preserve">       The SOA Long Term Healthcare Cost Trends Model (next three spreadsheet tabs) is a tool for projection of expected growth rates in medical premiums and expenditures from 2027 to 2102;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family val="1"/>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family val="1"/>
      </rPr>
      <t xml:space="preserve">.       </t>
    </r>
  </si>
  <si>
    <r>
      <t xml:space="preserve">           </t>
    </r>
    <r>
      <rPr>
        <b/>
        <i/>
        <u/>
        <sz val="12"/>
        <rFont val="Times New Roman"/>
        <family val="1"/>
      </rPr>
      <t>A Manual with User Guide &amp; Documentation</t>
    </r>
    <r>
      <rPr>
        <sz val="12"/>
        <rFont val="Times New Roman"/>
        <family val="1"/>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family val="1"/>
      </rPr>
      <t>Medical Cost Trends Update for 2023</t>
    </r>
    <r>
      <rPr>
        <sz val="12"/>
        <rFont val="Times New Roman"/>
        <family val="1"/>
      </rPr>
      <t xml:space="preserve"> with notes on current estimates and ranges of model input parameters.</t>
    </r>
  </si>
  <si>
    <t>2032 share</t>
  </si>
  <si>
    <t>1)  Use model "as is" to provide baseline estimate of future medical cost increases for 2027-2102.</t>
  </si>
  <si>
    <t>The model was created by Professor Thomas Getzen, getzen@temple.edu and last updated: 16 Oct 2022</t>
  </si>
  <si>
    <t>updated 16 Oct 2022</t>
  </si>
  <si>
    <t>version 1f</t>
  </si>
  <si>
    <r>
      <t>16 Oct 2022</t>
    </r>
    <r>
      <rPr>
        <sz val="10"/>
        <rFont val="Arial"/>
        <family val="2"/>
      </rPr>
      <t xml:space="preserve">  by</t>
    </r>
    <r>
      <rPr>
        <b/>
        <sz val="10"/>
        <rFont val="Arial"/>
        <family val="2"/>
      </rPr>
      <t xml:space="preserve"> Thomas E. Getzen</t>
    </r>
  </si>
  <si>
    <t>(0.0% - 3.0%)</t>
  </si>
  <si>
    <t>(0.5% - 2.1%)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</si>
</sst>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0000"/>
    <numFmt numFmtId="175" formatCode="0.0000"/>
    <numFmt numFmtId="176" formatCode="0.00000"/>
  </numFmts>
  <fonts count="126" x14ac:knownFonts="1">
    <font>
      <sz val="10"/>
      <name val="Arial"/>
    </font>
    <font>
      <b/>
      <sz val="10"/>
      <name val="Arial"/>
      <family val="2"/>
    </font>
    <font>
      <sz val="10"/>
      <name val="Arial"/>
      <family val="2"/>
    </font>
    <font>
      <sz val="10"/>
      <name val="Arial"/>
      <family val="2"/>
    </font>
    <font>
      <sz val="8"/>
      <name val="Arial"/>
      <family val="2"/>
    </font>
    <font>
      <sz val="10"/>
      <name val="Times New Roman"/>
      <family val="1"/>
    </font>
    <font>
      <sz val="10"/>
      <color indexed="55"/>
      <name val="Arial"/>
      <family val="2"/>
    </font>
    <font>
      <i/>
      <sz val="8"/>
      <color indexed="55"/>
      <name val="Arial"/>
      <family val="2"/>
    </font>
    <font>
      <b/>
      <sz val="12"/>
      <color indexed="16"/>
      <name val="Arial"/>
      <family val="2"/>
    </font>
    <font>
      <sz val="12"/>
      <name val="Times New Roman"/>
      <family val="1"/>
    </font>
    <font>
      <sz val="11"/>
      <color indexed="23"/>
      <name val="Arial"/>
      <family val="2"/>
    </font>
    <font>
      <u/>
      <sz val="12"/>
      <name val="Times New Roman"/>
      <family val="1"/>
    </font>
    <font>
      <sz val="11"/>
      <color indexed="12"/>
      <name val="Arial"/>
      <family val="2"/>
    </font>
    <font>
      <sz val="10"/>
      <color indexed="12"/>
      <name val="Arial"/>
      <family val="2"/>
    </font>
    <font>
      <b/>
      <i/>
      <sz val="12"/>
      <name val="Times New Roman"/>
      <family val="1"/>
    </font>
    <font>
      <sz val="14"/>
      <color indexed="16"/>
      <name val="Times New Roman"/>
      <family val="1"/>
    </font>
    <font>
      <b/>
      <sz val="12"/>
      <name val="Times New Roman"/>
      <family val="1"/>
    </font>
    <font>
      <b/>
      <sz val="10"/>
      <color indexed="12"/>
      <name val="Arial"/>
      <family val="2"/>
    </font>
    <font>
      <b/>
      <sz val="9"/>
      <color indexed="12"/>
      <name val="Arial"/>
      <family val="2"/>
    </font>
    <font>
      <u/>
      <sz val="10"/>
      <name val="Times New Roman"/>
      <family val="1"/>
    </font>
    <font>
      <b/>
      <sz val="10"/>
      <name val="Times New Roman"/>
      <family val="1"/>
    </font>
    <font>
      <b/>
      <sz val="8"/>
      <name val="Times New Roman"/>
      <family val="1"/>
    </font>
    <font>
      <sz val="9"/>
      <color indexed="23"/>
      <name val="Arial"/>
      <family val="2"/>
    </font>
    <font>
      <i/>
      <sz val="10"/>
      <color indexed="12"/>
      <name val="Times New Roman"/>
      <family val="1"/>
    </font>
    <font>
      <i/>
      <sz val="10"/>
      <name val="Times New Roman"/>
      <family val="1"/>
    </font>
    <font>
      <sz val="9"/>
      <name val="Times New Roman"/>
      <family val="1"/>
    </font>
    <font>
      <i/>
      <sz val="10"/>
      <color indexed="23"/>
      <name val="Arial Narrow"/>
      <family val="2"/>
    </font>
    <font>
      <sz val="10"/>
      <name val="Arial Narrow"/>
      <family val="2"/>
    </font>
    <font>
      <b/>
      <sz val="10"/>
      <color indexed="23"/>
      <name val="Arial"/>
      <family val="2"/>
    </font>
    <font>
      <b/>
      <i/>
      <sz val="10"/>
      <color indexed="12"/>
      <name val="Arial"/>
      <family val="2"/>
    </font>
    <font>
      <sz val="10"/>
      <color indexed="16"/>
      <name val="Times New Roman"/>
      <family val="1"/>
    </font>
    <font>
      <sz val="8"/>
      <name val="Times New Roman"/>
      <family val="1"/>
    </font>
    <font>
      <i/>
      <sz val="9"/>
      <name val="Times New Roman"/>
      <family val="1"/>
    </font>
    <font>
      <b/>
      <i/>
      <sz val="12"/>
      <color indexed="12"/>
      <name val="Times New Roman"/>
      <family val="1"/>
    </font>
    <font>
      <sz val="10"/>
      <color indexed="60"/>
      <name val="Arial Narrow"/>
      <family val="2"/>
    </font>
    <font>
      <sz val="10"/>
      <color indexed="60"/>
      <name val="Times New Roman"/>
      <family val="1"/>
    </font>
    <font>
      <sz val="10"/>
      <color indexed="12"/>
      <name val="Arial Narrow"/>
      <family val="2"/>
    </font>
    <font>
      <b/>
      <sz val="11"/>
      <color indexed="12"/>
      <name val="Arial"/>
      <family val="2"/>
    </font>
    <font>
      <sz val="9"/>
      <color indexed="23"/>
      <name val="Times New Roman"/>
      <family val="1"/>
    </font>
    <font>
      <i/>
      <sz val="12"/>
      <name val="Times New Roman"/>
      <family val="1"/>
    </font>
    <font>
      <sz val="10"/>
      <color indexed="23"/>
      <name val="Arial"/>
      <family val="2"/>
    </font>
    <font>
      <b/>
      <sz val="16"/>
      <name val="Arial Narrow"/>
      <family val="2"/>
    </font>
    <font>
      <b/>
      <sz val="14"/>
      <name val="Arial"/>
      <family val="2"/>
    </font>
    <font>
      <i/>
      <sz val="9"/>
      <name val="Arial"/>
      <family val="2"/>
    </font>
    <font>
      <sz val="10"/>
      <name val="Arial"/>
      <family val="2"/>
    </font>
    <font>
      <b/>
      <i/>
      <u/>
      <sz val="12"/>
      <name val="Times New Roman"/>
      <family val="1"/>
    </font>
    <font>
      <b/>
      <sz val="12"/>
      <name val="Arial"/>
      <family val="2"/>
    </font>
    <font>
      <sz val="12"/>
      <name val="Arial"/>
      <family val="2"/>
    </font>
    <font>
      <sz val="10"/>
      <color indexed="23"/>
      <name val="Times New Roman"/>
      <family val="1"/>
    </font>
    <font>
      <b/>
      <i/>
      <sz val="12"/>
      <color indexed="12"/>
      <name val="Arial"/>
      <family val="2"/>
    </font>
    <font>
      <b/>
      <sz val="10"/>
      <color indexed="55"/>
      <name val="Times New Roman"/>
      <family val="1"/>
    </font>
    <font>
      <b/>
      <sz val="10"/>
      <color indexed="23"/>
      <name val="Times New Roman"/>
      <family val="1"/>
    </font>
    <font>
      <sz val="10"/>
      <color indexed="60"/>
      <name val="Arial"/>
      <family val="2"/>
    </font>
    <font>
      <i/>
      <sz val="10"/>
      <color indexed="60"/>
      <name val="Times New Roman"/>
      <family val="1"/>
    </font>
    <font>
      <sz val="10"/>
      <name val="Arial"/>
      <family val="2"/>
    </font>
    <font>
      <b/>
      <i/>
      <sz val="10"/>
      <color indexed="10"/>
      <name val="Arial"/>
      <family val="2"/>
    </font>
    <font>
      <sz val="10"/>
      <name val="Arial"/>
      <family val="2"/>
    </font>
    <font>
      <sz val="10"/>
      <name val="Arial"/>
      <family val="2"/>
    </font>
    <font>
      <b/>
      <sz val="9"/>
      <name val="Arial"/>
      <family val="2"/>
    </font>
    <font>
      <sz val="10"/>
      <name val="Arial"/>
      <family val="2"/>
    </font>
    <font>
      <b/>
      <i/>
      <sz val="10"/>
      <color indexed="46"/>
      <name val="Arial"/>
      <family val="2"/>
    </font>
    <font>
      <b/>
      <i/>
      <sz val="9"/>
      <color indexed="46"/>
      <name val="Arial"/>
      <family val="2"/>
    </font>
    <font>
      <i/>
      <sz val="8"/>
      <name val="Arial"/>
      <family val="2"/>
    </font>
    <font>
      <sz val="6"/>
      <name val="Arial"/>
      <family val="2"/>
    </font>
    <font>
      <sz val="10"/>
      <color indexed="46"/>
      <name val="Arial"/>
      <family val="2"/>
    </font>
    <font>
      <sz val="10"/>
      <color indexed="46"/>
      <name val="Times New Roman"/>
      <family val="1"/>
    </font>
    <font>
      <b/>
      <sz val="12"/>
      <color indexed="12"/>
      <name val="Arial"/>
      <family val="2"/>
    </font>
    <font>
      <b/>
      <sz val="12"/>
      <color indexed="12"/>
      <name val="Times New Roman"/>
      <family val="1"/>
    </font>
    <font>
      <sz val="12"/>
      <color indexed="60"/>
      <name val="Arial"/>
      <family val="2"/>
    </font>
    <font>
      <b/>
      <sz val="9"/>
      <color indexed="23"/>
      <name val="Times New Roman"/>
      <family val="1"/>
    </font>
    <font>
      <u/>
      <sz val="10"/>
      <color theme="10"/>
      <name val="Arial"/>
      <family val="2"/>
    </font>
    <font>
      <u/>
      <sz val="10"/>
      <color theme="11"/>
      <name val="Arial"/>
      <family val="2"/>
    </font>
    <font>
      <sz val="11"/>
      <name val="Arial Narrow"/>
      <family val="2"/>
    </font>
    <font>
      <sz val="11"/>
      <color indexed="23"/>
      <name val="Arial Narrow"/>
      <family val="2"/>
    </font>
    <font>
      <b/>
      <u/>
      <sz val="12"/>
      <name val="Arial"/>
      <family val="2"/>
    </font>
    <font>
      <sz val="9"/>
      <name val="Arial"/>
      <family val="2"/>
    </font>
    <font>
      <b/>
      <i/>
      <sz val="9"/>
      <color indexed="12"/>
      <name val="Arial"/>
      <family val="2"/>
    </font>
    <font>
      <sz val="8"/>
      <name val="Arial Narrow"/>
      <family val="2"/>
    </font>
    <font>
      <u/>
      <sz val="8"/>
      <name val="Arial Narrow"/>
      <family val="2"/>
    </font>
    <font>
      <sz val="9"/>
      <color rgb="FF008000"/>
      <name val="Times New Roman"/>
      <family val="1"/>
    </font>
    <font>
      <sz val="10"/>
      <color rgb="FFFF6600"/>
      <name val="Arial Narrow"/>
      <family val="2"/>
    </font>
    <font>
      <i/>
      <u/>
      <sz val="10"/>
      <color rgb="FFFF6600"/>
      <name val="Arial Narrow"/>
      <family val="2"/>
    </font>
    <font>
      <i/>
      <sz val="10"/>
      <color indexed="23"/>
      <name val="Arial"/>
      <family val="2"/>
    </font>
    <font>
      <u/>
      <sz val="10"/>
      <color indexed="23"/>
      <name val="Times New Roman"/>
      <family val="1"/>
    </font>
    <font>
      <u/>
      <sz val="10"/>
      <color indexed="23"/>
      <name val="Arial Narrow"/>
      <family val="2"/>
    </font>
    <font>
      <b/>
      <u/>
      <sz val="9"/>
      <name val="Arial"/>
      <family val="2"/>
    </font>
    <font>
      <i/>
      <sz val="10"/>
      <color rgb="FFFF6600"/>
      <name val="Times New Roman"/>
      <family val="1"/>
    </font>
    <font>
      <b/>
      <u/>
      <sz val="10"/>
      <name val="Times New Roman"/>
      <family val="1"/>
    </font>
    <font>
      <i/>
      <sz val="10"/>
      <color indexed="23"/>
      <name val="Times New Roman"/>
      <family val="1"/>
    </font>
    <font>
      <i/>
      <sz val="10"/>
      <color rgb="FF0000FF"/>
      <name val="Times New Roman"/>
      <family val="1"/>
    </font>
    <font>
      <b/>
      <i/>
      <sz val="14"/>
      <color indexed="23"/>
      <name val="Arial"/>
      <family val="2"/>
    </font>
    <font>
      <b/>
      <i/>
      <sz val="14"/>
      <color indexed="60"/>
      <name val="Arial"/>
      <family val="2"/>
    </font>
    <font>
      <sz val="11"/>
      <name val="Arial"/>
      <family val="2"/>
    </font>
    <font>
      <b/>
      <i/>
      <sz val="8"/>
      <color indexed="46"/>
      <name val="Arial"/>
      <family val="2"/>
    </font>
    <font>
      <sz val="10"/>
      <color rgb="FFFF0000"/>
      <name val="Arial"/>
      <family val="2"/>
    </font>
    <font>
      <sz val="11"/>
      <name val="Times New Roman"/>
      <family val="1"/>
    </font>
    <font>
      <i/>
      <sz val="8"/>
      <color theme="9"/>
      <name val="Arial"/>
      <family val="2"/>
    </font>
    <font>
      <b/>
      <sz val="9"/>
      <color rgb="FF0000FF"/>
      <name val="Arial"/>
      <family val="2"/>
    </font>
    <font>
      <b/>
      <sz val="10"/>
      <color indexed="12"/>
      <name val="Times New Roman"/>
      <family val="1"/>
    </font>
    <font>
      <sz val="10"/>
      <color indexed="12"/>
      <name val="Times New Roman"/>
      <family val="1"/>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
      <i/>
      <sz val="8"/>
      <name val="Arial Narrow"/>
      <family val="2"/>
    </font>
    <font>
      <i/>
      <sz val="8"/>
      <color rgb="FFFF6600"/>
      <name val="Times New Roman"/>
      <family val="1"/>
    </font>
    <font>
      <i/>
      <sz val="8"/>
      <color rgb="FF0000FF"/>
      <name val="Arial Narrow"/>
      <family val="2"/>
    </font>
    <font>
      <b/>
      <u/>
      <sz val="14"/>
      <name val="Arial"/>
      <family val="2"/>
    </font>
    <font>
      <b/>
      <i/>
      <u/>
      <sz val="11"/>
      <name val="Arial"/>
      <family val="2"/>
    </font>
    <font>
      <i/>
      <sz val="10"/>
      <color theme="9" tint="-0.499984740745262"/>
      <name val="Times New Roman"/>
      <family val="1"/>
    </font>
    <font>
      <b/>
      <sz val="12"/>
      <color theme="9" tint="-0.499984740745262"/>
      <name val="Arial"/>
      <family val="2"/>
    </font>
    <font>
      <sz val="10"/>
      <color rgb="FFFF6600"/>
      <name val="Arial"/>
      <family val="2"/>
    </font>
    <font>
      <b/>
      <sz val="14"/>
      <color theme="9" tint="-0.499984740745262"/>
      <name val="Arial"/>
      <family val="2"/>
    </font>
    <font>
      <b/>
      <i/>
      <sz val="12"/>
      <name val="Arial"/>
      <family val="2"/>
    </font>
    <font>
      <b/>
      <i/>
      <sz val="10"/>
      <color rgb="FFFF0000"/>
      <name val="Times New Roman"/>
      <family val="1"/>
    </font>
    <font>
      <i/>
      <u/>
      <sz val="8"/>
      <color rgb="FF0000FF"/>
      <name val="Times New Roman"/>
      <family val="1"/>
    </font>
    <font>
      <i/>
      <sz val="9"/>
      <color rgb="FFFF6600"/>
      <name val="Times New Roman"/>
      <family val="1"/>
    </font>
    <font>
      <b/>
      <i/>
      <sz val="11"/>
      <color rgb="FFFF0000"/>
      <name val="Times New Roman"/>
      <family val="1"/>
    </font>
    <font>
      <b/>
      <sz val="8"/>
      <color rgb="FF0000FF"/>
      <name val="Arial"/>
      <family val="2"/>
    </font>
    <font>
      <i/>
      <sz val="10"/>
      <color rgb="FF0000FF"/>
      <name val="Arial"/>
      <family val="2"/>
    </font>
    <font>
      <i/>
      <sz val="8"/>
      <color theme="5"/>
      <name val="Arial Narrow"/>
      <family val="2"/>
    </font>
    <font>
      <sz val="8"/>
      <color theme="5"/>
      <name val="Arial Narrow"/>
      <family val="2"/>
    </font>
    <font>
      <sz val="10"/>
      <color theme="5"/>
      <name val="Arial"/>
      <family val="2"/>
    </font>
    <font>
      <sz val="6"/>
      <color theme="5"/>
      <name val="Arial"/>
      <family val="2"/>
    </font>
    <font>
      <sz val="8"/>
      <color theme="5"/>
      <name val="Times New Roman"/>
      <family val="1"/>
    </font>
    <font>
      <b/>
      <sz val="12"/>
      <color theme="9" tint="-0.499984740745262"/>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654">
    <xf numFmtId="0" fontId="0" fillId="0" borderId="0"/>
    <xf numFmtId="44" fontId="3" fillId="0" borderId="0" applyFont="0" applyFill="0" applyBorder="0" applyAlignment="0" applyProtection="0"/>
    <xf numFmtId="9" fontId="3"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43" fontId="2"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cellStyleXfs>
  <cellXfs count="320">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xf numFmtId="0" fontId="24" fillId="0" borderId="0" xfId="0" applyFont="1"/>
    <xf numFmtId="0" fontId="0" fillId="0" borderId="7" xfId="0" applyBorder="1"/>
    <xf numFmtId="0" fontId="0" fillId="0" borderId="8" xfId="0" applyBorder="1"/>
    <xf numFmtId="0" fontId="3" fillId="0" borderId="0" xfId="0" applyFont="1"/>
    <xf numFmtId="0" fontId="25" fillId="0" borderId="0" xfId="0" applyFont="1"/>
    <xf numFmtId="0" fontId="26" fillId="0" borderId="0" xfId="0" quotePrefix="1" applyFont="1" applyAlignment="1">
      <alignment horizontal="center"/>
    </xf>
    <xf numFmtId="164" fontId="28" fillId="0" borderId="0" xfId="2" applyNumberFormat="1" applyFont="1" applyBorder="1" applyAlignment="1">
      <alignment horizontal="center" vertical="center"/>
    </xf>
    <xf numFmtId="0" fontId="0" fillId="0" borderId="0" xfId="0" applyAlignment="1">
      <alignment vertical="center"/>
    </xf>
    <xf numFmtId="0" fontId="29" fillId="0" borderId="3" xfId="0" applyFont="1" applyBorder="1"/>
    <xf numFmtId="0" fontId="26" fillId="0" borderId="0" xfId="0" quotePrefix="1" applyFont="1" applyAlignment="1">
      <alignment horizontal="center" vertical="center"/>
    </xf>
    <xf numFmtId="0" fontId="0" fillId="0" borderId="0" xfId="0" applyAlignment="1">
      <alignment horizontal="right"/>
    </xf>
    <xf numFmtId="164" fontId="30" fillId="0" borderId="3" xfId="2" applyNumberFormat="1" applyFont="1" applyFill="1" applyBorder="1" applyAlignment="1">
      <alignment horizontal="left" indent="1"/>
    </xf>
    <xf numFmtId="0" fontId="26" fillId="0" borderId="0" xfId="0" quotePrefix="1" applyFont="1"/>
    <xf numFmtId="0" fontId="27" fillId="0" borderId="0" xfId="0" applyFont="1"/>
    <xf numFmtId="0" fontId="29" fillId="0" borderId="6" xfId="0" applyFont="1" applyBorder="1"/>
    <xf numFmtId="0" fontId="0" fillId="0" borderId="3" xfId="0" applyBorder="1" applyAlignment="1">
      <alignment horizontal="center"/>
    </xf>
    <xf numFmtId="0" fontId="19" fillId="0" borderId="2" xfId="0" applyFont="1" applyBorder="1"/>
    <xf numFmtId="0" fontId="5" fillId="0" borderId="0" xfId="0" applyFont="1"/>
    <xf numFmtId="168" fontId="31" fillId="0" borderId="2" xfId="1" applyNumberFormat="1" applyFont="1" applyBorder="1"/>
    <xf numFmtId="9" fontId="0" fillId="0" borderId="0" xfId="0" applyNumberFormat="1"/>
    <xf numFmtId="0" fontId="29" fillId="0" borderId="0" xfId="0" applyFont="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164" fontId="15" fillId="0" borderId="0" xfId="2" applyNumberFormat="1" applyFont="1" applyAlignment="1" applyProtection="1">
      <alignment horizontal="center" vertical="center"/>
    </xf>
    <xf numFmtId="0" fontId="12" fillId="0" borderId="0" xfId="0" applyFont="1"/>
    <xf numFmtId="0" fontId="13" fillId="0" borderId="0" xfId="0" applyFont="1"/>
    <xf numFmtId="0" fontId="11" fillId="0" borderId="0" xfId="0" applyFont="1" applyAlignment="1">
      <alignment horizontal="left"/>
    </xf>
    <xf numFmtId="0" fontId="24" fillId="0" borderId="0" xfId="0" applyFont="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5"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Alignment="1">
      <alignment horizontal="center"/>
    </xf>
    <xf numFmtId="0" fontId="48" fillId="0" borderId="3" xfId="0" applyFont="1" applyBorder="1" applyAlignment="1">
      <alignment horizontal="center"/>
    </xf>
    <xf numFmtId="168" fontId="5" fillId="0" borderId="2" xfId="1" applyNumberFormat="1" applyFont="1" applyBorder="1" applyAlignment="1">
      <alignment horizontal="right" vertical="center"/>
    </xf>
    <xf numFmtId="168" fontId="53" fillId="0" borderId="0" xfId="1" applyNumberFormat="1" applyFont="1" applyBorder="1" applyAlignment="1">
      <alignment horizontal="center" vertical="center"/>
    </xf>
    <xf numFmtId="0" fontId="44" fillId="0" borderId="0" xfId="0" applyFont="1" applyAlignment="1">
      <alignment vertical="center"/>
    </xf>
    <xf numFmtId="0" fontId="54" fillId="0" borderId="0" xfId="0" applyFont="1" applyAlignment="1">
      <alignment vertical="center"/>
    </xf>
    <xf numFmtId="0" fontId="2"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165" fontId="54" fillId="0" borderId="0" xfId="0" applyNumberFormat="1" applyFont="1" applyAlignment="1">
      <alignment vertical="center"/>
    </xf>
    <xf numFmtId="2" fontId="44" fillId="0" borderId="0" xfId="0" applyNumberFormat="1" applyFont="1" applyAlignment="1">
      <alignment vertical="center"/>
    </xf>
    <xf numFmtId="0" fontId="16" fillId="0" borderId="0" xfId="0" applyFont="1" applyAlignment="1">
      <alignment vertical="center"/>
    </xf>
    <xf numFmtId="0" fontId="9" fillId="0" borderId="12" xfId="0" applyFont="1" applyBorder="1"/>
    <xf numFmtId="165" fontId="46" fillId="0" borderId="0" xfId="0" applyNumberFormat="1" applyFont="1" applyAlignment="1">
      <alignment horizontal="right" vertical="center"/>
    </xf>
    <xf numFmtId="0" fontId="59" fillId="0" borderId="0" xfId="0" applyFont="1" applyAlignment="1">
      <alignment vertical="center"/>
    </xf>
    <xf numFmtId="0" fontId="11" fillId="0" borderId="0" xfId="0" applyFont="1" applyAlignment="1">
      <alignment vertical="center"/>
    </xf>
    <xf numFmtId="0" fontId="13" fillId="0" borderId="0" xfId="0" applyFont="1" applyAlignment="1">
      <alignment horizontal="left" vertical="center"/>
    </xf>
    <xf numFmtId="167" fontId="55" fillId="0" borderId="0" xfId="0" applyNumberFormat="1" applyFont="1" applyAlignment="1">
      <alignment horizontal="center" vertical="center"/>
    </xf>
    <xf numFmtId="167" fontId="60" fillId="0" borderId="0" xfId="0" applyNumberFormat="1" applyFont="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Alignment="1">
      <alignment vertical="center"/>
    </xf>
    <xf numFmtId="1" fontId="17" fillId="0" borderId="0" xfId="0" applyNumberFormat="1" applyFont="1" applyAlignment="1">
      <alignment vertical="center"/>
    </xf>
    <xf numFmtId="0" fontId="61" fillId="0" borderId="0" xfId="0" applyFont="1" applyAlignment="1">
      <alignment horizontal="left" vertical="center"/>
    </xf>
    <xf numFmtId="1" fontId="63" fillId="0" borderId="0" xfId="0" applyNumberFormat="1" applyFont="1" applyAlignment="1">
      <alignment vertical="center"/>
    </xf>
    <xf numFmtId="0" fontId="64" fillId="0" borderId="0" xfId="0" applyFont="1" applyAlignment="1">
      <alignment vertical="center"/>
    </xf>
    <xf numFmtId="2" fontId="64" fillId="0" borderId="0" xfId="0" applyNumberFormat="1" applyFont="1" applyAlignment="1">
      <alignment vertical="center"/>
    </xf>
    <xf numFmtId="1" fontId="62" fillId="0" borderId="0" xfId="0" applyNumberFormat="1"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Alignment="1">
      <alignment horizontal="center"/>
    </xf>
    <xf numFmtId="166" fontId="24" fillId="2" borderId="0" xfId="0" applyNumberFormat="1" applyFont="1" applyFill="1" applyAlignment="1">
      <alignment horizontal="right"/>
    </xf>
    <xf numFmtId="165" fontId="40" fillId="0" borderId="3" xfId="2" applyNumberFormat="1" applyFont="1" applyBorder="1" applyAlignment="1">
      <alignment horizontal="center"/>
    </xf>
    <xf numFmtId="0" fontId="51" fillId="0" borderId="3" xfId="0" applyFont="1" applyBorder="1" applyAlignment="1">
      <alignment horizontal="center"/>
    </xf>
    <xf numFmtId="165" fontId="68" fillId="0" borderId="1" xfId="2" applyNumberFormat="1" applyFont="1" applyFill="1" applyBorder="1" applyAlignment="1">
      <alignment horizontal="center"/>
    </xf>
    <xf numFmtId="164" fontId="69" fillId="0" borderId="0" xfId="2" applyNumberFormat="1" applyFont="1" applyBorder="1" applyAlignment="1">
      <alignment horizontal="right" vertical="center"/>
    </xf>
    <xf numFmtId="0" fontId="38" fillId="0" borderId="0" xfId="0" applyFont="1" applyAlignment="1">
      <alignment horizontal="right" vertical="center"/>
    </xf>
    <xf numFmtId="0" fontId="0" fillId="0" borderId="2" xfId="0" applyBorder="1" applyAlignment="1">
      <alignment vertical="top"/>
    </xf>
    <xf numFmtId="0" fontId="0" fillId="0" borderId="0" xfId="0" applyAlignment="1">
      <alignment vertical="top"/>
    </xf>
    <xf numFmtId="0" fontId="19" fillId="0" borderId="0" xfId="0" applyFont="1" applyAlignment="1">
      <alignment horizontal="center" vertical="top" wrapText="1"/>
    </xf>
    <xf numFmtId="0" fontId="5" fillId="0" borderId="0" xfId="0" applyFont="1" applyAlignment="1">
      <alignment vertical="top"/>
    </xf>
    <xf numFmtId="0" fontId="0" fillId="0" borderId="3" xfId="0" applyBorder="1"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2" fillId="2" borderId="0" xfId="0" applyNumberFormat="1" applyFont="1" applyFill="1" applyAlignment="1">
      <alignment vertical="center"/>
    </xf>
    <xf numFmtId="0" fontId="39" fillId="0" borderId="12" xfId="0" applyFont="1" applyBorder="1"/>
    <xf numFmtId="164" fontId="47" fillId="0" borderId="0" xfId="2" applyNumberFormat="1" applyFont="1" applyBorder="1" applyAlignment="1" applyProtection="1">
      <alignment horizontal="center" vertical="center"/>
    </xf>
    <xf numFmtId="164" fontId="47" fillId="0" borderId="12" xfId="2" applyNumberFormat="1" applyFont="1" applyBorder="1" applyAlignment="1" applyProtection="1">
      <alignment horizontal="center" vertical="center"/>
    </xf>
    <xf numFmtId="164" fontId="47" fillId="0" borderId="0" xfId="2" applyNumberFormat="1" applyFont="1" applyAlignment="1" applyProtection="1">
      <alignment horizontal="center" vertical="center"/>
    </xf>
    <xf numFmtId="0" fontId="24" fillId="0" borderId="0" xfId="0" applyFont="1" applyAlignment="1">
      <alignment horizontal="center"/>
    </xf>
    <xf numFmtId="0" fontId="24" fillId="0" borderId="12" xfId="0" applyFont="1" applyBorder="1" applyAlignment="1">
      <alignment horizontal="center"/>
    </xf>
    <xf numFmtId="164" fontId="5" fillId="0" borderId="0" xfId="2" applyNumberFormat="1" applyFont="1" applyAlignment="1" applyProtection="1">
      <alignment horizontal="center" vertical="center"/>
    </xf>
    <xf numFmtId="0" fontId="72" fillId="0" borderId="0" xfId="0" applyFont="1"/>
    <xf numFmtId="165" fontId="73" fillId="0" borderId="0" xfId="0" applyNumberFormat="1" applyFont="1" applyAlignment="1">
      <alignment horizontal="center" vertical="center"/>
    </xf>
    <xf numFmtId="0" fontId="74" fillId="0" borderId="0" xfId="0" applyFont="1" applyAlignment="1">
      <alignment horizontal="right"/>
    </xf>
    <xf numFmtId="0" fontId="75" fillId="0" borderId="0" xfId="0" applyFont="1" applyAlignment="1">
      <alignment horizontal="right"/>
    </xf>
    <xf numFmtId="165" fontId="54" fillId="4" borderId="0" xfId="0" applyNumberFormat="1" applyFont="1" applyFill="1" applyAlignment="1">
      <alignment vertical="center"/>
    </xf>
    <xf numFmtId="164" fontId="62" fillId="4" borderId="0" xfId="0" applyNumberFormat="1" applyFont="1" applyFill="1" applyAlignment="1">
      <alignment vertical="center"/>
    </xf>
    <xf numFmtId="2" fontId="64" fillId="4" borderId="0" xfId="0" applyNumberFormat="1" applyFont="1" applyFill="1" applyAlignment="1">
      <alignment vertical="center"/>
    </xf>
    <xf numFmtId="1" fontId="63" fillId="4" borderId="0" xfId="0" applyNumberFormat="1" applyFont="1" applyFill="1" applyAlignment="1">
      <alignment vertical="center"/>
    </xf>
    <xf numFmtId="0" fontId="16" fillId="4" borderId="0" xfId="0" applyFont="1" applyFill="1" applyAlignment="1">
      <alignment vertical="center"/>
    </xf>
    <xf numFmtId="9" fontId="22" fillId="0" borderId="3" xfId="2" applyFont="1" applyBorder="1" applyAlignment="1">
      <alignment horizontal="center"/>
    </xf>
    <xf numFmtId="9" fontId="52" fillId="0" borderId="1" xfId="2" applyFont="1" applyFill="1" applyBorder="1" applyAlignment="1">
      <alignment horizontal="center"/>
    </xf>
    <xf numFmtId="164" fontId="5" fillId="2" borderId="0" xfId="0" applyNumberFormat="1" applyFont="1" applyFill="1" applyAlignment="1">
      <alignment vertical="center"/>
    </xf>
    <xf numFmtId="164" fontId="5" fillId="4" borderId="0" xfId="0" applyNumberFormat="1" applyFont="1" applyFill="1" applyAlignment="1">
      <alignment vertical="center"/>
    </xf>
    <xf numFmtId="9" fontId="77" fillId="0" borderId="0" xfId="0" applyNumberFormat="1" applyFont="1" applyAlignment="1">
      <alignment vertical="center"/>
    </xf>
    <xf numFmtId="0" fontId="79" fillId="0" borderId="11" xfId="0" applyFont="1" applyBorder="1" applyAlignment="1">
      <alignment horizontal="center" wrapText="1"/>
    </xf>
    <xf numFmtId="164" fontId="79" fillId="0" borderId="0" xfId="2" applyNumberFormat="1" applyFont="1" applyBorder="1" applyAlignment="1" applyProtection="1">
      <alignment horizontal="center" vertical="center"/>
    </xf>
    <xf numFmtId="164" fontId="80" fillId="0" borderId="0" xfId="2" applyNumberFormat="1" applyFont="1" applyAlignment="1">
      <alignment horizontal="center"/>
    </xf>
    <xf numFmtId="0" fontId="81" fillId="0" borderId="0" xfId="0" applyFont="1" applyAlignment="1">
      <alignment horizontal="center" wrapText="1"/>
    </xf>
    <xf numFmtId="0" fontId="9" fillId="0" borderId="15" xfId="0" applyFont="1" applyBorder="1"/>
    <xf numFmtId="164" fontId="47"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79" fillId="0" borderId="15" xfId="2" applyNumberFormat="1" applyFont="1" applyBorder="1" applyAlignment="1" applyProtection="1">
      <alignment horizontal="center" vertical="center"/>
    </xf>
    <xf numFmtId="164" fontId="80" fillId="0" borderId="15" xfId="2" applyNumberFormat="1" applyFont="1" applyBorder="1" applyAlignment="1">
      <alignment horizontal="center"/>
    </xf>
    <xf numFmtId="165" fontId="46" fillId="0" borderId="15" xfId="0" applyNumberFormat="1" applyFont="1" applyBorder="1" applyAlignment="1">
      <alignment horizontal="right" vertical="center"/>
    </xf>
    <xf numFmtId="165" fontId="73" fillId="0" borderId="16" xfId="0" applyNumberFormat="1" applyFont="1" applyBorder="1" applyAlignment="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79" fillId="0" borderId="12" xfId="2" applyNumberFormat="1" applyFont="1" applyBorder="1" applyAlignment="1" applyProtection="1">
      <alignment horizontal="center" vertical="center"/>
    </xf>
    <xf numFmtId="164" fontId="80" fillId="0" borderId="12" xfId="2" applyNumberFormat="1" applyFont="1" applyBorder="1" applyAlignment="1">
      <alignment horizontal="center"/>
    </xf>
    <xf numFmtId="165" fontId="46" fillId="0" borderId="12" xfId="0" applyNumberFormat="1" applyFont="1" applyBorder="1" applyAlignment="1">
      <alignment horizontal="right" vertical="center"/>
    </xf>
    <xf numFmtId="165" fontId="73" fillId="0" borderId="12" xfId="0" applyNumberFormat="1" applyFont="1" applyBorder="1" applyAlignment="1">
      <alignment horizontal="center" vertical="center"/>
    </xf>
    <xf numFmtId="164" fontId="82" fillId="0" borderId="0" xfId="0" applyNumberFormat="1" applyFont="1" applyAlignment="1">
      <alignment horizontal="center"/>
    </xf>
    <xf numFmtId="164" fontId="82" fillId="0" borderId="12" xfId="0" applyNumberFormat="1" applyFont="1" applyBorder="1" applyAlignment="1">
      <alignment horizontal="center"/>
    </xf>
    <xf numFmtId="164" fontId="40" fillId="0" borderId="0" xfId="0" applyNumberFormat="1" applyFont="1" applyAlignment="1">
      <alignment horizontal="center"/>
    </xf>
    <xf numFmtId="164" fontId="40" fillId="0" borderId="12" xfId="0" applyNumberFormat="1" applyFont="1" applyBorder="1" applyAlignment="1">
      <alignment horizontal="center"/>
    </xf>
    <xf numFmtId="164" fontId="40" fillId="0" borderId="15" xfId="0" applyNumberFormat="1" applyFont="1" applyBorder="1" applyAlignment="1">
      <alignment horizontal="center"/>
    </xf>
    <xf numFmtId="0" fontId="16" fillId="0" borderId="11" xfId="0" applyFont="1" applyBorder="1" applyAlignment="1">
      <alignment horizontal="center" wrapText="1"/>
    </xf>
    <xf numFmtId="0" fontId="84" fillId="0" borderId="0" xfId="0" applyFont="1" applyAlignment="1">
      <alignment horizontal="center"/>
    </xf>
    <xf numFmtId="0" fontId="58" fillId="0" borderId="0" xfId="0" applyFont="1" applyAlignment="1">
      <alignment horizontal="right"/>
    </xf>
    <xf numFmtId="0" fontId="85" fillId="0" borderId="0" xfId="0" applyFont="1" applyAlignment="1">
      <alignment horizontal="right"/>
    </xf>
    <xf numFmtId="0" fontId="83" fillId="0" borderId="0" xfId="0" applyFont="1" applyAlignment="1">
      <alignment horizontal="center"/>
    </xf>
    <xf numFmtId="164" fontId="86" fillId="0" borderId="0" xfId="2" applyNumberFormat="1" applyFont="1" applyAlignment="1">
      <alignment vertical="center"/>
    </xf>
    <xf numFmtId="10" fontId="2" fillId="0" borderId="0" xfId="2" applyNumberFormat="1" applyFont="1" applyAlignment="1">
      <alignment vertical="center"/>
    </xf>
    <xf numFmtId="0" fontId="50" fillId="0" borderId="0" xfId="0" applyFont="1" applyAlignment="1">
      <alignment horizontal="center"/>
    </xf>
    <xf numFmtId="0" fontId="21" fillId="0" borderId="0" xfId="0" applyFont="1" applyAlignment="1">
      <alignment horizontal="left" vertical="center" wrapText="1"/>
    </xf>
    <xf numFmtId="0" fontId="19" fillId="0" borderId="18" xfId="0" applyFont="1" applyBorder="1" applyAlignment="1">
      <alignment horizontal="center"/>
    </xf>
    <xf numFmtId="0" fontId="19" fillId="0" borderId="13" xfId="0" applyFont="1" applyBorder="1" applyAlignment="1">
      <alignment horizontal="center"/>
    </xf>
    <xf numFmtId="0" fontId="38" fillId="0" borderId="0" xfId="0" applyFont="1" applyAlignment="1">
      <alignment horizontal="center" vertical="center" wrapText="1"/>
    </xf>
    <xf numFmtId="0" fontId="88" fillId="0" borderId="0" xfId="0" quotePrefix="1" applyFont="1" applyAlignment="1">
      <alignment horizontal="center" vertical="center"/>
    </xf>
    <xf numFmtId="0" fontId="89" fillId="0" borderId="0" xfId="0" applyFont="1" applyAlignment="1">
      <alignment horizontal="left"/>
    </xf>
    <xf numFmtId="0" fontId="89" fillId="0" borderId="0" xfId="0" applyFont="1" applyAlignment="1">
      <alignment horizontal="center"/>
    </xf>
    <xf numFmtId="164" fontId="90" fillId="0" borderId="0" xfId="2" applyNumberFormat="1" applyFont="1" applyBorder="1" applyAlignment="1">
      <alignment horizontal="center" vertical="center"/>
    </xf>
    <xf numFmtId="164" fontId="91" fillId="0" borderId="1" xfId="2" applyNumberFormat="1" applyFont="1" applyFill="1" applyBorder="1" applyAlignment="1">
      <alignment horizontal="center"/>
    </xf>
    <xf numFmtId="0" fontId="13" fillId="0" borderId="12" xfId="0" applyFont="1" applyBorder="1"/>
    <xf numFmtId="9" fontId="77" fillId="4" borderId="0" xfId="0" applyNumberFormat="1" applyFont="1" applyFill="1" applyAlignment="1">
      <alignment vertical="center"/>
    </xf>
    <xf numFmtId="164" fontId="5" fillId="2" borderId="15" xfId="0" applyNumberFormat="1" applyFont="1" applyFill="1" applyBorder="1" applyAlignment="1">
      <alignment vertical="center"/>
    </xf>
    <xf numFmtId="165" fontId="54" fillId="0" borderId="15" xfId="0" applyNumberFormat="1" applyFont="1" applyBorder="1" applyAlignment="1">
      <alignment vertical="center"/>
    </xf>
    <xf numFmtId="164" fontId="62" fillId="2" borderId="15" xfId="0" applyNumberFormat="1" applyFont="1" applyFill="1" applyBorder="1" applyAlignment="1">
      <alignment vertical="center"/>
    </xf>
    <xf numFmtId="2" fontId="64" fillId="0" borderId="15" xfId="0" applyNumberFormat="1" applyFont="1" applyBorder="1" applyAlignment="1">
      <alignment vertical="center"/>
    </xf>
    <xf numFmtId="1" fontId="63" fillId="0" borderId="15" xfId="0" applyNumberFormat="1" applyFont="1" applyBorder="1" applyAlignment="1">
      <alignment vertical="center"/>
    </xf>
    <xf numFmtId="9" fontId="77" fillId="0" borderId="16" xfId="0" applyNumberFormat="1" applyFont="1" applyBorder="1" applyAlignment="1">
      <alignment vertical="center"/>
    </xf>
    <xf numFmtId="0" fontId="78" fillId="0" borderId="0" xfId="0" applyFont="1" applyAlignment="1">
      <alignment horizontal="right" vertical="center"/>
    </xf>
    <xf numFmtId="0" fontId="9" fillId="0" borderId="0" xfId="0" applyFont="1" applyAlignment="1">
      <alignment horizontal="justify" vertical="top" wrapText="1"/>
    </xf>
    <xf numFmtId="0" fontId="92" fillId="0" borderId="0" xfId="0" applyFont="1"/>
    <xf numFmtId="167" fontId="61" fillId="0" borderId="0" xfId="0" applyNumberFormat="1" applyFont="1" applyAlignment="1">
      <alignment horizontal="center" vertical="center"/>
    </xf>
    <xf numFmtId="167" fontId="93" fillId="0" borderId="0" xfId="0" applyNumberFormat="1" applyFont="1" applyAlignment="1">
      <alignment horizontal="right" vertical="center"/>
    </xf>
    <xf numFmtId="0" fontId="65" fillId="0" borderId="0" xfId="0" applyFont="1" applyAlignment="1">
      <alignment horizontal="center" vertical="center"/>
    </xf>
    <xf numFmtId="169" fontId="64"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5" fillId="0" borderId="2" xfId="0" applyFont="1" applyBorder="1"/>
    <xf numFmtId="0" fontId="24" fillId="0" borderId="0" xfId="0" applyFont="1" applyAlignment="1">
      <alignment vertical="center"/>
    </xf>
    <xf numFmtId="165" fontId="56" fillId="0" borderId="0" xfId="0" applyNumberFormat="1" applyFont="1" applyAlignment="1">
      <alignment vertical="center"/>
    </xf>
    <xf numFmtId="165" fontId="2" fillId="0" borderId="0" xfId="0" applyNumberFormat="1" applyFont="1" applyAlignment="1">
      <alignment vertical="center"/>
    </xf>
    <xf numFmtId="165" fontId="57" fillId="0" borderId="0" xfId="0" applyNumberFormat="1" applyFont="1" applyAlignment="1">
      <alignment vertical="center"/>
    </xf>
    <xf numFmtId="165" fontId="86" fillId="0" borderId="0" xfId="2" applyNumberFormat="1" applyFont="1" applyAlignment="1">
      <alignment vertical="center"/>
    </xf>
    <xf numFmtId="165" fontId="27" fillId="0" borderId="1" xfId="0" applyNumberFormat="1" applyFont="1" applyBorder="1" applyAlignment="1">
      <alignment horizontal="right" vertical="center"/>
    </xf>
    <xf numFmtId="165" fontId="44" fillId="0" borderId="0" xfId="0" applyNumberFormat="1" applyFont="1" applyAlignment="1">
      <alignment vertical="center"/>
    </xf>
    <xf numFmtId="0" fontId="9" fillId="4" borderId="0" xfId="0" applyFont="1" applyFill="1"/>
    <xf numFmtId="164" fontId="40" fillId="4" borderId="0" xfId="0" applyNumberFormat="1" applyFont="1" applyFill="1" applyAlignment="1">
      <alignment horizontal="center"/>
    </xf>
    <xf numFmtId="164" fontId="47"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79" fillId="4" borderId="0" xfId="2" applyNumberFormat="1" applyFont="1" applyFill="1" applyBorder="1" applyAlignment="1" applyProtection="1">
      <alignment horizontal="center" vertical="center"/>
    </xf>
    <xf numFmtId="164" fontId="80" fillId="4" borderId="0" xfId="2" applyNumberFormat="1" applyFont="1" applyFill="1" applyAlignment="1">
      <alignment horizontal="center"/>
    </xf>
    <xf numFmtId="165" fontId="46" fillId="4" borderId="0" xfId="0" applyNumberFormat="1" applyFont="1" applyFill="1" applyAlignment="1">
      <alignment horizontal="right" vertical="center"/>
    </xf>
    <xf numFmtId="165" fontId="73" fillId="4" borderId="0" xfId="0" applyNumberFormat="1" applyFont="1" applyFill="1" applyAlignment="1">
      <alignment horizontal="center" vertical="center"/>
    </xf>
    <xf numFmtId="164" fontId="22" fillId="0" borderId="0" xfId="0" applyNumberFormat="1" applyFont="1" applyAlignment="1">
      <alignment horizontal="center"/>
    </xf>
    <xf numFmtId="9" fontId="26" fillId="0" borderId="0" xfId="2" quotePrefix="1" applyFont="1" applyBorder="1" applyAlignment="1">
      <alignment horizontal="center" vertical="center"/>
    </xf>
    <xf numFmtId="0" fontId="19" fillId="0" borderId="0" xfId="0" applyFont="1" applyAlignment="1">
      <alignment horizontal="center"/>
    </xf>
    <xf numFmtId="0" fontId="88" fillId="0" borderId="0" xfId="0" quotePrefix="1" applyFont="1" applyAlignment="1">
      <alignment horizontal="left" vertical="center"/>
    </xf>
    <xf numFmtId="164" fontId="49" fillId="0" borderId="0" xfId="0" applyNumberFormat="1" applyFont="1" applyAlignment="1">
      <alignment horizontal="center"/>
    </xf>
    <xf numFmtId="0" fontId="16" fillId="0" borderId="14" xfId="0" applyFont="1" applyBorder="1" applyAlignment="1">
      <alignment vertical="center"/>
    </xf>
    <xf numFmtId="164" fontId="62" fillId="0" borderId="15" xfId="0" applyNumberFormat="1" applyFont="1" applyBorder="1" applyAlignment="1">
      <alignment vertical="center"/>
    </xf>
    <xf numFmtId="0" fontId="94" fillId="0" borderId="0" xfId="0" applyFont="1" applyAlignment="1">
      <alignment vertical="center"/>
    </xf>
    <xf numFmtId="0" fontId="20" fillId="0" borderId="17" xfId="0" applyFont="1" applyBorder="1" applyAlignment="1">
      <alignment horizontal="center" vertical="center"/>
    </xf>
    <xf numFmtId="0" fontId="87" fillId="0" borderId="18" xfId="0" applyFont="1" applyBorder="1" applyAlignment="1">
      <alignment horizontal="center" vertical="center"/>
    </xf>
    <xf numFmtId="164" fontId="49" fillId="3" borderId="1" xfId="0" applyNumberFormat="1" applyFont="1" applyFill="1" applyBorder="1" applyAlignment="1">
      <alignment horizontal="center"/>
    </xf>
    <xf numFmtId="166" fontId="89" fillId="2" borderId="0" xfId="0" applyNumberFormat="1" applyFont="1" applyFill="1" applyAlignment="1">
      <alignment horizontal="center"/>
    </xf>
    <xf numFmtId="166" fontId="89" fillId="2" borderId="0" xfId="0" applyNumberFormat="1" applyFont="1" applyFill="1" applyAlignment="1">
      <alignment horizontal="center" vertical="top"/>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95" fillId="0" borderId="0" xfId="0" applyFont="1" applyAlignment="1">
      <alignment vertical="center"/>
    </xf>
    <xf numFmtId="0" fontId="5" fillId="0" borderId="0" xfId="0" applyFont="1" applyAlignment="1">
      <alignment vertical="center"/>
    </xf>
    <xf numFmtId="0" fontId="20" fillId="0" borderId="14" xfId="0" applyFont="1" applyBorder="1" applyAlignment="1">
      <alignment vertical="center"/>
    </xf>
    <xf numFmtId="164" fontId="96" fillId="2" borderId="0" xfId="0" applyNumberFormat="1" applyFont="1" applyFill="1" applyAlignment="1">
      <alignment vertical="center"/>
    </xf>
    <xf numFmtId="164" fontId="96" fillId="2" borderId="15" xfId="0" applyNumberFormat="1" applyFont="1" applyFill="1" applyBorder="1" applyAlignment="1">
      <alignment vertical="center"/>
    </xf>
    <xf numFmtId="164" fontId="96" fillId="4" borderId="0" xfId="0" applyNumberFormat="1" applyFont="1" applyFill="1" applyAlignment="1">
      <alignment vertical="center"/>
    </xf>
    <xf numFmtId="164" fontId="97" fillId="0" borderId="15" xfId="0" applyNumberFormat="1" applyFont="1" applyBorder="1" applyAlignment="1">
      <alignment vertical="center"/>
    </xf>
    <xf numFmtId="164" fontId="97" fillId="2" borderId="0" xfId="0" applyNumberFormat="1" applyFont="1" applyFill="1" applyAlignment="1">
      <alignment vertical="center"/>
    </xf>
    <xf numFmtId="164" fontId="97" fillId="2" borderId="15" xfId="0" applyNumberFormat="1" applyFont="1" applyFill="1" applyBorder="1" applyAlignment="1">
      <alignment vertical="center"/>
    </xf>
    <xf numFmtId="164" fontId="97" fillId="4" borderId="0" xfId="0" applyNumberFormat="1" applyFont="1" applyFill="1" applyAlignment="1">
      <alignment vertical="center"/>
    </xf>
    <xf numFmtId="1" fontId="98" fillId="3" borderId="1" xfId="0" applyNumberFormat="1" applyFont="1" applyFill="1" applyBorder="1" applyAlignment="1">
      <alignment horizontal="right" vertical="center"/>
    </xf>
    <xf numFmtId="0" fontId="99" fillId="0" borderId="0" xfId="0" applyFont="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xf numFmtId="0" fontId="20" fillId="0" borderId="0" xfId="0" applyFont="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0" fillId="6" borderId="15" xfId="0" applyNumberFormat="1" applyFont="1" applyFill="1" applyBorder="1" applyAlignment="1">
      <alignment horizontal="center"/>
    </xf>
    <xf numFmtId="164" fontId="47"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79" fillId="6" borderId="15" xfId="2" applyNumberFormat="1" applyFont="1" applyFill="1" applyBorder="1" applyAlignment="1" applyProtection="1">
      <alignment horizontal="center" vertical="center"/>
    </xf>
    <xf numFmtId="164" fontId="80" fillId="6" borderId="15" xfId="2" applyNumberFormat="1" applyFont="1" applyFill="1" applyBorder="1" applyAlignment="1">
      <alignment horizontal="center"/>
    </xf>
    <xf numFmtId="165" fontId="46" fillId="6" borderId="15" xfId="0" applyNumberFormat="1" applyFont="1" applyFill="1" applyBorder="1" applyAlignment="1">
      <alignment horizontal="right" vertical="center"/>
    </xf>
    <xf numFmtId="165" fontId="73" fillId="6" borderId="16" xfId="0" applyNumberFormat="1" applyFont="1" applyFill="1" applyBorder="1" applyAlignment="1">
      <alignment horizontal="center" vertical="center"/>
    </xf>
    <xf numFmtId="0" fontId="14" fillId="0" borderId="0" xfId="0" applyFont="1" applyAlignment="1">
      <alignment horizontal="left" wrapText="1"/>
    </xf>
    <xf numFmtId="0" fontId="102" fillId="0" borderId="0" xfId="0" applyFont="1" applyAlignment="1">
      <alignment horizontal="left"/>
    </xf>
    <xf numFmtId="1" fontId="18" fillId="0" borderId="0" xfId="0" applyNumberFormat="1" applyFont="1" applyAlignment="1">
      <alignment vertical="center"/>
    </xf>
    <xf numFmtId="164" fontId="49" fillId="3" borderId="16" xfId="0" applyNumberFormat="1" applyFont="1" applyFill="1" applyBorder="1" applyAlignment="1" applyProtection="1">
      <alignment horizontal="center"/>
      <protection locked="0"/>
    </xf>
    <xf numFmtId="164" fontId="66" fillId="3" borderId="1" xfId="1" applyNumberFormat="1" applyFont="1" applyFill="1" applyBorder="1" applyAlignment="1" applyProtection="1">
      <alignment horizontal="center" vertical="center"/>
      <protection locked="0"/>
    </xf>
    <xf numFmtId="165" fontId="66" fillId="3" borderId="1" xfId="0" applyNumberFormat="1" applyFont="1" applyFill="1" applyBorder="1" applyAlignment="1" applyProtection="1">
      <alignment horizontal="center"/>
      <protection locked="0"/>
    </xf>
    <xf numFmtId="0" fontId="5" fillId="0" borderId="15" xfId="0" applyFont="1" applyBorder="1" applyAlignment="1">
      <alignment vertical="center"/>
    </xf>
    <xf numFmtId="165" fontId="108" fillId="0" borderId="0" xfId="0" applyNumberFormat="1" applyFont="1" applyAlignment="1">
      <alignment horizontal="right" vertical="center"/>
    </xf>
    <xf numFmtId="0" fontId="16" fillId="0" borderId="19" xfId="0" applyFont="1" applyBorder="1"/>
    <xf numFmtId="0" fontId="9" fillId="0" borderId="19" xfId="0" applyFont="1" applyBorder="1"/>
    <xf numFmtId="164" fontId="40" fillId="0" borderId="19" xfId="0" applyNumberFormat="1" applyFont="1" applyBorder="1" applyAlignment="1">
      <alignment horizontal="center"/>
    </xf>
    <xf numFmtId="164" fontId="47" fillId="0" borderId="19" xfId="2" applyNumberFormat="1" applyFont="1" applyBorder="1" applyAlignment="1" applyProtection="1">
      <alignment horizontal="center" vertical="center"/>
    </xf>
    <xf numFmtId="164" fontId="5" fillId="0" borderId="19" xfId="2" applyNumberFormat="1" applyFont="1" applyBorder="1" applyAlignment="1" applyProtection="1">
      <alignment horizontal="center" vertical="center"/>
    </xf>
    <xf numFmtId="164" fontId="15" fillId="0" borderId="19" xfId="2" applyNumberFormat="1" applyFont="1" applyBorder="1" applyAlignment="1" applyProtection="1">
      <alignment vertical="center"/>
    </xf>
    <xf numFmtId="164" fontId="79" fillId="0" borderId="19" xfId="2" applyNumberFormat="1" applyFont="1" applyBorder="1" applyAlignment="1" applyProtection="1">
      <alignment horizontal="center" vertical="center"/>
    </xf>
    <xf numFmtId="164" fontId="80" fillId="0" borderId="19" xfId="2" applyNumberFormat="1" applyFont="1" applyBorder="1" applyAlignment="1">
      <alignment horizontal="center"/>
    </xf>
    <xf numFmtId="165" fontId="107" fillId="0" borderId="19" xfId="0" applyNumberFormat="1" applyFont="1" applyBorder="1" applyAlignment="1">
      <alignment horizontal="right" vertical="center"/>
    </xf>
    <xf numFmtId="165" fontId="73" fillId="0" borderId="20" xfId="0" applyNumberFormat="1" applyFont="1" applyBorder="1" applyAlignment="1">
      <alignment horizontal="center" vertical="center"/>
    </xf>
    <xf numFmtId="0" fontId="42" fillId="4" borderId="0" xfId="0" applyFont="1" applyFill="1" applyAlignment="1">
      <alignment horizontal="left" vertical="center"/>
    </xf>
    <xf numFmtId="0" fontId="8" fillId="4" borderId="0" xfId="0" applyFont="1" applyFill="1" applyAlignment="1">
      <alignment horizontal="left" vertical="center"/>
    </xf>
    <xf numFmtId="0" fontId="42" fillId="4" borderId="0" xfId="0" applyFont="1" applyFill="1" applyAlignment="1">
      <alignment horizontal="left"/>
    </xf>
    <xf numFmtId="0" fontId="41" fillId="4" borderId="0" xfId="0" applyFont="1" applyFill="1" applyAlignment="1">
      <alignment horizontal="left"/>
    </xf>
    <xf numFmtId="0" fontId="42" fillId="4" borderId="0" xfId="0" applyFont="1" applyFill="1" applyAlignment="1">
      <alignment horizontal="center" vertical="center"/>
    </xf>
    <xf numFmtId="0" fontId="109" fillId="0" borderId="0" xfId="0" applyFont="1" applyAlignment="1">
      <alignment vertical="center"/>
    </xf>
    <xf numFmtId="0" fontId="43" fillId="0" borderId="0" xfId="0" applyFont="1" applyAlignment="1">
      <alignment horizontal="center"/>
    </xf>
    <xf numFmtId="0" fontId="56" fillId="4" borderId="0" xfId="0" applyFont="1" applyFill="1" applyAlignment="1">
      <alignment vertical="center"/>
    </xf>
    <xf numFmtId="165" fontId="106" fillId="2" borderId="0" xfId="0" applyNumberFormat="1" applyFont="1" applyFill="1" applyAlignment="1">
      <alignment horizontal="left" vertical="center"/>
    </xf>
    <xf numFmtId="0" fontId="111" fillId="0" borderId="0" xfId="0" applyFont="1" applyAlignment="1">
      <alignment vertical="center"/>
    </xf>
    <xf numFmtId="0" fontId="112" fillId="4" borderId="0" xfId="0" applyFont="1" applyFill="1" applyAlignment="1">
      <alignment horizontal="center" vertical="center"/>
    </xf>
    <xf numFmtId="0" fontId="113" fillId="4" borderId="0" xfId="0" applyFont="1" applyFill="1" applyAlignment="1">
      <alignment vertical="center"/>
    </xf>
    <xf numFmtId="0" fontId="42" fillId="0" borderId="0" xfId="0" applyFont="1" applyAlignment="1">
      <alignment vertical="center"/>
    </xf>
    <xf numFmtId="164" fontId="105" fillId="0" borderId="0" xfId="2" applyNumberFormat="1" applyFont="1" applyAlignment="1">
      <alignment vertical="center"/>
    </xf>
    <xf numFmtId="9" fontId="104" fillId="7" borderId="16" xfId="0" applyNumberFormat="1" applyFont="1" applyFill="1" applyBorder="1" applyAlignment="1">
      <alignment vertical="center"/>
    </xf>
    <xf numFmtId="0" fontId="102" fillId="0" borderId="0" xfId="0" applyFont="1" applyAlignment="1">
      <alignment horizontal="right"/>
    </xf>
    <xf numFmtId="164" fontId="116" fillId="0" borderId="0" xfId="2" applyNumberFormat="1" applyFont="1" applyAlignment="1">
      <alignment horizontal="right" vertical="center"/>
    </xf>
    <xf numFmtId="0" fontId="114" fillId="4" borderId="0" xfId="0" applyFont="1" applyFill="1" applyAlignment="1">
      <alignment horizontal="left" vertical="center"/>
    </xf>
    <xf numFmtId="0" fontId="111" fillId="0" borderId="0" xfId="0" applyFont="1" applyAlignment="1">
      <alignment horizontal="right" vertical="center"/>
    </xf>
    <xf numFmtId="10" fontId="118" fillId="5" borderId="0" xfId="0" applyNumberFormat="1" applyFont="1" applyFill="1" applyAlignment="1">
      <alignment horizontal="center" vertical="center"/>
    </xf>
    <xf numFmtId="0" fontId="67" fillId="3" borderId="1" xfId="0" applyFont="1" applyFill="1" applyBorder="1" applyAlignment="1" applyProtection="1">
      <alignment horizontal="center"/>
      <protection locked="0"/>
    </xf>
    <xf numFmtId="2" fontId="63" fillId="0" borderId="0" xfId="0" applyNumberFormat="1" applyFont="1" applyAlignment="1">
      <alignment vertical="center"/>
    </xf>
    <xf numFmtId="2" fontId="63" fillId="0" borderId="15" xfId="0" applyNumberFormat="1" applyFont="1" applyBorder="1" applyAlignment="1">
      <alignment vertical="center"/>
    </xf>
    <xf numFmtId="165" fontId="66" fillId="3" borderId="1" xfId="0" applyNumberFormat="1" applyFont="1" applyFill="1" applyBorder="1" applyAlignment="1">
      <alignment horizontal="right"/>
    </xf>
    <xf numFmtId="171" fontId="106" fillId="2" borderId="14" xfId="0" applyNumberFormat="1" applyFont="1" applyFill="1" applyBorder="1" applyAlignment="1">
      <alignment horizontal="left" vertical="center"/>
    </xf>
    <xf numFmtId="174" fontId="119" fillId="0" borderId="0" xfId="0" applyNumberFormat="1" applyFont="1" applyAlignment="1">
      <alignment vertical="center"/>
    </xf>
    <xf numFmtId="176" fontId="44" fillId="0" borderId="0" xfId="0" applyNumberFormat="1" applyFont="1" applyAlignment="1">
      <alignment vertical="center"/>
    </xf>
    <xf numFmtId="10" fontId="105" fillId="0" borderId="0" xfId="2" applyNumberFormat="1" applyFont="1" applyAlignment="1">
      <alignment vertical="center"/>
    </xf>
    <xf numFmtId="10" fontId="96" fillId="2" borderId="15" xfId="0" applyNumberFormat="1" applyFont="1" applyFill="1" applyBorder="1" applyAlignment="1">
      <alignment vertical="center"/>
    </xf>
    <xf numFmtId="9" fontId="4" fillId="0" borderId="0" xfId="0" applyNumberFormat="1" applyFont="1" applyAlignment="1">
      <alignment vertical="center"/>
    </xf>
    <xf numFmtId="164" fontId="120" fillId="0" borderId="0" xfId="0" applyNumberFormat="1" applyFont="1" applyAlignment="1">
      <alignment vertical="center"/>
    </xf>
    <xf numFmtId="9" fontId="121" fillId="0" borderId="0" xfId="0" applyNumberFormat="1" applyFont="1" applyAlignment="1">
      <alignment vertical="center"/>
    </xf>
    <xf numFmtId="0" fontId="122" fillId="0" borderId="0" xfId="0" applyFont="1" applyAlignment="1">
      <alignment vertical="center"/>
    </xf>
    <xf numFmtId="1" fontId="123" fillId="0" borderId="0" xfId="0" applyNumberFormat="1" applyFont="1" applyAlignment="1">
      <alignment vertical="center"/>
    </xf>
    <xf numFmtId="175" fontId="123" fillId="0" borderId="0" xfId="0" applyNumberFormat="1" applyFont="1" applyAlignment="1">
      <alignment vertical="center"/>
    </xf>
    <xf numFmtId="164" fontId="117" fillId="0" borderId="0" xfId="2" applyNumberFormat="1" applyFont="1" applyFill="1" applyAlignment="1">
      <alignment vertical="center"/>
    </xf>
    <xf numFmtId="10" fontId="5" fillId="0" borderId="15" xfId="0" applyNumberFormat="1" applyFont="1" applyBorder="1" applyAlignment="1">
      <alignment vertical="center"/>
    </xf>
    <xf numFmtId="10" fontId="124" fillId="5" borderId="0" xfId="0" applyNumberFormat="1" applyFont="1" applyFill="1" applyAlignment="1">
      <alignment vertical="center"/>
    </xf>
    <xf numFmtId="9" fontId="121" fillId="0" borderId="0" xfId="0" applyNumberFormat="1" applyFont="1" applyAlignment="1">
      <alignment horizontal="right" vertical="center"/>
    </xf>
    <xf numFmtId="171" fontId="125" fillId="3" borderId="1" xfId="243" applyNumberFormat="1" applyFont="1" applyFill="1" applyBorder="1" applyAlignment="1">
      <alignment horizontal="right" vertical="center"/>
    </xf>
    <xf numFmtId="0" fontId="110" fillId="4" borderId="0" xfId="0" applyFont="1" applyFill="1" applyAlignment="1">
      <alignment horizontal="left"/>
    </xf>
    <xf numFmtId="0" fontId="103" fillId="0" borderId="3" xfId="0" applyFont="1" applyBorder="1" applyAlignment="1">
      <alignment horizontal="left" vertical="center"/>
    </xf>
    <xf numFmtId="165" fontId="76" fillId="3" borderId="1" xfId="0" applyNumberFormat="1" applyFont="1" applyFill="1" applyBorder="1" applyAlignment="1">
      <alignment horizontal="left" vertical="center"/>
    </xf>
    <xf numFmtId="10" fontId="96" fillId="2" borderId="0" xfId="0" applyNumberFormat="1" applyFont="1" applyFill="1" applyAlignment="1">
      <alignment vertical="center"/>
    </xf>
    <xf numFmtId="0" fontId="2" fillId="0" borderId="0" xfId="0" applyFont="1"/>
    <xf numFmtId="0" fontId="1" fillId="0" borderId="0" xfId="0" applyFont="1"/>
    <xf numFmtId="0" fontId="14" fillId="0" borderId="0" xfId="0" applyFont="1" applyAlignment="1">
      <alignment horizontal="center" vertical="center"/>
    </xf>
    <xf numFmtId="169" fontId="0" fillId="0" borderId="10" xfId="0" applyNumberFormat="1" applyBorder="1" applyAlignment="1">
      <alignment horizontal="center" vertical="center"/>
    </xf>
    <xf numFmtId="169" fontId="54" fillId="0" borderId="0" xfId="0" applyNumberFormat="1" applyFont="1" applyAlignment="1">
      <alignment horizontal="center" vertical="center"/>
    </xf>
    <xf numFmtId="169" fontId="6" fillId="0" borderId="10" xfId="0" applyNumberFormat="1" applyFont="1" applyBorder="1" applyAlignment="1">
      <alignment horizontal="center" vertical="center"/>
    </xf>
    <xf numFmtId="169" fontId="6" fillId="0" borderId="0" xfId="0" applyNumberFormat="1" applyFont="1" applyAlignment="1">
      <alignment horizontal="center" vertical="center"/>
    </xf>
  </cellXfs>
  <cellStyles count="654">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Indent-1" xfId="316" xr:uid="{00000000-0005-0000-0000-000088020000}"/>
    <cellStyle name="Indent-2" xfId="317" xr:uid="{00000000-0005-0000-0000-000089020000}"/>
    <cellStyle name="Normal" xfId="0" builtinId="0"/>
    <cellStyle name="Normal 2 3 2" xfId="318" xr:uid="{00000000-0005-0000-0000-00008B020000}"/>
    <cellStyle name="Percent" xfId="2" builtinId="5"/>
    <cellStyle name="Right" xfId="319" xr:uid="{00000000-0005-0000-0000-00008D02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4"/>
  <sheetViews>
    <sheetView showGridLines="0" zoomScale="150" zoomScaleNormal="150" zoomScalePageLayoutView="150" workbookViewId="0">
      <selection activeCell="B2" sqref="B2"/>
    </sheetView>
  </sheetViews>
  <sheetFormatPr defaultColWidth="8.85546875" defaultRowHeight="12.75" x14ac:dyDescent="0.2"/>
  <cols>
    <col min="1" max="1" width="2.7109375" customWidth="1"/>
    <col min="2" max="2" width="91.140625" customWidth="1"/>
  </cols>
  <sheetData>
    <row r="1" spans="2:2" x14ac:dyDescent="0.2">
      <c r="B1" s="275" t="s">
        <v>116</v>
      </c>
    </row>
    <row r="2" spans="2:2" ht="18" x14ac:dyDescent="0.2">
      <c r="B2" s="273">
        <f>Input!H1</f>
        <v>2023</v>
      </c>
    </row>
    <row r="3" spans="2:2" ht="18" x14ac:dyDescent="0.2">
      <c r="B3" s="273" t="s">
        <v>93</v>
      </c>
    </row>
    <row r="4" spans="2:2" ht="18" customHeight="1" x14ac:dyDescent="0.25">
      <c r="B4" s="64" t="s">
        <v>29</v>
      </c>
    </row>
    <row r="5" spans="2:2" ht="15" customHeight="1" x14ac:dyDescent="0.25">
      <c r="B5" s="9" t="s">
        <v>115</v>
      </c>
    </row>
    <row r="6" spans="2:2" s="34" customFormat="1" ht="15" customHeight="1" x14ac:dyDescent="0.25">
      <c r="B6" s="9" t="s">
        <v>110</v>
      </c>
    </row>
    <row r="7" spans="2:2" ht="15" customHeight="1" x14ac:dyDescent="0.25">
      <c r="B7" s="9" t="s">
        <v>31</v>
      </c>
    </row>
    <row r="8" spans="2:2" ht="15" customHeight="1" x14ac:dyDescent="0.25">
      <c r="B8" s="9" t="s">
        <v>30</v>
      </c>
    </row>
    <row r="9" spans="2:2" ht="15" customHeight="1" x14ac:dyDescent="0.25">
      <c r="B9" s="9" t="s">
        <v>32</v>
      </c>
    </row>
    <row r="10" spans="2:2" ht="14.1" customHeight="1" x14ac:dyDescent="0.25">
      <c r="B10" s="251" t="s">
        <v>85</v>
      </c>
    </row>
    <row r="11" spans="2:2" ht="6.95" customHeight="1" x14ac:dyDescent="0.25">
      <c r="B11" s="63"/>
    </row>
    <row r="12" spans="2:2" s="181" customFormat="1" ht="189" x14ac:dyDescent="0.2">
      <c r="B12" s="180" t="s">
        <v>112</v>
      </c>
    </row>
    <row r="13" spans="2:2" s="181" customFormat="1" ht="189" x14ac:dyDescent="0.2">
      <c r="B13" s="180" t="s">
        <v>91</v>
      </c>
    </row>
    <row r="14" spans="2:2" ht="87.75" customHeight="1" x14ac:dyDescent="0.2">
      <c r="B14" s="180" t="s">
        <v>113</v>
      </c>
    </row>
  </sheetData>
  <phoneticPr fontId="4" type="noConversion"/>
  <pageMargins left="0.75" right="0.75" top="0.75" bottom="0.75"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tabSelected="1" zoomScale="125" zoomScaleNormal="125" zoomScalePageLayoutView="125" workbookViewId="0"/>
  </sheetViews>
  <sheetFormatPr defaultColWidth="8.85546875" defaultRowHeight="12.75" x14ac:dyDescent="0.2"/>
  <cols>
    <col min="1" max="1" width="3.140625" customWidth="1"/>
    <col min="2" max="2" width="6" customWidth="1"/>
    <col min="3" max="3" width="14.42578125" customWidth="1"/>
    <col min="4" max="7" width="12.140625" customWidth="1"/>
    <col min="8" max="8" width="10.85546875" customWidth="1"/>
    <col min="9" max="9" width="15.7109375" customWidth="1"/>
    <col min="10" max="10" width="7.42578125" customWidth="1"/>
    <col min="11" max="11" width="1.85546875" customWidth="1"/>
    <col min="12" max="13" width="8.85546875" hidden="1" customWidth="1"/>
  </cols>
  <sheetData>
    <row r="1" spans="2:10" ht="22.5" customHeight="1" x14ac:dyDescent="0.2">
      <c r="B1" s="269" t="s">
        <v>92</v>
      </c>
      <c r="C1" s="270"/>
      <c r="D1" s="270"/>
      <c r="E1" s="270"/>
      <c r="F1" s="270"/>
      <c r="G1" s="270"/>
      <c r="H1" s="279">
        <v>2023</v>
      </c>
      <c r="I1" s="270" t="s">
        <v>118</v>
      </c>
    </row>
    <row r="2" spans="2:10" ht="9.75" customHeight="1" x14ac:dyDescent="0.2">
      <c r="G2" s="274" t="s">
        <v>117</v>
      </c>
    </row>
    <row r="3" spans="2:10" ht="12.95" customHeight="1" x14ac:dyDescent="0.2">
      <c r="B3" s="58" t="s">
        <v>33</v>
      </c>
      <c r="C3" s="57"/>
      <c r="D3" s="57"/>
      <c r="E3" s="57"/>
      <c r="F3" s="57"/>
      <c r="G3" s="57"/>
      <c r="H3" s="57"/>
      <c r="I3" s="57"/>
    </row>
    <row r="4" spans="2:10" ht="12.95" customHeight="1" x14ac:dyDescent="0.2">
      <c r="B4" s="58" t="s">
        <v>34</v>
      </c>
      <c r="C4" s="57"/>
      <c r="D4" s="57"/>
      <c r="E4" s="57"/>
      <c r="F4" s="57"/>
      <c r="G4" s="57"/>
      <c r="H4" s="57"/>
      <c r="I4" s="57"/>
    </row>
    <row r="5" spans="2:10" ht="6" customHeight="1" thickBot="1" x14ac:dyDescent="0.25">
      <c r="D5" s="10"/>
      <c r="E5" s="10"/>
      <c r="I5" s="1"/>
    </row>
    <row r="6" spans="2:10" ht="20.100000000000001" customHeight="1" x14ac:dyDescent="0.2">
      <c r="B6" s="46" t="s">
        <v>38</v>
      </c>
      <c r="C6" s="12"/>
      <c r="D6" s="13"/>
      <c r="E6" s="14"/>
      <c r="F6" s="15"/>
      <c r="G6" s="15"/>
      <c r="H6" s="15"/>
      <c r="I6" s="16"/>
    </row>
    <row r="7" spans="2:10" ht="12.75" customHeight="1" x14ac:dyDescent="0.2">
      <c r="B7" s="235"/>
      <c r="D7" s="236"/>
      <c r="E7" s="237"/>
      <c r="F7" s="238"/>
      <c r="G7" s="238"/>
      <c r="H7" s="238"/>
      <c r="I7" s="18"/>
    </row>
    <row r="8" spans="2:10" ht="13.5" customHeight="1" x14ac:dyDescent="0.2">
      <c r="B8" s="17"/>
      <c r="F8" s="59"/>
      <c r="I8" s="18"/>
    </row>
    <row r="9" spans="2:10" ht="18.75" customHeight="1" x14ac:dyDescent="0.2">
      <c r="B9" s="17"/>
      <c r="D9" s="213"/>
      <c r="E9" s="59" t="s">
        <v>58</v>
      </c>
      <c r="F9" s="161"/>
      <c r="I9" s="18"/>
    </row>
    <row r="10" spans="2:10" ht="21" customHeight="1" x14ac:dyDescent="0.2">
      <c r="B10" s="19"/>
      <c r="D10" s="214" t="s">
        <v>39</v>
      </c>
      <c r="E10" s="162" t="s">
        <v>40</v>
      </c>
      <c r="F10" s="161" t="s">
        <v>36</v>
      </c>
      <c r="G10" s="165" t="s">
        <v>59</v>
      </c>
      <c r="I10" s="18"/>
    </row>
    <row r="11" spans="2:10" ht="15" customHeight="1" x14ac:dyDescent="0.2">
      <c r="B11" s="19"/>
      <c r="C11" s="56" t="s">
        <v>83</v>
      </c>
      <c r="D11" s="163">
        <v>2023</v>
      </c>
      <c r="E11" s="254" t="s">
        <v>89</v>
      </c>
      <c r="F11" s="205" t="s">
        <v>89</v>
      </c>
      <c r="G11" s="166" t="s">
        <v>102</v>
      </c>
      <c r="H11" s="284" t="s">
        <v>97</v>
      </c>
      <c r="I11" s="310">
        <f>H1</f>
        <v>2023</v>
      </c>
    </row>
    <row r="12" spans="2:10" ht="15" customHeight="1" x14ac:dyDescent="0.2">
      <c r="B12" s="19"/>
      <c r="C12" s="20"/>
      <c r="D12" s="163">
        <f t="shared" ref="D12" si="0">+D11+1</f>
        <v>2024</v>
      </c>
      <c r="E12" s="254" t="s">
        <v>89</v>
      </c>
      <c r="F12" s="205" t="s">
        <v>89</v>
      </c>
      <c r="G12" s="166" t="s">
        <v>103</v>
      </c>
      <c r="H12" s="252" t="s">
        <v>98</v>
      </c>
      <c r="I12" s="18"/>
    </row>
    <row r="13" spans="2:10" ht="15" customHeight="1" x14ac:dyDescent="0.2">
      <c r="B13" s="19"/>
      <c r="C13" s="20"/>
      <c r="D13" s="163">
        <f>+D12+1</f>
        <v>2025</v>
      </c>
      <c r="E13" s="254">
        <v>6.2E-2</v>
      </c>
      <c r="F13" s="205">
        <v>6.2E-2</v>
      </c>
      <c r="G13" s="166" t="s">
        <v>104</v>
      </c>
      <c r="H13" s="167"/>
      <c r="I13" s="18"/>
      <c r="J13" s="20"/>
    </row>
    <row r="14" spans="2:10" ht="15" customHeight="1" x14ac:dyDescent="0.2">
      <c r="B14" s="19"/>
      <c r="D14" s="164">
        <f>+D13+1</f>
        <v>2026</v>
      </c>
      <c r="E14" s="254">
        <v>5.6000000000000001E-2</v>
      </c>
      <c r="F14" s="205">
        <v>5.6000000000000001E-2</v>
      </c>
      <c r="G14" s="166" t="s">
        <v>88</v>
      </c>
      <c r="I14" s="18"/>
      <c r="J14" s="20"/>
    </row>
    <row r="15" spans="2:10" ht="8.1" customHeight="1" x14ac:dyDescent="0.2">
      <c r="B15" s="19"/>
      <c r="F15" s="205"/>
      <c r="G15" s="166"/>
      <c r="I15" s="18"/>
      <c r="J15" s="20"/>
    </row>
    <row r="16" spans="2:10" ht="15" customHeight="1" x14ac:dyDescent="0.2">
      <c r="B16" s="19"/>
      <c r="C16" s="208" t="s">
        <v>87</v>
      </c>
      <c r="F16" s="205"/>
      <c r="G16" s="166"/>
      <c r="I16" s="18"/>
      <c r="J16" s="20"/>
    </row>
    <row r="17" spans="2:11" ht="15" customHeight="1" x14ac:dyDescent="0.2">
      <c r="B17" s="19"/>
      <c r="C17" s="208" t="s">
        <v>72</v>
      </c>
      <c r="D17" s="207"/>
      <c r="E17" s="209"/>
      <c r="F17" s="205"/>
      <c r="G17" s="166"/>
      <c r="I17" s="18"/>
      <c r="J17" s="20"/>
    </row>
    <row r="18" spans="2:11" ht="15" customHeight="1" x14ac:dyDescent="0.2">
      <c r="B18" s="19"/>
      <c r="C18" s="208" t="s">
        <v>73</v>
      </c>
      <c r="D18" s="207"/>
      <c r="E18" s="209"/>
      <c r="F18" s="205"/>
      <c r="G18" s="166"/>
      <c r="I18" s="18"/>
      <c r="J18" s="20"/>
    </row>
    <row r="19" spans="2:11" ht="9" customHeight="1" thickBot="1" x14ac:dyDescent="0.25">
      <c r="B19" s="19"/>
      <c r="C19" s="25"/>
      <c r="E19" s="26"/>
      <c r="I19" s="18"/>
    </row>
    <row r="20" spans="2:11" ht="20.100000000000001" customHeight="1" x14ac:dyDescent="0.2">
      <c r="B20" s="11" t="s">
        <v>46</v>
      </c>
      <c r="C20" s="12"/>
      <c r="D20" s="12"/>
      <c r="E20" s="12"/>
      <c r="F20" s="12"/>
      <c r="G20" s="12"/>
      <c r="H20" s="12"/>
      <c r="I20" s="16"/>
    </row>
    <row r="21" spans="2:11" ht="24" customHeight="1" x14ac:dyDescent="0.2">
      <c r="B21" s="17"/>
      <c r="F21" s="67" t="s">
        <v>67</v>
      </c>
      <c r="H21" s="108" t="s">
        <v>6</v>
      </c>
      <c r="I21" s="18"/>
    </row>
    <row r="22" spans="2:11" ht="12.95" customHeight="1" x14ac:dyDescent="0.2">
      <c r="B22" s="17"/>
      <c r="D22" s="65" t="s">
        <v>2</v>
      </c>
      <c r="E22" s="65" t="s">
        <v>3</v>
      </c>
      <c r="F22" s="187" t="s">
        <v>68</v>
      </c>
      <c r="H22" s="107" t="s">
        <v>8</v>
      </c>
      <c r="I22" s="18"/>
    </row>
    <row r="23" spans="2:11" s="103" customFormat="1" ht="14.1" customHeight="1" x14ac:dyDescent="0.2">
      <c r="B23" s="102"/>
      <c r="D23" s="104" t="s">
        <v>4</v>
      </c>
      <c r="E23" s="104" t="s">
        <v>5</v>
      </c>
      <c r="F23" s="186" t="s">
        <v>69</v>
      </c>
      <c r="G23" s="105"/>
      <c r="H23" s="104" t="s">
        <v>7</v>
      </c>
      <c r="I23" s="106"/>
    </row>
    <row r="24" spans="2:11" ht="18.75" x14ac:dyDescent="0.2">
      <c r="B24" s="188"/>
      <c r="C24" s="100" t="s">
        <v>0</v>
      </c>
      <c r="D24" s="27">
        <v>2.7E-2</v>
      </c>
      <c r="E24" s="27">
        <v>1.4E-2</v>
      </c>
      <c r="F24" s="27">
        <v>8.0000000000000002E-3</v>
      </c>
      <c r="G24" s="28"/>
      <c r="H24" s="169">
        <v>4.9694911999999869E-2</v>
      </c>
      <c r="I24" s="29"/>
      <c r="K24" s="313"/>
    </row>
    <row r="25" spans="2:11" x14ac:dyDescent="0.2">
      <c r="B25" s="19"/>
      <c r="C25" s="101" t="s">
        <v>1</v>
      </c>
      <c r="D25" s="30" t="s">
        <v>108</v>
      </c>
      <c r="E25" s="206" t="s">
        <v>120</v>
      </c>
      <c r="F25" s="30" t="s">
        <v>121</v>
      </c>
      <c r="G25" s="31"/>
      <c r="I25" s="32"/>
      <c r="K25" s="314"/>
    </row>
    <row r="26" spans="2:11" x14ac:dyDescent="0.2">
      <c r="B26" s="19"/>
      <c r="C26" s="33"/>
      <c r="E26" s="168" t="s">
        <v>86</v>
      </c>
      <c r="F26" s="34"/>
      <c r="I26" s="32"/>
      <c r="K26" s="314"/>
    </row>
    <row r="27" spans="2:11" x14ac:dyDescent="0.2">
      <c r="B27" s="19"/>
      <c r="C27" s="33"/>
      <c r="D27" s="34"/>
      <c r="E27" s="33"/>
      <c r="F27" s="34"/>
      <c r="I27" s="32"/>
    </row>
    <row r="28" spans="2:11" ht="18.75" x14ac:dyDescent="0.3">
      <c r="B28" s="66" t="s">
        <v>111</v>
      </c>
      <c r="C28" s="24"/>
      <c r="D28" s="255">
        <v>2.7E-2</v>
      </c>
      <c r="E28" s="255">
        <v>1.4E-2</v>
      </c>
      <c r="F28" s="255">
        <v>8.0000000000000002E-3</v>
      </c>
      <c r="H28" s="170">
        <f>(1+D28)*(1+E28)*(1+F28)-1</f>
        <v>4.9709023999999991E-2</v>
      </c>
      <c r="I28" s="32"/>
    </row>
    <row r="29" spans="2:11" x14ac:dyDescent="0.2">
      <c r="B29" s="19"/>
      <c r="I29" s="18"/>
    </row>
    <row r="30" spans="2:11" ht="12" customHeight="1" x14ac:dyDescent="0.2">
      <c r="B30" s="19"/>
      <c r="C30" s="21" t="s">
        <v>66</v>
      </c>
      <c r="I30" s="29"/>
    </row>
    <row r="31" spans="2:11" ht="12" customHeight="1" x14ac:dyDescent="0.2">
      <c r="B31" s="19"/>
      <c r="C31" s="21" t="s">
        <v>65</v>
      </c>
      <c r="I31" s="29"/>
    </row>
    <row r="32" spans="2:11" ht="12" customHeight="1" x14ac:dyDescent="0.2">
      <c r="B32" s="19"/>
      <c r="C32" s="21" t="s">
        <v>74</v>
      </c>
      <c r="I32" s="29"/>
    </row>
    <row r="33" spans="2:13" ht="12" customHeight="1" x14ac:dyDescent="0.2">
      <c r="B33" s="19"/>
      <c r="C33" s="21" t="s">
        <v>100</v>
      </c>
      <c r="I33" s="29"/>
    </row>
    <row r="34" spans="2:13" ht="13.5" thickBot="1" x14ac:dyDescent="0.25">
      <c r="B34" s="19"/>
      <c r="C34" s="21"/>
      <c r="I34" s="29"/>
    </row>
    <row r="35" spans="2:13" ht="20.100000000000001" customHeight="1" x14ac:dyDescent="0.2">
      <c r="B35" s="11" t="s">
        <v>47</v>
      </c>
      <c r="C35" s="12"/>
      <c r="D35" s="12"/>
      <c r="E35" s="12"/>
      <c r="F35" s="12"/>
      <c r="G35" s="12"/>
      <c r="H35" s="12"/>
      <c r="I35" s="35"/>
    </row>
    <row r="36" spans="2:13" ht="17.100000000000001" customHeight="1" x14ac:dyDescent="0.2">
      <c r="B36" s="19"/>
      <c r="H36" s="67" t="s">
        <v>41</v>
      </c>
      <c r="I36" s="68" t="s">
        <v>36</v>
      </c>
    </row>
    <row r="37" spans="2:13" x14ac:dyDescent="0.2">
      <c r="B37" s="37"/>
      <c r="C37" s="38"/>
      <c r="H37" s="67" t="s">
        <v>42</v>
      </c>
      <c r="I37" s="68" t="s">
        <v>28</v>
      </c>
    </row>
    <row r="38" spans="2:13" ht="6.95" customHeight="1" x14ac:dyDescent="0.2">
      <c r="B38" s="37"/>
      <c r="C38" s="38"/>
      <c r="H38" s="1"/>
      <c r="I38" s="36"/>
    </row>
    <row r="39" spans="2:13" ht="15" customHeight="1" x14ac:dyDescent="0.25">
      <c r="B39" s="61"/>
      <c r="C39" s="28"/>
      <c r="D39" s="48"/>
      <c r="E39" s="48"/>
      <c r="F39" s="233" t="s">
        <v>78</v>
      </c>
      <c r="G39" s="234">
        <f>D11+9</f>
        <v>2032</v>
      </c>
      <c r="H39" s="256">
        <v>0.19800000000000001</v>
      </c>
      <c r="I39" s="97">
        <v>0.19800000000000001</v>
      </c>
    </row>
    <row r="40" spans="2:13" ht="15" customHeight="1" x14ac:dyDescent="0.25">
      <c r="B40" s="61"/>
      <c r="C40" s="28"/>
      <c r="D40" s="48"/>
      <c r="E40" s="48"/>
      <c r="F40" s="48"/>
      <c r="G40" s="69" t="s">
        <v>79</v>
      </c>
      <c r="H40" s="256">
        <v>0.19</v>
      </c>
      <c r="I40" s="97">
        <v>0.19</v>
      </c>
      <c r="L40" t="s">
        <v>43</v>
      </c>
      <c r="M40" t="s">
        <v>43</v>
      </c>
    </row>
    <row r="41" spans="2:13" ht="15" customHeight="1" x14ac:dyDescent="0.25">
      <c r="B41" s="62"/>
      <c r="C41" s="28"/>
      <c r="D41" s="48"/>
      <c r="E41" s="48"/>
      <c r="F41" s="48"/>
      <c r="G41" s="69" t="s">
        <v>80</v>
      </c>
      <c r="H41" s="289">
        <v>2075</v>
      </c>
      <c r="I41" s="98">
        <v>2075</v>
      </c>
      <c r="L41" s="40">
        <v>0.5</v>
      </c>
      <c r="M41">
        <v>2090</v>
      </c>
    </row>
    <row r="42" spans="2:13" x14ac:dyDescent="0.2">
      <c r="B42" s="39"/>
      <c r="H42" s="41"/>
      <c r="I42" s="18"/>
      <c r="L42" s="40">
        <v>0.4</v>
      </c>
      <c r="M42">
        <v>2080</v>
      </c>
    </row>
    <row r="43" spans="2:13" ht="11.1" customHeight="1" x14ac:dyDescent="0.2">
      <c r="B43" s="19"/>
      <c r="H43" s="41"/>
      <c r="I43" s="18"/>
      <c r="L43" s="40">
        <v>0.3</v>
      </c>
      <c r="M43">
        <v>2075</v>
      </c>
    </row>
    <row r="44" spans="2:13" ht="17.100000000000001" customHeight="1" x14ac:dyDescent="0.2">
      <c r="B44" s="19"/>
      <c r="D44" s="60" t="s">
        <v>82</v>
      </c>
      <c r="E44" s="43"/>
      <c r="G44" s="232"/>
      <c r="H44" s="70" t="s">
        <v>44</v>
      </c>
      <c r="I44" s="18"/>
      <c r="L44" s="40">
        <v>0.25</v>
      </c>
      <c r="M44">
        <v>2070</v>
      </c>
    </row>
    <row r="45" spans="2:13" ht="17.100000000000001" customHeight="1" x14ac:dyDescent="0.25">
      <c r="B45" s="42"/>
      <c r="D45" s="60" t="s">
        <v>77</v>
      </c>
      <c r="H45" s="127">
        <f>+'P matrix'!J70-1</f>
        <v>9.4587331037126923</v>
      </c>
      <c r="I45" s="126">
        <v>9.4587331037126923</v>
      </c>
      <c r="L45" s="40">
        <v>0.2</v>
      </c>
      <c r="M45">
        <v>2060</v>
      </c>
    </row>
    <row r="46" spans="2:13" ht="15.75" x14ac:dyDescent="0.25">
      <c r="B46" s="42"/>
      <c r="D46" s="60" t="s">
        <v>76</v>
      </c>
      <c r="E46" s="44"/>
      <c r="H46" s="99">
        <f>+'P matrix'!D70</f>
        <v>0.23815640615678971</v>
      </c>
      <c r="I46" s="49">
        <v>0.23815640615678971</v>
      </c>
      <c r="L46" s="40">
        <v>0.18</v>
      </c>
      <c r="M46">
        <v>2050</v>
      </c>
    </row>
    <row r="47" spans="2:13" ht="13.5" thickBot="1" x14ac:dyDescent="0.25">
      <c r="B47" s="22"/>
      <c r="C47" s="23"/>
      <c r="D47" s="23"/>
      <c r="E47" s="23"/>
      <c r="F47" s="23"/>
      <c r="G47" s="23"/>
      <c r="H47" s="23"/>
      <c r="I47" s="45"/>
      <c r="L47" s="40">
        <v>0.15</v>
      </c>
      <c r="M47">
        <v>2040</v>
      </c>
    </row>
  </sheetData>
  <phoneticPr fontId="4" type="noConversion"/>
  <dataValidations xWindow="1212" yWindow="974" count="3">
    <dataValidation type="decimal" allowBlank="1" showInputMessage="1" showErrorMessage="1" errorTitle="Input Error " error="Enter a value between 1.5% and 4.5%" promptTitle="Inflation (CPI)" prompt="Enter a value for inflation between 1.5% and 4.5% _x000d_Default Value: 2.7% " sqref="D28" xr:uid="{00000000-0002-0000-0100-000000000000}">
      <formula1>0.015</formula1>
      <formula2>0.045</formula2>
    </dataValidation>
    <dataValidation type="decimal" allowBlank="1" showInputMessage="1" showErrorMessage="1" errorTitle="Input Error" error="Enter a value between 0% and 3.0%." promptTitle="Real GDP" prompt="Enter a value for Real GDP per capita between 0% and 3.0% _x000d_Default Value: 1.4%" sqref="E28" xr:uid="{00000000-0002-0000-0100-000001000000}">
      <formula1>0</formula1>
      <formula2>0.03</formula2>
    </dataValidation>
    <dataValidation type="decimal" allowBlank="1" showInputMessage="1" showErrorMessage="1" errorTitle="Input Error" error="Enter a value between 0.5% and 2.1%." promptTitle="Excess Medical Cost Growth" prompt="Enter a value for Excess Medical Cost Growth between 0.5% and 2.1% _x000d_Default Value: 0.8%" sqref="F28" xr:uid="{00000000-0002-0000-0100-000002000000}">
      <formula1>0.005</formula1>
      <formula2>0.021</formula2>
    </dataValidation>
  </dataValidations>
  <pageMargins left="0.75" right="0.75" top="1" bottom="1" header="0.5" footer="0.5"/>
  <pageSetup scale="84" orientation="portrait" horizontalDpi="4294967292" verticalDpi="4294967292" r:id="rId1"/>
  <customProperties>
    <customPr name="EpmWorksheetKeyString_GUID" r:id="rId2"/>
  </customPropertie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84"/>
  <sheetViews>
    <sheetView showGridLines="0" zoomScale="125" zoomScaleNormal="125" zoomScalePageLayoutView="125" workbookViewId="0">
      <selection activeCell="B5" sqref="B5"/>
    </sheetView>
  </sheetViews>
  <sheetFormatPr defaultColWidth="11.42578125" defaultRowHeight="15.75" x14ac:dyDescent="0.25"/>
  <cols>
    <col min="1" max="1" width="1.42578125" customWidth="1"/>
    <col min="2" max="2" width="5.85546875" style="5" customWidth="1"/>
    <col min="3" max="3" width="3" style="5" customWidth="1"/>
    <col min="4" max="4" width="7.42578125" style="8" customWidth="1"/>
    <col min="5" max="5" width="8.7109375" customWidth="1"/>
    <col min="6" max="6" width="9.28515625" customWidth="1"/>
    <col min="7" max="7" width="1.42578125" customWidth="1"/>
    <col min="8" max="8" width="6.42578125" customWidth="1"/>
    <col min="9" max="9" width="10.28515625" customWidth="1"/>
    <col min="10" max="10" width="6.42578125" customWidth="1"/>
    <col min="11" max="11" width="7.42578125" customWidth="1"/>
    <col min="12" max="12" width="7.28515625" customWidth="1"/>
  </cols>
  <sheetData>
    <row r="1" spans="2:11" ht="20.25" x14ac:dyDescent="0.3">
      <c r="B1" s="271" t="s">
        <v>109</v>
      </c>
      <c r="C1" s="272"/>
      <c r="D1" s="271"/>
      <c r="E1" s="271"/>
      <c r="F1" s="271"/>
      <c r="G1" s="271"/>
      <c r="H1" s="271"/>
      <c r="I1" s="271"/>
      <c r="J1" s="271"/>
      <c r="K1" s="309">
        <f>Input!H1</f>
        <v>2023</v>
      </c>
    </row>
    <row r="2" spans="2:11" x14ac:dyDescent="0.25">
      <c r="D2" s="47" t="s">
        <v>48</v>
      </c>
      <c r="E2" s="3"/>
      <c r="F2" s="3"/>
      <c r="G2" s="3"/>
      <c r="H2" s="3"/>
    </row>
    <row r="3" spans="2:11" x14ac:dyDescent="0.25">
      <c r="D3" s="47"/>
      <c r="E3" s="3"/>
      <c r="F3" s="3"/>
      <c r="G3" s="3"/>
      <c r="H3" s="3"/>
    </row>
    <row r="4" spans="2:11" ht="36.950000000000003" customHeight="1" x14ac:dyDescent="0.25">
      <c r="B4" s="55" t="s">
        <v>35</v>
      </c>
      <c r="C4" s="4"/>
      <c r="D4" s="158" t="s">
        <v>36</v>
      </c>
      <c r="E4" s="154" t="s">
        <v>57</v>
      </c>
      <c r="H4" s="131" t="s">
        <v>50</v>
      </c>
      <c r="I4" s="134" t="s">
        <v>51</v>
      </c>
      <c r="J4" s="119" t="s">
        <v>45</v>
      </c>
      <c r="K4" s="155" t="s">
        <v>52</v>
      </c>
    </row>
    <row r="5" spans="2:11" ht="16.5" x14ac:dyDescent="0.3">
      <c r="B5" s="50">
        <v>2023</v>
      </c>
      <c r="C5" s="6"/>
      <c r="D5" s="149" t="s">
        <v>89</v>
      </c>
      <c r="E5" s="111" t="str">
        <f>+'P matrix'!B21</f>
        <v>???</v>
      </c>
      <c r="F5" s="114" t="s">
        <v>24</v>
      </c>
      <c r="G5" s="53"/>
      <c r="H5" s="132" t="s">
        <v>101</v>
      </c>
      <c r="I5" s="133" t="s">
        <v>89</v>
      </c>
      <c r="J5" s="120"/>
      <c r="K5" s="117"/>
    </row>
    <row r="6" spans="2:11" ht="16.5" x14ac:dyDescent="0.3">
      <c r="B6" s="50">
        <f>+B5+1</f>
        <v>2024</v>
      </c>
      <c r="D6" s="149" t="s">
        <v>89</v>
      </c>
      <c r="E6" s="111" t="str">
        <f>+'P matrix'!B22</f>
        <v>???</v>
      </c>
      <c r="F6" s="114" t="s">
        <v>21</v>
      </c>
      <c r="G6" s="53"/>
      <c r="H6" s="132" t="s">
        <v>101</v>
      </c>
      <c r="I6" s="133" t="s">
        <v>89</v>
      </c>
      <c r="K6" s="117"/>
    </row>
    <row r="7" spans="2:11" ht="16.5" x14ac:dyDescent="0.3">
      <c r="B7" s="50">
        <f>+B6+1</f>
        <v>2025</v>
      </c>
      <c r="D7" s="149">
        <v>6.2E-2</v>
      </c>
      <c r="E7" s="111">
        <f>+'P matrix'!B23</f>
        <v>6.2E-2</v>
      </c>
      <c r="F7" s="114" t="s">
        <v>22</v>
      </c>
      <c r="G7" s="54"/>
      <c r="H7" s="132" t="s">
        <v>101</v>
      </c>
      <c r="I7" s="133" t="s">
        <v>89</v>
      </c>
      <c r="K7" s="117"/>
    </row>
    <row r="8" spans="2:11" ht="18" customHeight="1" thickBot="1" x14ac:dyDescent="0.3">
      <c r="B8" s="110">
        <f t="shared" ref="B8:B69" si="0">+B7+1</f>
        <v>2026</v>
      </c>
      <c r="C8" s="79"/>
      <c r="D8" s="150">
        <v>5.6000000000000001E-2</v>
      </c>
      <c r="E8" s="112">
        <f>+'P matrix'!B24</f>
        <v>5.6000000000000001E-2</v>
      </c>
      <c r="F8" s="115" t="s">
        <v>60</v>
      </c>
      <c r="G8" s="171"/>
      <c r="H8" s="145">
        <f>+'P matrix'!C24</f>
        <v>4.1377999999999915E-2</v>
      </c>
      <c r="I8" s="146">
        <f t="shared" ref="I8:I68" si="1">+(1+E8)/(1+H8)-1</f>
        <v>1.40410110449809E-2</v>
      </c>
      <c r="J8" s="147"/>
      <c r="K8" s="148"/>
    </row>
    <row r="9" spans="2:11" ht="18" customHeight="1" thickTop="1" x14ac:dyDescent="0.25">
      <c r="B9" s="5">
        <f t="shared" si="0"/>
        <v>2027</v>
      </c>
      <c r="D9" s="151">
        <v>5.4951503999999998E-2</v>
      </c>
      <c r="E9" s="113">
        <f>+'P matrix'!B25</f>
        <v>5.4951503999999998E-2</v>
      </c>
      <c r="G9" s="52"/>
      <c r="H9" s="132">
        <f>+'P matrix'!C25</f>
        <v>4.1377999999999915E-2</v>
      </c>
      <c r="I9" s="133">
        <f t="shared" si="1"/>
        <v>1.3034175870817233E-2</v>
      </c>
      <c r="J9" s="258"/>
      <c r="K9" s="118"/>
    </row>
    <row r="10" spans="2:11" ht="18.75" x14ac:dyDescent="0.25">
      <c r="B10" s="5">
        <f t="shared" si="0"/>
        <v>2028</v>
      </c>
      <c r="D10" s="151">
        <v>5.3903007999999988E-2</v>
      </c>
      <c r="E10" s="113">
        <f>+'P matrix'!B26</f>
        <v>5.3903007999999988E-2</v>
      </c>
      <c r="F10" s="116" t="s">
        <v>25</v>
      </c>
      <c r="G10" s="52"/>
      <c r="H10" s="132">
        <f>+'P matrix'!C26</f>
        <v>4.1377999999999915E-2</v>
      </c>
      <c r="I10" s="133">
        <f t="shared" si="1"/>
        <v>1.202734069665401E-2</v>
      </c>
      <c r="K10" s="118"/>
    </row>
    <row r="11" spans="2:11" ht="18.75" x14ac:dyDescent="0.25">
      <c r="B11" s="5">
        <f t="shared" si="0"/>
        <v>2029</v>
      </c>
      <c r="D11" s="151">
        <v>5.2854511999999992E-2</v>
      </c>
      <c r="E11" s="113">
        <f>+'P matrix'!B27</f>
        <v>5.2854511999999992E-2</v>
      </c>
      <c r="F11" s="116" t="s">
        <v>26</v>
      </c>
      <c r="G11" s="52"/>
      <c r="H11" s="132">
        <f>+'P matrix'!C27</f>
        <v>4.1377999999999915E-2</v>
      </c>
      <c r="I11" s="133">
        <f t="shared" si="1"/>
        <v>1.1020505522490343E-2</v>
      </c>
      <c r="J11" s="156" t="s">
        <v>90</v>
      </c>
      <c r="K11" s="118"/>
    </row>
    <row r="12" spans="2:11" ht="18.75" x14ac:dyDescent="0.25">
      <c r="B12" s="5">
        <f t="shared" si="0"/>
        <v>2030</v>
      </c>
      <c r="D12" s="151">
        <v>5.1806015999999989E-2</v>
      </c>
      <c r="E12" s="113">
        <f>+'P matrix'!B28</f>
        <v>5.1806015999999989E-2</v>
      </c>
      <c r="G12" s="7"/>
      <c r="H12" s="132">
        <f>+'P matrix'!C28</f>
        <v>4.1377999999999915E-2</v>
      </c>
      <c r="I12" s="133">
        <f t="shared" si="1"/>
        <v>1.0013670348327119E-2</v>
      </c>
      <c r="J12" s="157" t="s">
        <v>56</v>
      </c>
      <c r="K12" s="118"/>
    </row>
    <row r="13" spans="2:11" ht="19.5" thickBot="1" x14ac:dyDescent="0.3">
      <c r="B13" s="79">
        <f t="shared" si="0"/>
        <v>2031</v>
      </c>
      <c r="C13" s="79"/>
      <c r="D13" s="152">
        <v>5.0757519999999993E-2</v>
      </c>
      <c r="E13" s="112">
        <f>+'P matrix'!B29</f>
        <v>5.0757519999999993E-2</v>
      </c>
      <c r="F13" s="143"/>
      <c r="G13" s="144"/>
      <c r="H13" s="145">
        <f>+'P matrix'!C29</f>
        <v>4.1377999999999915E-2</v>
      </c>
      <c r="I13" s="146">
        <f t="shared" si="1"/>
        <v>9.0068351741634523E-3</v>
      </c>
      <c r="J13" s="147"/>
      <c r="K13" s="148"/>
    </row>
    <row r="14" spans="2:11" ht="18.95" customHeight="1" thickTop="1" x14ac:dyDescent="0.25">
      <c r="B14" s="259">
        <f t="shared" si="0"/>
        <v>2032</v>
      </c>
      <c r="C14" s="260"/>
      <c r="D14" s="261">
        <v>4.9709023999999991E-2</v>
      </c>
      <c r="E14" s="262">
        <f>+'P matrix'!B30</f>
        <v>4.9709023999999991E-2</v>
      </c>
      <c r="F14" s="263" t="s">
        <v>23</v>
      </c>
      <c r="G14" s="264"/>
      <c r="H14" s="265">
        <f>+'P matrix'!C30</f>
        <v>4.1377999999999915E-2</v>
      </c>
      <c r="I14" s="266">
        <f t="shared" si="1"/>
        <v>8.0000000000000071E-3</v>
      </c>
      <c r="J14" s="267">
        <f>+'P matrix'!D30</f>
        <v>0.19800000000000001</v>
      </c>
      <c r="K14" s="268">
        <v>0.19800000000000001</v>
      </c>
    </row>
    <row r="15" spans="2:11" ht="14.1" customHeight="1" x14ac:dyDescent="0.25">
      <c r="B15" s="5">
        <f t="shared" si="0"/>
        <v>2033</v>
      </c>
      <c r="D15" s="151">
        <v>4.7999533945059625E-2</v>
      </c>
      <c r="E15" s="113">
        <f>+'P matrix'!B31</f>
        <v>4.7999533945059625E-2</v>
      </c>
      <c r="F15" s="116" t="s">
        <v>37</v>
      </c>
      <c r="G15" s="7"/>
      <c r="H15" s="132">
        <f>+'P matrix'!C31</f>
        <v>4.1377999999999915E-2</v>
      </c>
      <c r="I15" s="133">
        <f t="shared" si="1"/>
        <v>6.3584346366638567E-3</v>
      </c>
      <c r="J15" s="80">
        <f>+'P matrix'!D31</f>
        <v>0.19925897005805945</v>
      </c>
      <c r="K15" s="118">
        <v>0.19925897005805945</v>
      </c>
    </row>
    <row r="16" spans="2:11" ht="14.1" customHeight="1" x14ac:dyDescent="0.25">
      <c r="B16" s="5">
        <f t="shared" si="0"/>
        <v>2034</v>
      </c>
      <c r="D16" s="151">
        <v>4.7869934245574619E-2</v>
      </c>
      <c r="E16" s="113">
        <f>+'P matrix'!B32</f>
        <v>4.7869934245574619E-2</v>
      </c>
      <c r="F16" s="116" t="s">
        <v>37</v>
      </c>
      <c r="G16" s="7"/>
      <c r="H16" s="132">
        <f>+'P matrix'!C32</f>
        <v>4.1377999999999915E-2</v>
      </c>
      <c r="I16" s="133">
        <f t="shared" si="1"/>
        <v>6.2339844375189912E-3</v>
      </c>
      <c r="J16" s="80">
        <f>+'P matrix'!D32</f>
        <v>0.20050114737643746</v>
      </c>
      <c r="K16" s="118">
        <v>0.20050114737643746</v>
      </c>
    </row>
    <row r="17" spans="2:11" ht="14.1" customHeight="1" x14ac:dyDescent="0.25">
      <c r="B17" s="5">
        <f t="shared" si="0"/>
        <v>2035</v>
      </c>
      <c r="D17" s="151">
        <v>4.7750450104085296E-2</v>
      </c>
      <c r="E17" s="113">
        <f>+'P matrix'!B33</f>
        <v>4.7750450104085296E-2</v>
      </c>
      <c r="F17" s="116" t="s">
        <v>81</v>
      </c>
      <c r="G17" s="7"/>
      <c r="H17" s="132">
        <f>+'P matrix'!C33</f>
        <v>4.1377999999999915E-2</v>
      </c>
      <c r="I17" s="133">
        <f t="shared" si="1"/>
        <v>6.1192478658904648E-3</v>
      </c>
      <c r="J17" s="80">
        <f>+'P matrix'!D33</f>
        <v>0.20172806359462933</v>
      </c>
      <c r="K17" s="118">
        <v>0.20172806359462933</v>
      </c>
    </row>
    <row r="18" spans="2:11" ht="15" customHeight="1" x14ac:dyDescent="0.25">
      <c r="B18" s="5">
        <f t="shared" si="0"/>
        <v>2036</v>
      </c>
      <c r="D18" s="151">
        <v>4.7639193695300897E-2</v>
      </c>
      <c r="E18" s="113">
        <f>+'P matrix'!B34</f>
        <v>4.7639193695300897E-2</v>
      </c>
      <c r="F18" s="116" t="s">
        <v>37</v>
      </c>
      <c r="G18" s="7"/>
      <c r="H18" s="132">
        <f>+'P matrix'!C34</f>
        <v>4.1377999999999915E-2</v>
      </c>
      <c r="I18" s="133">
        <f t="shared" si="1"/>
        <v>6.0124121071321035E-3</v>
      </c>
      <c r="J18" s="80">
        <f>+'P matrix'!D34</f>
        <v>0.20294093584653397</v>
      </c>
      <c r="K18" s="118">
        <v>0.20294093584653397</v>
      </c>
    </row>
    <row r="19" spans="2:11" ht="14.1" customHeight="1" x14ac:dyDescent="0.25">
      <c r="B19" s="5">
        <f t="shared" si="0"/>
        <v>2037</v>
      </c>
      <c r="D19" s="151">
        <v>4.7534799289749463E-2</v>
      </c>
      <c r="E19" s="113">
        <f>+'P matrix'!B35</f>
        <v>4.7534799289749463E-2</v>
      </c>
      <c r="F19" s="116" t="s">
        <v>37</v>
      </c>
      <c r="G19" s="7"/>
      <c r="H19" s="132">
        <f>+'P matrix'!C35</f>
        <v>4.1377999999999915E-2</v>
      </c>
      <c r="I19" s="133">
        <f t="shared" si="1"/>
        <v>5.912165697517624E-3</v>
      </c>
      <c r="J19" s="80">
        <f>+'P matrix'!D35</f>
        <v>0.20414075628606798</v>
      </c>
      <c r="K19" s="118">
        <v>0.20414075628606798</v>
      </c>
    </row>
    <row r="20" spans="2:11" ht="14.1" customHeight="1" x14ac:dyDescent="0.25">
      <c r="B20" s="5">
        <f t="shared" si="0"/>
        <v>2038</v>
      </c>
      <c r="D20" s="151">
        <v>4.7436241358523201E-2</v>
      </c>
      <c r="E20" s="113">
        <f>+'P matrix'!B36</f>
        <v>4.7436241358523201E-2</v>
      </c>
      <c r="F20" s="116" t="s">
        <v>37</v>
      </c>
      <c r="G20" s="7"/>
      <c r="H20" s="132">
        <f>+'P matrix'!C36</f>
        <v>4.1377999999999915E-2</v>
      </c>
      <c r="I20" s="133">
        <f t="shared" si="1"/>
        <v>5.8175238563933362E-3</v>
      </c>
      <c r="J20" s="80">
        <f>+'P matrix'!D36</f>
        <v>0.20532835000582436</v>
      </c>
      <c r="K20" s="118">
        <v>0.20532835000582436</v>
      </c>
    </row>
    <row r="21" spans="2:11" ht="14.1" customHeight="1" x14ac:dyDescent="0.25">
      <c r="B21" s="5">
        <f t="shared" si="0"/>
        <v>2039</v>
      </c>
      <c r="D21" s="151">
        <v>4.7342726802632962E-2</v>
      </c>
      <c r="E21" s="113">
        <f>+'P matrix'!B37</f>
        <v>4.7342726802632962E-2</v>
      </c>
      <c r="F21" s="116" t="s">
        <v>37</v>
      </c>
      <c r="G21" s="7"/>
      <c r="H21" s="132">
        <f>+'P matrix'!C37</f>
        <v>4.1377999999999915E-2</v>
      </c>
      <c r="I21" s="133">
        <f t="shared" si="1"/>
        <v>5.7277249976790401E-3</v>
      </c>
      <c r="J21" s="80">
        <f>+'P matrix'!D37</f>
        <v>0.20650441432888492</v>
      </c>
      <c r="K21" s="118">
        <v>0.20650441432888492</v>
      </c>
    </row>
    <row r="22" spans="2:11" ht="14.1" customHeight="1" x14ac:dyDescent="0.25">
      <c r="B22" s="5">
        <f t="shared" si="0"/>
        <v>2040</v>
      </c>
      <c r="D22" s="151">
        <v>4.7253627434967083E-2</v>
      </c>
      <c r="E22" s="113">
        <f>+'P matrix'!B38</f>
        <v>4.7253627434967083E-2</v>
      </c>
      <c r="F22" s="116" t="s">
        <v>37</v>
      </c>
      <c r="G22" s="7"/>
      <c r="H22" s="132">
        <f>+'P matrix'!C38</f>
        <v>4.1377999999999915E-2</v>
      </c>
      <c r="I22" s="133">
        <f t="shared" si="1"/>
        <v>5.6421658945811082E-3</v>
      </c>
      <c r="J22" s="80">
        <f>+'P matrix'!D38</f>
        <v>0.20766954649249184</v>
      </c>
      <c r="K22" s="118">
        <v>0.20766954649249184</v>
      </c>
    </row>
    <row r="23" spans="2:11" ht="14.1" customHeight="1" x14ac:dyDescent="0.25">
      <c r="B23" s="5">
        <f t="shared" si="0"/>
        <v>2041</v>
      </c>
      <c r="D23" s="151">
        <v>4.716843574157914E-2</v>
      </c>
      <c r="E23" s="113">
        <f>+'P matrix'!B39</f>
        <v>4.716843574157914E-2</v>
      </c>
      <c r="F23" s="116" t="s">
        <v>37</v>
      </c>
      <c r="G23" s="7"/>
      <c r="H23" s="132">
        <f>+'P matrix'!C39</f>
        <v>4.1377999999999915E-2</v>
      </c>
      <c r="I23" s="133">
        <f t="shared" si="1"/>
        <v>5.560359198657272E-3</v>
      </c>
      <c r="J23" s="80">
        <f>+'P matrix'!D39</f>
        <v>0.20882426376561233</v>
      </c>
      <c r="K23" s="118">
        <v>0.20882426376561233</v>
      </c>
    </row>
    <row r="24" spans="2:11" ht="14.1" customHeight="1" x14ac:dyDescent="0.25">
      <c r="B24" s="239">
        <f t="shared" si="0"/>
        <v>2042</v>
      </c>
      <c r="C24" s="135"/>
      <c r="D24" s="153">
        <v>4.7086734808560848E-2</v>
      </c>
      <c r="E24" s="136">
        <f>+'P matrix'!B40</f>
        <v>4.7086734808560848E-2</v>
      </c>
      <c r="F24" s="137" t="s">
        <v>37</v>
      </c>
      <c r="G24" s="138"/>
      <c r="H24" s="139">
        <f>+'P matrix'!C40</f>
        <v>4.1377999999999915E-2</v>
      </c>
      <c r="I24" s="140">
        <f t="shared" si="1"/>
        <v>5.4819045616105733E-3</v>
      </c>
      <c r="J24" s="141">
        <f>+'P matrix'!D40</f>
        <v>0.20996901844972404</v>
      </c>
      <c r="K24" s="142">
        <v>0.20996901844972404</v>
      </c>
    </row>
    <row r="25" spans="2:11" ht="14.1" customHeight="1" x14ac:dyDescent="0.25">
      <c r="B25" s="5">
        <f t="shared" si="0"/>
        <v>2043</v>
      </c>
      <c r="D25" s="151">
        <v>4.7008177238524462E-2</v>
      </c>
      <c r="E25" s="113">
        <f>+'P matrix'!B41</f>
        <v>4.7008177238524462E-2</v>
      </c>
      <c r="F25" s="116" t="s">
        <v>37</v>
      </c>
      <c r="G25" s="7"/>
      <c r="H25" s="132">
        <f>+'P matrix'!C41</f>
        <v>4.1377999999999915E-2</v>
      </c>
      <c r="I25" s="133">
        <f t="shared" si="1"/>
        <v>5.4064683895036492E-3</v>
      </c>
      <c r="J25" s="80">
        <f>+'P matrix'!D41</f>
        <v>0.21110420931074761</v>
      </c>
      <c r="K25" s="118">
        <v>0.21110420931074761</v>
      </c>
    </row>
    <row r="26" spans="2:11" ht="14.1" customHeight="1" x14ac:dyDescent="0.25">
      <c r="B26" s="5">
        <f t="shared" si="0"/>
        <v>2044</v>
      </c>
      <c r="D26" s="151">
        <v>4.6932469977089886E-2</v>
      </c>
      <c r="E26" s="113">
        <f>+'P matrix'!B42</f>
        <v>4.6932469977089886E-2</v>
      </c>
      <c r="F26" s="116" t="s">
        <v>37</v>
      </c>
      <c r="G26" s="7"/>
      <c r="H26" s="132">
        <f>+'P matrix'!C42</f>
        <v>4.1377999999999915E-2</v>
      </c>
      <c r="I26" s="133">
        <f t="shared" si="1"/>
        <v>5.3337692721471264E-3</v>
      </c>
      <c r="J26" s="80">
        <f>+'P matrix'!D42</f>
        <v>0.21223019045559019</v>
      </c>
      <c r="K26" s="118">
        <v>0.21223019045559019</v>
      </c>
    </row>
    <row r="27" spans="2:11" ht="14.1" customHeight="1" x14ac:dyDescent="0.25">
      <c r="B27" s="5">
        <f t="shared" si="0"/>
        <v>2045</v>
      </c>
      <c r="D27" s="151">
        <v>4.6859363143626043E-2</v>
      </c>
      <c r="E27" s="113">
        <f>+'P matrix'!B43</f>
        <v>4.6859363143626043E-2</v>
      </c>
      <c r="F27" s="116" t="s">
        <v>37</v>
      </c>
      <c r="G27" s="7"/>
      <c r="H27" s="132">
        <f>+'P matrix'!C43</f>
        <v>4.1377999999999915E-2</v>
      </c>
      <c r="I27" s="133">
        <f t="shared" si="1"/>
        <v>5.2635672576395454E-3</v>
      </c>
      <c r="J27" s="80">
        <f>+'P matrix'!D43</f>
        <v>0.21334727833715483</v>
      </c>
      <c r="K27" s="118">
        <v>0.21334727833715483</v>
      </c>
    </row>
    <row r="28" spans="2:11" ht="14.1" customHeight="1" x14ac:dyDescent="0.25">
      <c r="B28" s="5">
        <f t="shared" si="0"/>
        <v>2046</v>
      </c>
      <c r="D28" s="151">
        <v>4.678864164658747E-2</v>
      </c>
      <c r="E28" s="113">
        <f>+'P matrix'!B44</f>
        <v>4.678864164658747E-2</v>
      </c>
      <c r="F28" s="116" t="s">
        <v>37</v>
      </c>
      <c r="G28" s="7"/>
      <c r="H28" s="132">
        <f>+'P matrix'!C44</f>
        <v>4.1377999999999915E-2</v>
      </c>
      <c r="I28" s="133">
        <f t="shared" si="1"/>
        <v>5.1956558008596776E-3</v>
      </c>
      <c r="J28" s="80">
        <f>+'P matrix'!D44</f>
        <v>0.2144557573614449</v>
      </c>
      <c r="K28" s="118">
        <v>0.2144557573614449</v>
      </c>
    </row>
    <row r="29" spans="2:11" ht="14.1" customHeight="1" x14ac:dyDescent="0.25">
      <c r="B29" s="5">
        <f t="shared" si="0"/>
        <v>2047</v>
      </c>
      <c r="D29" s="151">
        <v>4.672011877978699E-2</v>
      </c>
      <c r="E29" s="113">
        <f>+'P matrix'!B45</f>
        <v>4.672011877978699E-2</v>
      </c>
      <c r="F29" s="116" t="s">
        <v>37</v>
      </c>
      <c r="G29" s="7"/>
      <c r="H29" s="132">
        <f>+'P matrix'!C45</f>
        <v>4.1377999999999915E-2</v>
      </c>
      <c r="I29" s="133">
        <f t="shared" si="1"/>
        <v>5.1298556141834428E-3</v>
      </c>
      <c r="J29" s="80">
        <f>+'P matrix'!D45</f>
        <v>0.21555588443233947</v>
      </c>
      <c r="K29" s="118">
        <v>0.21555588443233947</v>
      </c>
    </row>
    <row r="30" spans="2:11" ht="14.1" customHeight="1" x14ac:dyDescent="0.25">
      <c r="B30" s="5">
        <f t="shared" si="0"/>
        <v>2048</v>
      </c>
      <c r="D30" s="151">
        <v>4.6653631256372563E-2</v>
      </c>
      <c r="E30" s="113">
        <f>+'P matrix'!B46</f>
        <v>4.6653631256372563E-2</v>
      </c>
      <c r="F30" s="116" t="s">
        <v>37</v>
      </c>
      <c r="G30" s="7"/>
      <c r="H30" s="132">
        <f>+'P matrix'!C46</f>
        <v>4.1377999999999915E-2</v>
      </c>
      <c r="I30" s="133">
        <f t="shared" si="1"/>
        <v>5.066009898780921E-3</v>
      </c>
      <c r="J30" s="80">
        <f>+'P matrix'!D46</f>
        <v>0.21664789267661416</v>
      </c>
      <c r="K30" s="118">
        <v>0.21664789267661416</v>
      </c>
    </row>
    <row r="31" spans="2:11" ht="14.1" customHeight="1" x14ac:dyDescent="0.25">
      <c r="B31" s="5">
        <f t="shared" si="0"/>
        <v>2049</v>
      </c>
      <c r="D31" s="151">
        <v>4.6589035304949622E-2</v>
      </c>
      <c r="E31" s="113">
        <f>+'P matrix'!B47</f>
        <v>4.6589035304949622E-2</v>
      </c>
      <c r="F31" s="116" t="s">
        <v>37</v>
      </c>
      <c r="G31" s="7"/>
      <c r="H31" s="132">
        <f>+'P matrix'!C47</f>
        <v>4.1377999999999915E-2</v>
      </c>
      <c r="I31" s="133">
        <f t="shared" si="1"/>
        <v>5.0039805958543848E-3</v>
      </c>
      <c r="J31" s="80">
        <f>+'P matrix'!D47</f>
        <v>0.2177319945277007</v>
      </c>
      <c r="K31" s="118">
        <v>0.2177319945277007</v>
      </c>
    </row>
    <row r="32" spans="2:11" ht="14.1" customHeight="1" x14ac:dyDescent="0.25">
      <c r="B32" s="5">
        <f t="shared" si="0"/>
        <v>2050</v>
      </c>
      <c r="D32" s="151">
        <v>4.6526203562953006E-2</v>
      </c>
      <c r="E32" s="113">
        <f>+'P matrix'!B48</f>
        <v>4.6526203562953006E-2</v>
      </c>
      <c r="F32" s="116" t="s">
        <v>37</v>
      </c>
      <c r="G32" s="7"/>
      <c r="H32" s="132">
        <f>+'P matrix'!C48</f>
        <v>4.1377999999999915E-2</v>
      </c>
      <c r="I32" s="133">
        <f t="shared" si="1"/>
        <v>4.9436454034492705E-3</v>
      </c>
      <c r="J32" s="80">
        <f>+'P matrix'!D48</f>
        <v>0.21880838430163138</v>
      </c>
      <c r="K32" s="118">
        <v>0.21880838430163138</v>
      </c>
    </row>
    <row r="33" spans="2:11" ht="14.1" customHeight="1" x14ac:dyDescent="0.25">
      <c r="B33" s="5">
        <f t="shared" si="0"/>
        <v>2051</v>
      </c>
      <c r="D33" s="151">
        <v>4.6465022577047543E-2</v>
      </c>
      <c r="E33" s="113">
        <f>+'P matrix'!B49</f>
        <v>4.6465022577047543E-2</v>
      </c>
      <c r="F33" s="116" t="s">
        <v>37</v>
      </c>
      <c r="G33" s="7"/>
      <c r="H33" s="132">
        <f>+'P matrix'!C49</f>
        <v>4.1377999999999915E-2</v>
      </c>
      <c r="I33" s="133">
        <f t="shared" si="1"/>
        <v>4.8848953761724268E-3</v>
      </c>
      <c r="J33" s="80">
        <f>+'P matrix'!D49</f>
        <v>0.21987724036637415</v>
      </c>
      <c r="K33" s="118">
        <v>0.21987724036637415</v>
      </c>
    </row>
    <row r="34" spans="2:11" ht="14.1" customHeight="1" x14ac:dyDescent="0.25">
      <c r="B34" s="239">
        <f t="shared" si="0"/>
        <v>2052</v>
      </c>
      <c r="C34" s="135"/>
      <c r="D34" s="153">
        <v>4.6405390771721677E-2</v>
      </c>
      <c r="E34" s="136">
        <f>+'P matrix'!B50</f>
        <v>4.6405390771721677E-2</v>
      </c>
      <c r="F34" s="137" t="s">
        <v>37</v>
      </c>
      <c r="G34" s="138"/>
      <c r="H34" s="139">
        <f>+'P matrix'!C50</f>
        <v>4.1377999999999915E-2</v>
      </c>
      <c r="I34" s="140">
        <f t="shared" si="1"/>
        <v>4.8276329745027269E-3</v>
      </c>
      <c r="J34" s="141">
        <f>+'P matrix'!D50</f>
        <v>0.22093872698230954</v>
      </c>
      <c r="K34" s="142">
        <v>0.22093872698230954</v>
      </c>
    </row>
    <row r="35" spans="2:11" ht="14.1" customHeight="1" x14ac:dyDescent="0.25">
      <c r="B35" s="5">
        <f t="shared" si="0"/>
        <v>2053</v>
      </c>
      <c r="D35" s="151">
        <v>4.6347216783262368E-2</v>
      </c>
      <c r="E35" s="113">
        <f>+'P matrix'!B51</f>
        <v>4.6347216783262368E-2</v>
      </c>
      <c r="F35" s="116" t="s">
        <v>37</v>
      </c>
      <c r="G35" s="7"/>
      <c r="H35" s="132">
        <f>+'P matrix'!C51</f>
        <v>4.1377999999999915E-2</v>
      </c>
      <c r="I35" s="133">
        <f t="shared" si="1"/>
        <v>4.7717704649632431E-3</v>
      </c>
      <c r="J35" s="80">
        <f>+'P matrix'!D51</f>
        <v>0.22199299587429031</v>
      </c>
      <c r="K35" s="118">
        <v>0.22199299587429031</v>
      </c>
    </row>
    <row r="36" spans="2:11" ht="14.1" customHeight="1" x14ac:dyDescent="0.25">
      <c r="B36" s="5">
        <f t="shared" si="0"/>
        <v>2054</v>
      </c>
      <c r="D36" s="151">
        <v>4.6290418081947227E-2</v>
      </c>
      <c r="E36" s="113">
        <f>+'P matrix'!B52</f>
        <v>4.6290418081947227E-2</v>
      </c>
      <c r="F36" s="116" t="s">
        <v>37</v>
      </c>
      <c r="G36" s="7"/>
      <c r="H36" s="132">
        <f>+'P matrix'!C52</f>
        <v>4.1377999999999915E-2</v>
      </c>
      <c r="I36" s="133">
        <f t="shared" si="1"/>
        <v>4.7172285970582539E-3</v>
      </c>
      <c r="J36" s="80">
        <f>+'P matrix'!D52</f>
        <v>0.22304018758277513</v>
      </c>
      <c r="K36" s="118">
        <v>0.22304018758277513</v>
      </c>
    </row>
    <row r="37" spans="2:11" ht="14.1" customHeight="1" x14ac:dyDescent="0.25">
      <c r="B37" s="5">
        <f t="shared" si="0"/>
        <v>2055</v>
      </c>
      <c r="D37" s="151">
        <v>4.6234919823819443E-2</v>
      </c>
      <c r="E37" s="113">
        <f>+'P matrix'!B53</f>
        <v>4.6234919823819443E-2</v>
      </c>
      <c r="F37" s="116" t="s">
        <v>37</v>
      </c>
      <c r="G37" s="7"/>
      <c r="H37" s="132">
        <f>+'P matrix'!C53</f>
        <v>4.1377999999999915E-2</v>
      </c>
      <c r="I37" s="133">
        <f t="shared" si="1"/>
        <v>4.6639355006727889E-3</v>
      </c>
      <c r="J37" s="80">
        <f>+'P matrix'!D53</f>
        <v>0.22408043263171915</v>
      </c>
      <c r="K37" s="118">
        <v>0.22408043263171915</v>
      </c>
    </row>
    <row r="38" spans="2:11" ht="15.95" customHeight="1" x14ac:dyDescent="0.25">
      <c r="B38" s="5">
        <f t="shared" si="0"/>
        <v>2056</v>
      </c>
      <c r="D38" s="151">
        <v>4.618065388701198E-2</v>
      </c>
      <c r="E38" s="113">
        <f>+'P matrix'!B54</f>
        <v>4.618065388701198E-2</v>
      </c>
      <c r="F38" s="116" t="s">
        <v>37</v>
      </c>
      <c r="G38" s="7"/>
      <c r="H38" s="132">
        <f>+'P matrix'!C54</f>
        <v>4.1377999999999915E-2</v>
      </c>
      <c r="I38" s="133">
        <f t="shared" si="1"/>
        <v>4.6118257606864166E-3</v>
      </c>
      <c r="J38" s="80">
        <f>+'P matrix'!D54</f>
        <v>0.22511385254339583</v>
      </c>
      <c r="K38" s="118">
        <v>0.22511385254339583</v>
      </c>
    </row>
    <row r="39" spans="2:11" ht="14.1" customHeight="1" x14ac:dyDescent="0.25">
      <c r="B39" s="5">
        <f t="shared" si="0"/>
        <v>2057</v>
      </c>
      <c r="C39" s="51"/>
      <c r="D39" s="151">
        <v>4.6127558057654561E-2</v>
      </c>
      <c r="E39" s="113">
        <f>+'P matrix'!B55</f>
        <v>4.6127558057654561E-2</v>
      </c>
      <c r="F39" s="116" t="s">
        <v>37</v>
      </c>
      <c r="G39" s="7"/>
      <c r="H39" s="132">
        <f>+'P matrix'!C55</f>
        <v>4.1377999999999915E-2</v>
      </c>
      <c r="I39" s="133">
        <f t="shared" si="1"/>
        <v>4.5608396352281311E-3</v>
      </c>
      <c r="J39" s="80">
        <f>+'P matrix'!D55</f>
        <v>0.22614056072451466</v>
      </c>
      <c r="K39" s="118">
        <v>0.22614056072451466</v>
      </c>
    </row>
    <row r="40" spans="2:11" ht="14.1" customHeight="1" x14ac:dyDescent="0.25">
      <c r="B40" s="5">
        <f t="shared" si="0"/>
        <v>2058</v>
      </c>
      <c r="D40" s="151">
        <v>4.6075575337961583E-2</v>
      </c>
      <c r="E40" s="113">
        <f>+'P matrix'!B56</f>
        <v>4.6075575337961583E-2</v>
      </c>
      <c r="F40" s="116" t="s">
        <v>37</v>
      </c>
      <c r="G40" s="7"/>
      <c r="H40" s="132">
        <f>+'P matrix'!C56</f>
        <v>4.1377999999999915E-2</v>
      </c>
      <c r="I40" s="133">
        <f t="shared" si="1"/>
        <v>4.5109223912562779E-3</v>
      </c>
      <c r="J40" s="80">
        <f>+'P matrix'!D56</f>
        <v>0.22716066324345813</v>
      </c>
      <c r="K40" s="118">
        <v>0.22716066324345813</v>
      </c>
    </row>
    <row r="41" spans="2:11" ht="14.1" customHeight="1" x14ac:dyDescent="0.25">
      <c r="B41" s="5">
        <f t="shared" si="0"/>
        <v>2059</v>
      </c>
      <c r="D41" s="151">
        <v>4.6024653354843625E-2</v>
      </c>
      <c r="E41" s="113">
        <f>+'P matrix'!B57</f>
        <v>4.6024653354843625E-2</v>
      </c>
      <c r="F41" s="116" t="s">
        <v>37</v>
      </c>
      <c r="G41" s="7"/>
      <c r="H41" s="132">
        <f>+'P matrix'!C57</f>
        <v>4.1377999999999915E-2</v>
      </c>
      <c r="I41" s="133">
        <f t="shared" si="1"/>
        <v>4.4620237366679305E-3</v>
      </c>
      <c r="J41" s="80">
        <f>+'P matrix'!D57</f>
        <v>0.22817425951488765</v>
      </c>
      <c r="K41" s="118">
        <v>0.22817425951488765</v>
      </c>
    </row>
    <row r="42" spans="2:11" ht="14.1" customHeight="1" x14ac:dyDescent="0.25">
      <c r="B42" s="5">
        <f t="shared" si="0"/>
        <v>2060</v>
      </c>
      <c r="D42" s="151">
        <v>4.5974743851768141E-2</v>
      </c>
      <c r="E42" s="113">
        <f>+'P matrix'!B58</f>
        <v>4.5974743851768141E-2</v>
      </c>
      <c r="F42" s="116" t="s">
        <v>37</v>
      </c>
      <c r="G42" s="7"/>
      <c r="H42" s="132">
        <f>+'P matrix'!C58</f>
        <v>4.1377999999999915E-2</v>
      </c>
      <c r="I42" s="133">
        <f t="shared" si="1"/>
        <v>4.4140973323503196E-3</v>
      </c>
      <c r="J42" s="80">
        <f>+'P matrix'!D58</f>
        <v>0.22918144290512329</v>
      </c>
      <c r="K42" s="118">
        <v>0.22918144290512329</v>
      </c>
    </row>
    <row r="43" spans="2:11" ht="14.1" customHeight="1" x14ac:dyDescent="0.25">
      <c r="B43" s="5">
        <f t="shared" si="0"/>
        <v>2061</v>
      </c>
      <c r="D43" s="151">
        <v>4.5925802250004644E-2</v>
      </c>
      <c r="E43" s="113">
        <f>+'P matrix'!B59</f>
        <v>4.5925802250004644E-2</v>
      </c>
      <c r="F43" s="116" t="s">
        <v>37</v>
      </c>
      <c r="G43" s="7"/>
      <c r="H43" s="132">
        <f>+'P matrix'!C59</f>
        <v>4.1377999999999915E-2</v>
      </c>
      <c r="I43" s="133">
        <f t="shared" si="1"/>
        <v>4.3671003708594114E-3</v>
      </c>
      <c r="J43" s="80">
        <f>+'P matrix'!D59</f>
        <v>0.23018230126942832</v>
      </c>
      <c r="K43" s="118">
        <v>0.23018230126942832</v>
      </c>
    </row>
    <row r="44" spans="2:11" ht="14.1" customHeight="1" x14ac:dyDescent="0.25">
      <c r="B44" s="5">
        <f t="shared" si="0"/>
        <v>2062</v>
      </c>
      <c r="D44" s="151">
        <v>4.5877787268027381E-2</v>
      </c>
      <c r="E44" s="113">
        <f>+'P matrix'!B60</f>
        <v>4.5877787268027381E-2</v>
      </c>
      <c r="F44" s="116" t="s">
        <v>37</v>
      </c>
      <c r="G44" s="7"/>
      <c r="H44" s="132">
        <f>+'P matrix'!C60</f>
        <v>4.1377999999999915E-2</v>
      </c>
      <c r="I44" s="133">
        <f t="shared" si="1"/>
        <v>4.3209932109449234E-3</v>
      </c>
      <c r="J44" s="80">
        <f>+'P matrix'!D60</f>
        <v>0.23117691743049321</v>
      </c>
      <c r="K44" s="118">
        <v>0.23117691743049321</v>
      </c>
    </row>
    <row r="45" spans="2:11" ht="14.1" customHeight="1" x14ac:dyDescent="0.25">
      <c r="B45" s="5">
        <f t="shared" si="0"/>
        <v>2063</v>
      </c>
      <c r="D45" s="151">
        <v>4.5830660589940342E-2</v>
      </c>
      <c r="E45" s="113">
        <f>+'P matrix'!B61</f>
        <v>4.5830660589940342E-2</v>
      </c>
      <c r="F45" s="116" t="s">
        <v>37</v>
      </c>
      <c r="G45" s="7"/>
      <c r="H45" s="132">
        <f>+'P matrix'!C61</f>
        <v>4.1377999999999915E-2</v>
      </c>
      <c r="I45" s="133">
        <f t="shared" si="1"/>
        <v>4.275739059150796E-3</v>
      </c>
      <c r="J45" s="80">
        <f>+'P matrix'!D61</f>
        <v>0.23216536960592488</v>
      </c>
      <c r="K45" s="118">
        <v>0.23216536960592488</v>
      </c>
    </row>
    <row r="46" spans="2:11" ht="14.1" customHeight="1" x14ac:dyDescent="0.25">
      <c r="B46" s="5">
        <f t="shared" si="0"/>
        <v>2064</v>
      </c>
      <c r="D46" s="151">
        <v>4.578438657543149E-2</v>
      </c>
      <c r="E46" s="113">
        <f>+'P matrix'!B62</f>
        <v>4.578438657543149E-2</v>
      </c>
      <c r="F46" s="116" t="s">
        <v>37</v>
      </c>
      <c r="G46" s="7"/>
      <c r="H46" s="132">
        <f>+'P matrix'!C62</f>
        <v>4.1377999999999915E-2</v>
      </c>
      <c r="I46" s="133">
        <f t="shared" si="1"/>
        <v>4.23130369129332E-3</v>
      </c>
      <c r="J46" s="80">
        <f>+'P matrix'!D62</f>
        <v>0.23314773179132889</v>
      </c>
      <c r="K46" s="118">
        <v>0.23314773179132889</v>
      </c>
    </row>
    <row r="47" spans="2:11" ht="14.1" customHeight="1" x14ac:dyDescent="0.25">
      <c r="B47" s="5">
        <f t="shared" si="0"/>
        <v>2065</v>
      </c>
      <c r="D47" s="151">
        <v>4.5738932005082944E-2</v>
      </c>
      <c r="E47" s="113">
        <f>+'P matrix'!B63</f>
        <v>4.5738932005082944E-2</v>
      </c>
      <c r="F47" s="116" t="s">
        <v>37</v>
      </c>
      <c r="G47" s="7"/>
      <c r="H47" s="132">
        <f>+'P matrix'!C63</f>
        <v>4.1377999999999915E-2</v>
      </c>
      <c r="I47" s="133">
        <f t="shared" si="1"/>
        <v>4.1876552078909945E-3</v>
      </c>
      <c r="J47" s="80">
        <f>+'P matrix'!D63</f>
        <v>0.23412407410457281</v>
      </c>
      <c r="K47" s="118">
        <v>0.23412407410457281</v>
      </c>
    </row>
    <row r="48" spans="2:11" ht="14.1" customHeight="1" x14ac:dyDescent="0.25">
      <c r="B48" s="5">
        <f t="shared" si="0"/>
        <v>2066</v>
      </c>
      <c r="D48" s="151">
        <v>4.5262639270322147E-2</v>
      </c>
      <c r="E48" s="113">
        <f>+'P matrix'!B64</f>
        <v>4.5262639270322147E-2</v>
      </c>
      <c r="F48" s="116" t="s">
        <v>37</v>
      </c>
      <c r="G48" s="7"/>
      <c r="H48" s="132">
        <f>+'P matrix'!C64</f>
        <v>4.1377999999999915E-2</v>
      </c>
      <c r="I48" s="133">
        <f t="shared" si="1"/>
        <v>3.7302874367637351E-3</v>
      </c>
      <c r="J48" s="80">
        <f>+'P matrix'!D64</f>
        <v>0.23499742419684905</v>
      </c>
      <c r="K48" s="118">
        <v>0.23499742419684905</v>
      </c>
    </row>
    <row r="49" spans="2:11" ht="14.1" customHeight="1" x14ac:dyDescent="0.25">
      <c r="B49" s="5">
        <f t="shared" si="0"/>
        <v>2067</v>
      </c>
      <c r="D49" s="151">
        <v>4.4799382704640456E-2</v>
      </c>
      <c r="E49" s="113">
        <f>+'P matrix'!B65</f>
        <v>4.4799382704640456E-2</v>
      </c>
      <c r="F49" s="116" t="s">
        <v>37</v>
      </c>
      <c r="G49" s="7"/>
      <c r="H49" s="132">
        <f>+'P matrix'!C65</f>
        <v>4.1377999999999915E-2</v>
      </c>
      <c r="I49" s="133">
        <f t="shared" si="1"/>
        <v>3.2854378569937559E-3</v>
      </c>
      <c r="J49" s="80">
        <f>+'P matrix'!D65</f>
        <v>0.2357694936306014</v>
      </c>
      <c r="K49" s="118">
        <v>0.2357694936306014</v>
      </c>
    </row>
    <row r="50" spans="2:11" ht="14.1" customHeight="1" x14ac:dyDescent="0.25">
      <c r="B50" s="5">
        <f t="shared" si="0"/>
        <v>2068</v>
      </c>
      <c r="D50" s="151">
        <v>4.4347466042696793E-2</v>
      </c>
      <c r="E50" s="113">
        <f>+'P matrix'!B66</f>
        <v>4.4347466042696793E-2</v>
      </c>
      <c r="F50" s="116" t="s">
        <v>37</v>
      </c>
      <c r="G50" s="7"/>
      <c r="H50" s="132">
        <f>+'P matrix'!C66</f>
        <v>4.1377999999999915E-2</v>
      </c>
      <c r="I50" s="133">
        <f t="shared" si="1"/>
        <v>2.8514776024621824E-3</v>
      </c>
      <c r="J50" s="80">
        <f>+'P matrix'!D66</f>
        <v>0.23644178506103289</v>
      </c>
      <c r="K50" s="118">
        <v>0.23644178506103289</v>
      </c>
    </row>
    <row r="51" spans="2:11" ht="14.1" customHeight="1" x14ac:dyDescent="0.25">
      <c r="B51" s="5">
        <f t="shared" si="0"/>
        <v>2069</v>
      </c>
      <c r="D51" s="151">
        <v>4.3905304052585636E-2</v>
      </c>
      <c r="E51" s="113">
        <f>+'P matrix'!B67</f>
        <v>4.3905304052585636E-2</v>
      </c>
      <c r="F51" s="116" t="s">
        <v>37</v>
      </c>
      <c r="G51" s="7"/>
      <c r="H51" s="132">
        <f>+'P matrix'!C67</f>
        <v>4.1377999999999915E-2</v>
      </c>
      <c r="I51" s="133">
        <f t="shared" si="1"/>
        <v>2.4268844286952085E-3</v>
      </c>
      <c r="J51" s="80">
        <f>+'P matrix'!D67</f>
        <v>0.23701560194749041</v>
      </c>
      <c r="K51" s="118">
        <v>0.23701560194749041</v>
      </c>
    </row>
    <row r="52" spans="2:11" ht="14.1" customHeight="1" x14ac:dyDescent="0.25">
      <c r="B52" s="5">
        <f t="shared" si="0"/>
        <v>2070</v>
      </c>
      <c r="D52" s="151">
        <v>4.3471403034311962E-2</v>
      </c>
      <c r="E52" s="113">
        <f>+'P matrix'!B68</f>
        <v>4.3471403034311962E-2</v>
      </c>
      <c r="F52" s="116" t="s">
        <v>37</v>
      </c>
      <c r="G52" s="7"/>
      <c r="H52" s="132">
        <f>+'P matrix'!C68</f>
        <v>4.1377999999999915E-2</v>
      </c>
      <c r="I52" s="133">
        <f t="shared" si="1"/>
        <v>2.0102239862105353E-3</v>
      </c>
      <c r="J52" s="80">
        <f>+'P matrix'!D68</f>
        <v>0.2374920563956314</v>
      </c>
      <c r="K52" s="118">
        <v>0.2374920563956314</v>
      </c>
    </row>
    <row r="53" spans="2:11" ht="14.1" customHeight="1" x14ac:dyDescent="0.25">
      <c r="B53" s="5">
        <f t="shared" si="0"/>
        <v>2071</v>
      </c>
      <c r="D53" s="151">
        <v>4.304434412868563E-2</v>
      </c>
      <c r="E53" s="113">
        <f>+'P matrix'!B69</f>
        <v>4.304434412868563E-2</v>
      </c>
      <c r="F53" s="116" t="s">
        <v>37</v>
      </c>
      <c r="G53" s="7"/>
      <c r="H53" s="132">
        <f>+'P matrix'!C69</f>
        <v>4.1377999999999915E-2</v>
      </c>
      <c r="I53" s="133">
        <f t="shared" si="1"/>
        <v>1.6001337926148107E-3</v>
      </c>
      <c r="J53" s="80">
        <f>+'P matrix'!D69</f>
        <v>0.23787207546054764</v>
      </c>
      <c r="K53" s="118">
        <v>0.23787207546054764</v>
      </c>
    </row>
    <row r="54" spans="2:11" ht="14.1" customHeight="1" x14ac:dyDescent="0.25">
      <c r="B54" s="239">
        <f t="shared" si="0"/>
        <v>2072</v>
      </c>
      <c r="C54" s="135"/>
      <c r="D54" s="153">
        <v>4.2622768774215558E-2</v>
      </c>
      <c r="E54" s="136">
        <f>+'P matrix'!B70</f>
        <v>4.2622768774215558E-2</v>
      </c>
      <c r="F54" s="137" t="s">
        <v>37</v>
      </c>
      <c r="G54" s="138"/>
      <c r="H54" s="139">
        <f>+'P matrix'!C70</f>
        <v>4.1377999999999915E-2</v>
      </c>
      <c r="I54" s="140">
        <f t="shared" si="1"/>
        <v>1.195309267351119E-3</v>
      </c>
      <c r="J54" s="141">
        <f>+'P matrix'!D70</f>
        <v>0.23815640615678971</v>
      </c>
      <c r="K54" s="142">
        <v>0.23815640615678971</v>
      </c>
    </row>
    <row r="55" spans="2:11" ht="14.1" customHeight="1" x14ac:dyDescent="0.25">
      <c r="B55" s="5">
        <f t="shared" si="0"/>
        <v>2073</v>
      </c>
      <c r="D55" s="151">
        <v>4.2205365797536976E-2</v>
      </c>
      <c r="E55" s="113">
        <f>+'P matrix'!B71</f>
        <v>4.2205365797536976E-2</v>
      </c>
      <c r="F55" s="116" t="s">
        <v>37</v>
      </c>
      <c r="G55" s="7"/>
      <c r="H55" s="132">
        <f>+'P matrix'!C71</f>
        <v>4.1377999999999915E-2</v>
      </c>
      <c r="I55" s="133">
        <f t="shared" si="1"/>
        <v>7.9449133507436542E-4</v>
      </c>
      <c r="J55" s="80">
        <f>+'P matrix'!D71</f>
        <v>0.23834561935787371</v>
      </c>
      <c r="K55" s="118">
        <v>0.23834561935787371</v>
      </c>
    </row>
    <row r="56" spans="2:11" ht="14.1" customHeight="1" x14ac:dyDescent="0.25">
      <c r="B56" s="5">
        <f t="shared" si="0"/>
        <v>2074</v>
      </c>
      <c r="D56" s="151">
        <v>4.1790859727858232E-2</v>
      </c>
      <c r="E56" s="113">
        <f>+'P matrix'!B72</f>
        <v>4.1790859727858232E-2</v>
      </c>
      <c r="F56" s="116" t="s">
        <v>37</v>
      </c>
      <c r="G56" s="7"/>
      <c r="H56" s="132">
        <f>+'P matrix'!C72</f>
        <v>4.1377999999999915E-2</v>
      </c>
      <c r="I56" s="133">
        <f t="shared" si="1"/>
        <v>3.9645520441022875E-4</v>
      </c>
      <c r="J56" s="80">
        <f>+'P matrix'!D72</f>
        <v>0.2384401127191165</v>
      </c>
      <c r="K56" s="118">
        <v>0.2384401127191165</v>
      </c>
    </row>
    <row r="57" spans="2:11" ht="14.1" customHeight="1" x14ac:dyDescent="0.25">
      <c r="B57" s="5">
        <f t="shared" si="0"/>
        <v>2075</v>
      </c>
      <c r="D57" s="151">
        <v>4.1377999999999915E-2</v>
      </c>
      <c r="E57" s="113">
        <f>+'P matrix'!B73</f>
        <v>4.1377999999999915E-2</v>
      </c>
      <c r="F57" s="116" t="s">
        <v>37</v>
      </c>
      <c r="G57" s="7"/>
      <c r="H57" s="132">
        <f>+'P matrix'!C73</f>
        <v>4.1377999999999915E-2</v>
      </c>
      <c r="I57" s="133">
        <f t="shared" si="1"/>
        <v>0</v>
      </c>
      <c r="J57" s="80">
        <f>+'P matrix'!D73</f>
        <v>0.2384401127191165</v>
      </c>
      <c r="K57" s="118">
        <v>0.2384401127191165</v>
      </c>
    </row>
    <row r="58" spans="2:11" ht="14.1" customHeight="1" x14ac:dyDescent="0.25">
      <c r="B58" s="5">
        <f t="shared" si="0"/>
        <v>2076</v>
      </c>
      <c r="D58" s="151">
        <v>4.1377999999999915E-2</v>
      </c>
      <c r="E58" s="113">
        <f>+'P matrix'!B74</f>
        <v>4.1377999999999915E-2</v>
      </c>
      <c r="F58" s="116" t="s">
        <v>37</v>
      </c>
      <c r="G58" s="7"/>
      <c r="H58" s="132">
        <f>+'P matrix'!C74</f>
        <v>4.1377999999999915E-2</v>
      </c>
      <c r="I58" s="133">
        <f t="shared" si="1"/>
        <v>0</v>
      </c>
      <c r="J58" s="80">
        <f>+'P matrix'!D74</f>
        <v>0.2384401127191165</v>
      </c>
      <c r="K58" s="118">
        <v>0.2384401127191165</v>
      </c>
    </row>
    <row r="59" spans="2:11" ht="14.1" customHeight="1" x14ac:dyDescent="0.25">
      <c r="B59" s="241">
        <f t="shared" si="0"/>
        <v>2077</v>
      </c>
      <c r="C59" s="242"/>
      <c r="D59" s="243">
        <v>4.1377999999999915E-2</v>
      </c>
      <c r="E59" s="244">
        <f>+'P matrix'!B75</f>
        <v>4.1377999999999915E-2</v>
      </c>
      <c r="F59" s="245" t="s">
        <v>37</v>
      </c>
      <c r="G59" s="246"/>
      <c r="H59" s="247">
        <f>+'P matrix'!C75</f>
        <v>4.1377999999999915E-2</v>
      </c>
      <c r="I59" s="248">
        <f t="shared" si="1"/>
        <v>0</v>
      </c>
      <c r="J59" s="249">
        <f>+'P matrix'!D75</f>
        <v>0.2384401127191165</v>
      </c>
      <c r="K59" s="250">
        <v>0.2384401127191165</v>
      </c>
    </row>
    <row r="60" spans="2:11" ht="14.1" customHeight="1" x14ac:dyDescent="0.25">
      <c r="B60" s="5">
        <f t="shared" si="0"/>
        <v>2078</v>
      </c>
      <c r="D60" s="151">
        <v>4.1377999999999915E-2</v>
      </c>
      <c r="E60" s="113">
        <f>+'P matrix'!B76</f>
        <v>4.1377999999999915E-2</v>
      </c>
      <c r="F60" s="116" t="s">
        <v>37</v>
      </c>
      <c r="G60" s="7"/>
      <c r="H60" s="132">
        <f>+'P matrix'!C76</f>
        <v>4.1377999999999915E-2</v>
      </c>
      <c r="I60" s="133">
        <f t="shared" si="1"/>
        <v>0</v>
      </c>
      <c r="J60" s="80">
        <f>+'P matrix'!D76</f>
        <v>0.2384401127191165</v>
      </c>
      <c r="K60" s="118">
        <v>0.2384401127191165</v>
      </c>
    </row>
    <row r="61" spans="2:11" ht="14.1" customHeight="1" x14ac:dyDescent="0.25">
      <c r="B61" s="5">
        <f t="shared" si="0"/>
        <v>2079</v>
      </c>
      <c r="D61" s="151">
        <v>4.1377999999999915E-2</v>
      </c>
      <c r="E61" s="113">
        <f>+'P matrix'!B77</f>
        <v>4.1377999999999915E-2</v>
      </c>
      <c r="F61" s="116" t="s">
        <v>37</v>
      </c>
      <c r="G61" s="7"/>
      <c r="H61" s="132">
        <f>+'P matrix'!C77</f>
        <v>4.1377999999999915E-2</v>
      </c>
      <c r="I61" s="133">
        <f t="shared" si="1"/>
        <v>0</v>
      </c>
      <c r="J61" s="80">
        <f>+'P matrix'!D77</f>
        <v>0.2384401127191165</v>
      </c>
      <c r="K61" s="118">
        <v>0.2384401127191165</v>
      </c>
    </row>
    <row r="62" spans="2:11" ht="14.1" customHeight="1" x14ac:dyDescent="0.25">
      <c r="B62" s="5">
        <f t="shared" si="0"/>
        <v>2080</v>
      </c>
      <c r="C62" s="51"/>
      <c r="D62" s="151">
        <v>4.1377999999999915E-2</v>
      </c>
      <c r="E62" s="113">
        <f>+'P matrix'!B78</f>
        <v>4.1377999999999915E-2</v>
      </c>
      <c r="F62" s="116" t="s">
        <v>37</v>
      </c>
      <c r="G62" s="7"/>
      <c r="H62" s="132">
        <f>+'P matrix'!C78</f>
        <v>4.1377999999999915E-2</v>
      </c>
      <c r="I62" s="133">
        <f t="shared" si="1"/>
        <v>0</v>
      </c>
      <c r="J62" s="80">
        <f>+'P matrix'!D78</f>
        <v>0.2384401127191165</v>
      </c>
      <c r="K62" s="118">
        <v>0.2384401127191165</v>
      </c>
    </row>
    <row r="63" spans="2:11" ht="15.95" customHeight="1" x14ac:dyDescent="0.25">
      <c r="B63" s="5">
        <f t="shared" si="0"/>
        <v>2081</v>
      </c>
      <c r="D63" s="151">
        <v>4.1377999999999915E-2</v>
      </c>
      <c r="E63" s="113">
        <f>+'P matrix'!B79</f>
        <v>4.1377999999999915E-2</v>
      </c>
      <c r="F63" s="116" t="s">
        <v>37</v>
      </c>
      <c r="G63" s="7"/>
      <c r="H63" s="132">
        <f>+'P matrix'!C79</f>
        <v>4.1377999999999915E-2</v>
      </c>
      <c r="I63" s="133">
        <f t="shared" si="1"/>
        <v>0</v>
      </c>
      <c r="J63" s="80">
        <f>+'P matrix'!D79</f>
        <v>0.2384401127191165</v>
      </c>
      <c r="K63" s="118">
        <v>0.2384401127191165</v>
      </c>
    </row>
    <row r="64" spans="2:11" ht="14.1" customHeight="1" x14ac:dyDescent="0.25">
      <c r="B64" s="5">
        <f t="shared" si="0"/>
        <v>2082</v>
      </c>
      <c r="C64" s="51"/>
      <c r="D64" s="151">
        <v>4.1377999999999915E-2</v>
      </c>
      <c r="E64" s="113">
        <f>+'P matrix'!B80</f>
        <v>4.1377999999999915E-2</v>
      </c>
      <c r="F64" s="116" t="s">
        <v>37</v>
      </c>
      <c r="G64" s="7"/>
      <c r="H64" s="132">
        <f>+'P matrix'!C80</f>
        <v>4.1377999999999915E-2</v>
      </c>
      <c r="I64" s="133">
        <f t="shared" si="1"/>
        <v>0</v>
      </c>
      <c r="J64" s="80">
        <f>+'P matrix'!D80</f>
        <v>0.2384401127191165</v>
      </c>
      <c r="K64" s="118">
        <v>0.2384401127191165</v>
      </c>
    </row>
    <row r="65" spans="2:11" ht="14.1" customHeight="1" x14ac:dyDescent="0.25">
      <c r="B65" s="5">
        <f t="shared" si="0"/>
        <v>2083</v>
      </c>
      <c r="D65" s="151">
        <v>4.1377999999999915E-2</v>
      </c>
      <c r="E65" s="113">
        <f>+'P matrix'!B81</f>
        <v>4.1377999999999915E-2</v>
      </c>
      <c r="F65" s="116" t="s">
        <v>37</v>
      </c>
      <c r="G65" s="7"/>
      <c r="H65" s="132">
        <f>+'P matrix'!C81</f>
        <v>4.1377999999999915E-2</v>
      </c>
      <c r="I65" s="133">
        <f t="shared" si="1"/>
        <v>0</v>
      </c>
      <c r="J65" s="80">
        <f>+'P matrix'!D81</f>
        <v>0.2384401127191165</v>
      </c>
      <c r="K65" s="118">
        <v>0.2384401127191165</v>
      </c>
    </row>
    <row r="66" spans="2:11" ht="14.1" customHeight="1" x14ac:dyDescent="0.25">
      <c r="B66" s="5">
        <f t="shared" si="0"/>
        <v>2084</v>
      </c>
      <c r="D66" s="151">
        <v>4.1377999999999915E-2</v>
      </c>
      <c r="E66" s="113">
        <f>+'P matrix'!B82</f>
        <v>4.1377999999999915E-2</v>
      </c>
      <c r="F66" s="116" t="s">
        <v>37</v>
      </c>
      <c r="G66" s="7"/>
      <c r="H66" s="132">
        <f>+'P matrix'!C82</f>
        <v>4.1377999999999915E-2</v>
      </c>
      <c r="I66" s="133">
        <f t="shared" si="1"/>
        <v>0</v>
      </c>
      <c r="J66" s="80">
        <f>+'P matrix'!D82</f>
        <v>0.2384401127191165</v>
      </c>
      <c r="K66" s="118">
        <v>0.2384401127191165</v>
      </c>
    </row>
    <row r="67" spans="2:11" ht="14.1" customHeight="1" x14ac:dyDescent="0.25">
      <c r="B67" s="5">
        <f t="shared" si="0"/>
        <v>2085</v>
      </c>
      <c r="D67" s="151">
        <v>4.1377999999999915E-2</v>
      </c>
      <c r="E67" s="113">
        <f>+'P matrix'!B83</f>
        <v>4.1377999999999915E-2</v>
      </c>
      <c r="F67" s="116" t="s">
        <v>37</v>
      </c>
      <c r="G67" s="7"/>
      <c r="H67" s="132">
        <f>+'P matrix'!C83</f>
        <v>4.1377999999999915E-2</v>
      </c>
      <c r="I67" s="133">
        <f t="shared" si="1"/>
        <v>0</v>
      </c>
      <c r="J67" s="80">
        <f>+'P matrix'!D83</f>
        <v>0.2384401127191165</v>
      </c>
      <c r="K67" s="118">
        <v>0.2384401127191165</v>
      </c>
    </row>
    <row r="68" spans="2:11" ht="14.1" customHeight="1" x14ac:dyDescent="0.25">
      <c r="B68" s="5">
        <f t="shared" si="0"/>
        <v>2086</v>
      </c>
      <c r="D68" s="151">
        <v>4.1377999999999915E-2</v>
      </c>
      <c r="E68" s="113">
        <f>+'P matrix'!B84</f>
        <v>4.1377999999999915E-2</v>
      </c>
      <c r="F68" s="116" t="s">
        <v>37</v>
      </c>
      <c r="G68" s="7"/>
      <c r="H68" s="132">
        <f>+'P matrix'!C84</f>
        <v>4.1377999999999915E-2</v>
      </c>
      <c r="I68" s="133">
        <f t="shared" si="1"/>
        <v>0</v>
      </c>
      <c r="J68" s="80">
        <f>+'P matrix'!D84</f>
        <v>0.2384401127191165</v>
      </c>
      <c r="K68" s="118">
        <v>0.2384401127191165</v>
      </c>
    </row>
    <row r="69" spans="2:11" ht="14.1" customHeight="1" x14ac:dyDescent="0.25">
      <c r="B69" s="5">
        <f t="shared" si="0"/>
        <v>2087</v>
      </c>
      <c r="D69" s="151">
        <v>4.1377999999999915E-2</v>
      </c>
      <c r="E69" s="113">
        <f>+'P matrix'!B85</f>
        <v>4.1377999999999915E-2</v>
      </c>
      <c r="F69" s="116" t="s">
        <v>37</v>
      </c>
      <c r="G69" s="7"/>
      <c r="H69" s="132">
        <f>+'P matrix'!C85</f>
        <v>4.1377999999999915E-2</v>
      </c>
      <c r="I69" s="133">
        <f t="shared" ref="I69:I77" si="2">+(1+E69)/(1+H69)-1</f>
        <v>0</v>
      </c>
      <c r="J69" s="80">
        <f>+'P matrix'!D85</f>
        <v>0.2384401127191165</v>
      </c>
      <c r="K69" s="118">
        <v>0.2384401127191165</v>
      </c>
    </row>
    <row r="70" spans="2:11" ht="14.1" customHeight="1" x14ac:dyDescent="0.25">
      <c r="B70" s="5">
        <f t="shared" ref="B70:B84" si="3">+B69+1</f>
        <v>2088</v>
      </c>
      <c r="D70" s="151">
        <v>4.1377999999999915E-2</v>
      </c>
      <c r="E70" s="113">
        <f>+'P matrix'!B86</f>
        <v>4.1377999999999915E-2</v>
      </c>
      <c r="F70" s="116" t="s">
        <v>37</v>
      </c>
      <c r="G70" s="7"/>
      <c r="H70" s="132">
        <f>+'P matrix'!C86</f>
        <v>4.1377999999999915E-2</v>
      </c>
      <c r="I70" s="133">
        <f t="shared" si="2"/>
        <v>0</v>
      </c>
      <c r="J70" s="80">
        <f>+'P matrix'!D86</f>
        <v>0.2384401127191165</v>
      </c>
      <c r="K70" s="118">
        <v>0.2384401127191165</v>
      </c>
    </row>
    <row r="71" spans="2:11" ht="14.1" customHeight="1" x14ac:dyDescent="0.25">
      <c r="B71" s="5">
        <f t="shared" si="3"/>
        <v>2089</v>
      </c>
      <c r="D71" s="151">
        <v>4.1377999999999915E-2</v>
      </c>
      <c r="E71" s="113">
        <f>+'P matrix'!B87</f>
        <v>4.1377999999999915E-2</v>
      </c>
      <c r="F71" s="116" t="s">
        <v>37</v>
      </c>
      <c r="G71" s="7"/>
      <c r="H71" s="132">
        <f>+'P matrix'!C87</f>
        <v>4.1377999999999915E-2</v>
      </c>
      <c r="I71" s="133">
        <f t="shared" si="2"/>
        <v>0</v>
      </c>
      <c r="J71" s="80">
        <f>+'P matrix'!D87</f>
        <v>0.2384401127191165</v>
      </c>
      <c r="K71" s="118">
        <v>0.2384401127191165</v>
      </c>
    </row>
    <row r="72" spans="2:11" ht="14.1" customHeight="1" x14ac:dyDescent="0.25">
      <c r="B72" s="5">
        <f t="shared" si="3"/>
        <v>2090</v>
      </c>
      <c r="D72" s="151">
        <v>4.1377999999999915E-2</v>
      </c>
      <c r="E72" s="113">
        <f>+'P matrix'!B88</f>
        <v>4.1377999999999915E-2</v>
      </c>
      <c r="F72" s="116" t="s">
        <v>37</v>
      </c>
      <c r="G72" s="7"/>
      <c r="H72" s="132">
        <f>+'P matrix'!C88</f>
        <v>4.1377999999999915E-2</v>
      </c>
      <c r="I72" s="133">
        <f t="shared" si="2"/>
        <v>0</v>
      </c>
      <c r="J72" s="80">
        <f>+'P matrix'!D88</f>
        <v>0.2384401127191165</v>
      </c>
      <c r="K72" s="118">
        <v>0.2384401127191165</v>
      </c>
    </row>
    <row r="73" spans="2:11" ht="14.1" customHeight="1" x14ac:dyDescent="0.25">
      <c r="B73" s="5">
        <f t="shared" si="3"/>
        <v>2091</v>
      </c>
      <c r="D73" s="151">
        <v>4.1377999999999915E-2</v>
      </c>
      <c r="E73" s="113">
        <f>+'P matrix'!B89</f>
        <v>4.1377999999999915E-2</v>
      </c>
      <c r="F73" s="116" t="s">
        <v>37</v>
      </c>
      <c r="G73" s="7"/>
      <c r="H73" s="132">
        <f>+'P matrix'!C89</f>
        <v>4.1377999999999915E-2</v>
      </c>
      <c r="I73" s="133">
        <f t="shared" si="2"/>
        <v>0</v>
      </c>
      <c r="J73" s="80">
        <f>+'P matrix'!D89</f>
        <v>0.2384401127191165</v>
      </c>
      <c r="K73" s="118">
        <v>0.2384401127191165</v>
      </c>
    </row>
    <row r="74" spans="2:11" ht="14.1" customHeight="1" x14ac:dyDescent="0.25">
      <c r="B74" s="5">
        <f t="shared" si="3"/>
        <v>2092</v>
      </c>
      <c r="D74" s="151">
        <v>4.1377999999999915E-2</v>
      </c>
      <c r="E74" s="113">
        <f>+'P matrix'!B90</f>
        <v>4.1377999999999915E-2</v>
      </c>
      <c r="F74" s="116" t="s">
        <v>37</v>
      </c>
      <c r="G74" s="7"/>
      <c r="H74" s="132">
        <f>+'P matrix'!C90</f>
        <v>4.1377999999999915E-2</v>
      </c>
      <c r="I74" s="133">
        <f t="shared" si="2"/>
        <v>0</v>
      </c>
      <c r="J74" s="80">
        <f>+'P matrix'!D90</f>
        <v>0.2384401127191165</v>
      </c>
      <c r="K74" s="118">
        <v>0.2384401127191165</v>
      </c>
    </row>
    <row r="75" spans="2:11" ht="14.1" customHeight="1" x14ac:dyDescent="0.25">
      <c r="B75" s="5">
        <f t="shared" si="3"/>
        <v>2093</v>
      </c>
      <c r="D75" s="151">
        <v>4.1377999999999915E-2</v>
      </c>
      <c r="E75" s="113">
        <f>+'P matrix'!B91</f>
        <v>4.1377999999999915E-2</v>
      </c>
      <c r="F75" s="116" t="s">
        <v>37</v>
      </c>
      <c r="G75" s="7"/>
      <c r="H75" s="132">
        <f>+'P matrix'!C91</f>
        <v>4.1377999999999915E-2</v>
      </c>
      <c r="I75" s="133">
        <f t="shared" si="2"/>
        <v>0</v>
      </c>
      <c r="J75" s="80">
        <f>+'P matrix'!D91</f>
        <v>0.2384401127191165</v>
      </c>
      <c r="K75" s="118">
        <v>0.2384401127191165</v>
      </c>
    </row>
    <row r="76" spans="2:11" ht="14.1" customHeight="1" x14ac:dyDescent="0.25">
      <c r="B76" s="5">
        <f t="shared" si="3"/>
        <v>2094</v>
      </c>
      <c r="D76" s="151">
        <v>4.1377999999999915E-2</v>
      </c>
      <c r="E76" s="113">
        <f>+'P matrix'!B92</f>
        <v>4.1377999999999915E-2</v>
      </c>
      <c r="F76" s="116" t="s">
        <v>37</v>
      </c>
      <c r="G76" s="7"/>
      <c r="H76" s="132">
        <f>+'P matrix'!C92</f>
        <v>4.1377999999999915E-2</v>
      </c>
      <c r="I76" s="133">
        <f t="shared" si="2"/>
        <v>0</v>
      </c>
      <c r="J76" s="80">
        <f>+'P matrix'!D92</f>
        <v>0.2384401127191165</v>
      </c>
      <c r="K76" s="118">
        <v>0.2384401127191165</v>
      </c>
    </row>
    <row r="77" spans="2:11" ht="14.1" customHeight="1" x14ac:dyDescent="0.25">
      <c r="B77" s="5">
        <f t="shared" si="3"/>
        <v>2095</v>
      </c>
      <c r="D77" s="151">
        <v>4.1377999999999915E-2</v>
      </c>
      <c r="E77" s="113">
        <f>+'P matrix'!B93</f>
        <v>4.1377999999999915E-2</v>
      </c>
      <c r="F77" s="116" t="s">
        <v>37</v>
      </c>
      <c r="G77" s="7"/>
      <c r="H77" s="132">
        <f>+'P matrix'!C93</f>
        <v>4.1377999999999915E-2</v>
      </c>
      <c r="I77" s="133">
        <f t="shared" si="2"/>
        <v>0</v>
      </c>
      <c r="J77" s="80">
        <f>+'P matrix'!D93</f>
        <v>0.2384401127191165</v>
      </c>
      <c r="K77" s="118">
        <v>0.2384401127191165</v>
      </c>
    </row>
    <row r="78" spans="2:11" ht="14.1" customHeight="1" x14ac:dyDescent="0.25">
      <c r="B78" s="5">
        <f t="shared" si="3"/>
        <v>2096</v>
      </c>
      <c r="D78" s="151">
        <v>4.1377999999999915E-2</v>
      </c>
      <c r="E78" s="113">
        <f>+'P matrix'!B94</f>
        <v>4.1377999999999915E-2</v>
      </c>
      <c r="F78" s="116" t="s">
        <v>37</v>
      </c>
      <c r="G78" s="7"/>
      <c r="H78" s="132">
        <f>+'P matrix'!C94</f>
        <v>4.1377999999999915E-2</v>
      </c>
      <c r="I78" s="133">
        <f t="shared" ref="I78:I84" si="4">+(1+E78)/(1+H78)-1</f>
        <v>0</v>
      </c>
      <c r="J78" s="80">
        <f>+'P matrix'!D94</f>
        <v>0.2384401127191165</v>
      </c>
      <c r="K78" s="118">
        <v>0.2384401127191165</v>
      </c>
    </row>
    <row r="79" spans="2:11" ht="14.1" customHeight="1" collapsed="1" x14ac:dyDescent="0.25">
      <c r="B79" s="5">
        <f t="shared" si="3"/>
        <v>2097</v>
      </c>
      <c r="D79" s="151">
        <v>4.1377999999999915E-2</v>
      </c>
      <c r="E79" s="113">
        <f>+'P matrix'!B95</f>
        <v>4.1377999999999915E-2</v>
      </c>
      <c r="F79" s="116" t="s">
        <v>37</v>
      </c>
      <c r="G79" s="7"/>
      <c r="H79" s="132">
        <f>+'P matrix'!C95</f>
        <v>4.1377999999999915E-2</v>
      </c>
      <c r="I79" s="133">
        <f t="shared" si="4"/>
        <v>0</v>
      </c>
      <c r="J79" s="80">
        <f>+'P matrix'!D95</f>
        <v>0.2384401127191165</v>
      </c>
      <c r="K79" s="118">
        <v>0.2384401127191165</v>
      </c>
    </row>
    <row r="80" spans="2:11" ht="14.1" customHeight="1" x14ac:dyDescent="0.25">
      <c r="B80" s="5">
        <f t="shared" si="3"/>
        <v>2098</v>
      </c>
      <c r="D80" s="151">
        <v>4.1377999999999915E-2</v>
      </c>
      <c r="E80" s="113">
        <f>+'P matrix'!B96</f>
        <v>4.1377999999999915E-2</v>
      </c>
      <c r="F80" s="116" t="s">
        <v>37</v>
      </c>
      <c r="G80" s="7"/>
      <c r="H80" s="132">
        <f>+'P matrix'!C96</f>
        <v>4.1377999999999915E-2</v>
      </c>
      <c r="I80" s="133">
        <f t="shared" si="4"/>
        <v>0</v>
      </c>
      <c r="J80" s="80">
        <f>+'P matrix'!D96</f>
        <v>0.2384401127191165</v>
      </c>
      <c r="K80" s="118">
        <v>0.2384401127191165</v>
      </c>
    </row>
    <row r="81" spans="2:11" ht="14.1" customHeight="1" x14ac:dyDescent="0.25">
      <c r="B81" s="5">
        <f t="shared" si="3"/>
        <v>2099</v>
      </c>
      <c r="D81" s="151">
        <v>4.1377999999999915E-2</v>
      </c>
      <c r="E81" s="113">
        <f>+'P matrix'!B97</f>
        <v>4.1377999999999915E-2</v>
      </c>
      <c r="F81" s="116" t="s">
        <v>37</v>
      </c>
      <c r="G81" s="7"/>
      <c r="H81" s="132">
        <f>+'P matrix'!C97</f>
        <v>4.1377999999999915E-2</v>
      </c>
      <c r="I81" s="133">
        <f t="shared" si="4"/>
        <v>0</v>
      </c>
      <c r="J81" s="80">
        <f>+'P matrix'!D97</f>
        <v>0.2384401127191165</v>
      </c>
      <c r="K81" s="118">
        <v>0.2384401127191165</v>
      </c>
    </row>
    <row r="82" spans="2:11" ht="14.1" customHeight="1" x14ac:dyDescent="0.25">
      <c r="B82" s="5">
        <f t="shared" si="3"/>
        <v>2100</v>
      </c>
      <c r="D82" s="151">
        <v>4.1377999999999915E-2</v>
      </c>
      <c r="E82" s="113">
        <f>+'P matrix'!B98</f>
        <v>4.1377999999999915E-2</v>
      </c>
      <c r="F82" s="116" t="s">
        <v>37</v>
      </c>
      <c r="G82" s="7"/>
      <c r="H82" s="132">
        <f>+'P matrix'!C98</f>
        <v>4.1377999999999915E-2</v>
      </c>
      <c r="I82" s="133">
        <f t="shared" si="4"/>
        <v>0</v>
      </c>
      <c r="J82" s="80">
        <f>+'P matrix'!D98</f>
        <v>0.2384401127191165</v>
      </c>
      <c r="K82" s="118">
        <v>0.2384401127191165</v>
      </c>
    </row>
    <row r="83" spans="2:11" ht="14.1" customHeight="1" x14ac:dyDescent="0.25">
      <c r="B83" s="5">
        <f t="shared" si="3"/>
        <v>2101</v>
      </c>
      <c r="D83" s="151">
        <v>4.1377999999999915E-2</v>
      </c>
      <c r="E83" s="113">
        <f>+'P matrix'!B99</f>
        <v>4.1377999999999915E-2</v>
      </c>
      <c r="F83" s="116" t="s">
        <v>37</v>
      </c>
      <c r="G83" s="7"/>
      <c r="H83" s="132">
        <f>+'P matrix'!C99</f>
        <v>4.1377999999999915E-2</v>
      </c>
      <c r="I83" s="133">
        <f t="shared" si="4"/>
        <v>0</v>
      </c>
      <c r="J83" s="80">
        <f>+'P matrix'!D99</f>
        <v>0.2384401127191165</v>
      </c>
      <c r="K83" s="118">
        <v>0.2384401127191165</v>
      </c>
    </row>
    <row r="84" spans="2:11" ht="14.1" customHeight="1" x14ac:dyDescent="0.25">
      <c r="B84" s="196">
        <f t="shared" si="3"/>
        <v>2102</v>
      </c>
      <c r="C84" s="196"/>
      <c r="D84" s="197">
        <v>4.1377999999999915E-2</v>
      </c>
      <c r="E84" s="198">
        <f>+'P matrix'!B100</f>
        <v>4.1377999999999915E-2</v>
      </c>
      <c r="F84" s="199" t="s">
        <v>37</v>
      </c>
      <c r="G84" s="200"/>
      <c r="H84" s="201">
        <f>+'P matrix'!C100</f>
        <v>4.1377999999999915E-2</v>
      </c>
      <c r="I84" s="202">
        <f t="shared" si="4"/>
        <v>0</v>
      </c>
      <c r="J84" s="203">
        <f>+'P matrix'!D100</f>
        <v>0.2384401127191165</v>
      </c>
      <c r="K84" s="204">
        <v>0.2384401127191165</v>
      </c>
    </row>
  </sheetData>
  <phoneticPr fontId="4" type="noConversion"/>
  <pageMargins left="0.75" right="0.75" top="1" bottom="1"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showGridLines="0" zoomScale="125" zoomScaleNormal="125" zoomScalePageLayoutView="125" workbookViewId="0">
      <selection activeCell="A5" sqref="A5"/>
    </sheetView>
  </sheetViews>
  <sheetFormatPr defaultColWidth="10.85546875" defaultRowHeight="12.75" x14ac:dyDescent="0.2"/>
  <cols>
    <col min="1" max="1" width="6.42578125" style="71" customWidth="1"/>
    <col min="2" max="2" width="7.7109375" style="81" customWidth="1"/>
    <col min="3" max="3" width="8.85546875" style="71" customWidth="1"/>
    <col min="4" max="4" width="6.140625" style="195" customWidth="1"/>
    <col min="5" max="5" width="4" style="71" customWidth="1"/>
    <col min="6" max="6" width="5.140625" style="71" customWidth="1"/>
    <col min="7" max="7" width="1.85546875" style="71" customWidth="1"/>
    <col min="8" max="9" width="8.28515625" style="71" customWidth="1"/>
    <col min="10" max="10" width="8" style="71" customWidth="1"/>
    <col min="11" max="11" width="4.140625" style="71" customWidth="1"/>
    <col min="12" max="16384" width="10.85546875" style="71"/>
  </cols>
  <sheetData>
    <row r="1" spans="1:11" ht="15.75" x14ac:dyDescent="0.2">
      <c r="A1" s="315" t="s">
        <v>9</v>
      </c>
      <c r="B1" s="315"/>
      <c r="C1" s="315"/>
      <c r="D1" s="315"/>
      <c r="E1" s="315"/>
      <c r="F1" s="315"/>
      <c r="G1" s="315"/>
      <c r="H1" s="315"/>
      <c r="I1" s="315"/>
      <c r="J1" s="315"/>
      <c r="K1" s="315"/>
    </row>
    <row r="2" spans="1:11" s="74" customFormat="1" ht="12" customHeight="1" x14ac:dyDescent="0.2">
      <c r="A2" s="280">
        <f>Input!H1</f>
        <v>2023</v>
      </c>
      <c r="B2" s="281" t="s">
        <v>96</v>
      </c>
      <c r="C2" s="281"/>
      <c r="D2" s="281"/>
      <c r="E2" s="281"/>
      <c r="F2" s="281"/>
      <c r="G2" s="281"/>
      <c r="H2" s="281"/>
    </row>
    <row r="3" spans="1:11" s="73" customFormat="1" ht="12" customHeight="1" x14ac:dyDescent="0.2">
      <c r="A3" s="316" t="s">
        <v>95</v>
      </c>
      <c r="B3" s="317"/>
      <c r="C3" s="317"/>
      <c r="D3" s="317"/>
      <c r="E3" s="317"/>
      <c r="F3" s="317"/>
      <c r="G3" s="317"/>
      <c r="H3" s="317"/>
      <c r="I3" s="317"/>
      <c r="J3" s="317"/>
      <c r="K3" s="317"/>
    </row>
    <row r="4" spans="1:11" s="73" customFormat="1" ht="12" customHeight="1" x14ac:dyDescent="0.2">
      <c r="A4" s="318" t="s">
        <v>119</v>
      </c>
      <c r="B4" s="319"/>
      <c r="C4" s="319"/>
      <c r="D4" s="319"/>
      <c r="E4" s="319"/>
      <c r="F4" s="319"/>
      <c r="G4" s="319"/>
      <c r="H4" s="319"/>
      <c r="I4" s="319"/>
      <c r="J4" s="319"/>
      <c r="K4" s="319"/>
    </row>
    <row r="5" spans="1:11" s="74" customFormat="1" ht="12" customHeight="1" x14ac:dyDescent="0.2">
      <c r="A5" s="278" t="s">
        <v>71</v>
      </c>
    </row>
    <row r="6" spans="1:11" s="74" customFormat="1" ht="12" customHeight="1" x14ac:dyDescent="0.2">
      <c r="A6" s="212"/>
      <c r="B6" s="287" t="s">
        <v>99</v>
      </c>
      <c r="C6" s="286" t="s">
        <v>94</v>
      </c>
      <c r="D6" s="276"/>
    </row>
    <row r="7" spans="1:11" s="74" customFormat="1" ht="12" customHeight="1" x14ac:dyDescent="0.2">
      <c r="A7" s="311" t="s">
        <v>54</v>
      </c>
      <c r="B7" s="311"/>
      <c r="C7" s="311"/>
      <c r="D7" s="190"/>
    </row>
    <row r="8" spans="1:11" s="75" customFormat="1" ht="12" customHeight="1" x14ac:dyDescent="0.2">
      <c r="A8" s="219">
        <f>+Input!D28</f>
        <v>2.7E-2</v>
      </c>
      <c r="B8" s="86"/>
      <c r="C8" s="83" t="s">
        <v>17</v>
      </c>
      <c r="D8" s="191"/>
      <c r="E8" s="74"/>
      <c r="F8" s="74"/>
      <c r="G8" s="74"/>
      <c r="H8" s="74"/>
      <c r="I8" s="74"/>
      <c r="J8" s="74"/>
    </row>
    <row r="9" spans="1:11" s="74" customFormat="1" ht="12" customHeight="1" x14ac:dyDescent="0.2">
      <c r="A9" s="219">
        <f>+Input!E28</f>
        <v>1.4E-2</v>
      </c>
      <c r="B9" s="86"/>
      <c r="C9" s="83" t="s">
        <v>18</v>
      </c>
      <c r="D9" s="190"/>
      <c r="F9" s="75"/>
      <c r="G9" s="75"/>
      <c r="H9" s="189"/>
      <c r="I9" s="189"/>
      <c r="J9" s="189"/>
    </row>
    <row r="10" spans="1:11" s="73" customFormat="1" ht="12" customHeight="1" x14ac:dyDescent="0.2">
      <c r="A10" s="219">
        <f>+Input!F28</f>
        <v>8.0000000000000002E-3</v>
      </c>
      <c r="B10" s="86"/>
      <c r="C10" s="83" t="s">
        <v>70</v>
      </c>
      <c r="D10" s="190"/>
      <c r="E10" s="75"/>
      <c r="F10" s="74"/>
      <c r="G10" s="74"/>
      <c r="H10" s="189"/>
      <c r="I10" s="189"/>
      <c r="J10" s="189"/>
      <c r="K10" s="160"/>
    </row>
    <row r="11" spans="1:11" s="73" customFormat="1" ht="12" customHeight="1" x14ac:dyDescent="0.2">
      <c r="B11" s="84"/>
      <c r="C11" s="89"/>
      <c r="D11" s="192"/>
      <c r="E11" s="74"/>
      <c r="H11" s="189"/>
      <c r="I11" s="189"/>
      <c r="J11" s="189"/>
    </row>
    <row r="12" spans="1:11" s="73" customFormat="1" ht="12" customHeight="1" x14ac:dyDescent="0.2">
      <c r="A12" s="218">
        <f>Input!H39</f>
        <v>0.19800000000000001</v>
      </c>
      <c r="B12" s="84"/>
      <c r="C12" s="83" t="s">
        <v>114</v>
      </c>
      <c r="D12" s="192"/>
      <c r="E12" s="74"/>
      <c r="H12" s="189"/>
      <c r="I12" s="189"/>
      <c r="J12" s="189"/>
    </row>
    <row r="13" spans="1:11" s="73" customFormat="1" ht="12" customHeight="1" x14ac:dyDescent="0.2">
      <c r="A13" s="218">
        <f>+Input!H40</f>
        <v>0.19</v>
      </c>
      <c r="B13" s="87"/>
      <c r="C13" s="83" t="s">
        <v>84</v>
      </c>
      <c r="D13" s="190"/>
      <c r="H13" s="189"/>
      <c r="I13" s="189"/>
      <c r="J13" s="189"/>
    </row>
    <row r="14" spans="1:11" s="73" customFormat="1" ht="12" customHeight="1" x14ac:dyDescent="0.2">
      <c r="A14" s="230">
        <f>+Input!H41</f>
        <v>2075</v>
      </c>
      <c r="B14" s="88"/>
      <c r="C14" s="231" t="s">
        <v>16</v>
      </c>
      <c r="D14" s="193"/>
      <c r="H14" s="189"/>
      <c r="I14" s="189"/>
      <c r="J14" s="189"/>
    </row>
    <row r="15" spans="1:11" s="73" customFormat="1" ht="6.95" customHeight="1" x14ac:dyDescent="0.2">
      <c r="B15" s="88"/>
      <c r="C15" s="83"/>
      <c r="D15" s="191"/>
    </row>
    <row r="16" spans="1:11" s="73" customFormat="1" ht="6.95" customHeight="1" x14ac:dyDescent="0.2">
      <c r="B16" s="88"/>
      <c r="C16" s="83"/>
      <c r="D16" s="191"/>
    </row>
    <row r="17" spans="1:13" s="73" customFormat="1" ht="6.95" customHeight="1" x14ac:dyDescent="0.2">
      <c r="B17" s="88"/>
      <c r="C17" s="83"/>
      <c r="D17" s="191"/>
    </row>
    <row r="18" spans="1:13" s="73" customFormat="1" ht="12" customHeight="1" x14ac:dyDescent="0.2">
      <c r="B18" s="253" t="s">
        <v>75</v>
      </c>
      <c r="C18" s="83"/>
      <c r="D18" s="191"/>
      <c r="J18" s="299"/>
    </row>
    <row r="19" spans="1:13" s="72" customFormat="1" ht="12.95" customHeight="1" x14ac:dyDescent="0.2">
      <c r="B19" s="216" t="s">
        <v>14</v>
      </c>
      <c r="C19" s="96" t="s">
        <v>53</v>
      </c>
      <c r="D19" s="194" t="s">
        <v>49</v>
      </c>
      <c r="F19" s="285" t="s">
        <v>12</v>
      </c>
      <c r="G19" s="94"/>
      <c r="H19" s="184" t="s">
        <v>10</v>
      </c>
      <c r="I19" s="93" t="s">
        <v>19</v>
      </c>
      <c r="J19" s="179" t="s">
        <v>61</v>
      </c>
    </row>
    <row r="20" spans="1:13" ht="15.75" x14ac:dyDescent="0.2">
      <c r="A20" s="82" t="s">
        <v>27</v>
      </c>
      <c r="B20" s="217" t="s">
        <v>15</v>
      </c>
      <c r="C20" s="95" t="s">
        <v>64</v>
      </c>
      <c r="D20" s="71"/>
      <c r="E20" s="2"/>
      <c r="F20" s="285" t="s">
        <v>13</v>
      </c>
      <c r="G20" s="94"/>
      <c r="H20" s="184" t="s">
        <v>11</v>
      </c>
      <c r="I20" s="93" t="s">
        <v>20</v>
      </c>
      <c r="J20" s="179" t="s">
        <v>55</v>
      </c>
    </row>
    <row r="21" spans="1:13" ht="15.75" x14ac:dyDescent="0.2">
      <c r="A21" s="308">
        <f>Input!H1</f>
        <v>2023</v>
      </c>
      <c r="B21" s="215" t="str">
        <f>+Input!E11</f>
        <v>???</v>
      </c>
      <c r="C21" s="304"/>
      <c r="D21" s="71"/>
      <c r="F21" s="282"/>
      <c r="G21" s="159"/>
      <c r="J21" s="300">
        <f>1+K21</f>
        <v>1.0620000000000001</v>
      </c>
      <c r="K21" s="299">
        <v>6.2E-2</v>
      </c>
      <c r="L21" s="307"/>
    </row>
    <row r="22" spans="1:13" s="73" customFormat="1" ht="15" x14ac:dyDescent="0.2">
      <c r="A22" s="220">
        <f>+A21+1</f>
        <v>2024</v>
      </c>
      <c r="B22" s="215" t="str">
        <f>+Input!E12</f>
        <v>???</v>
      </c>
      <c r="C22" s="304"/>
      <c r="D22" s="71"/>
      <c r="F22" s="282"/>
      <c r="G22" s="159"/>
      <c r="J22" s="300">
        <f>J21*(1+K22)</f>
        <v>1.1278440000000001</v>
      </c>
      <c r="K22" s="299">
        <v>6.2E-2</v>
      </c>
      <c r="L22" s="307"/>
    </row>
    <row r="23" spans="1:13" ht="15" x14ac:dyDescent="0.2">
      <c r="A23" s="220">
        <f>+A22+1</f>
        <v>2025</v>
      </c>
      <c r="B23" s="215">
        <f>+Input!E13</f>
        <v>6.2E-2</v>
      </c>
      <c r="C23" s="304"/>
      <c r="D23" s="71"/>
      <c r="F23" s="282"/>
      <c r="G23" s="159"/>
      <c r="H23" s="182" t="s">
        <v>62</v>
      </c>
      <c r="J23" s="300">
        <f t="shared" ref="J23:J29" si="0">J22*(1+K23)</f>
        <v>1.1977703280000001</v>
      </c>
      <c r="K23" s="299">
        <v>6.2E-2</v>
      </c>
      <c r="L23" s="307"/>
    </row>
    <row r="24" spans="1:13" ht="15" x14ac:dyDescent="0.2">
      <c r="A24" s="220">
        <f t="shared" ref="A24:A84" si="1">+A23+1</f>
        <v>2026</v>
      </c>
      <c r="B24" s="215">
        <f>+Input!E14</f>
        <v>5.6000000000000001E-2</v>
      </c>
      <c r="C24" s="306">
        <f>C30</f>
        <v>4.1377999999999915E-2</v>
      </c>
      <c r="D24" s="71"/>
      <c r="E24" s="72"/>
      <c r="F24" s="282">
        <f t="shared" ref="F24:F29" si="2">+(1+B24)/(1+C24)-1</f>
        <v>1.40410110449809E-2</v>
      </c>
      <c r="G24" s="159"/>
      <c r="H24" s="183" t="s">
        <v>63</v>
      </c>
      <c r="I24" s="301"/>
      <c r="J24" s="300">
        <f t="shared" si="0"/>
        <v>1.2648454663680002</v>
      </c>
      <c r="K24" s="299">
        <v>5.6000000000000001E-2</v>
      </c>
      <c r="L24" s="307"/>
    </row>
    <row r="25" spans="1:13" ht="15.75" x14ac:dyDescent="0.2">
      <c r="A25" s="78">
        <f t="shared" si="1"/>
        <v>2027</v>
      </c>
      <c r="B25" s="288">
        <f>+(5/6)*B$24+(1/6)*B$30</f>
        <v>5.4951503999999998E-2</v>
      </c>
      <c r="C25" s="306">
        <f t="shared" ref="C25:C26" si="3">+(3/6)*C$24+(3/6)*C$30</f>
        <v>4.1377999999999915E-2</v>
      </c>
      <c r="D25" s="71"/>
      <c r="E25" s="72"/>
      <c r="F25" s="296">
        <f t="shared" si="2"/>
        <v>1.3034175870817233E-2</v>
      </c>
      <c r="G25" s="159"/>
      <c r="H25" s="85">
        <v>2</v>
      </c>
      <c r="I25" s="301"/>
      <c r="J25" s="300">
        <f t="shared" si="0"/>
        <v>1.3343506270725032</v>
      </c>
      <c r="K25" s="299">
        <v>5.4951503999999998E-2</v>
      </c>
      <c r="L25" s="301"/>
      <c r="M25" s="28" t="s">
        <v>105</v>
      </c>
    </row>
    <row r="26" spans="1:13" ht="14.1" customHeight="1" x14ac:dyDescent="0.2">
      <c r="A26" s="221">
        <f t="shared" si="1"/>
        <v>2028</v>
      </c>
      <c r="B26" s="288">
        <f>+(4/6)*B$24+(2/6)*B$30</f>
        <v>5.3903007999999988E-2</v>
      </c>
      <c r="C26" s="306">
        <f t="shared" si="3"/>
        <v>4.1377999999999915E-2</v>
      </c>
      <c r="D26" s="71"/>
      <c r="E26" s="76"/>
      <c r="F26" s="296">
        <f t="shared" si="2"/>
        <v>1.202734069665401E-2</v>
      </c>
      <c r="G26" s="159"/>
      <c r="H26" s="91"/>
      <c r="I26" s="302"/>
      <c r="J26" s="300">
        <f t="shared" si="0"/>
        <v>1.4062761395983974</v>
      </c>
      <c r="K26" s="299">
        <v>5.3903007999999988E-2</v>
      </c>
      <c r="L26" s="301"/>
    </row>
    <row r="27" spans="1:13" ht="14.1" customHeight="1" x14ac:dyDescent="0.2">
      <c r="A27" s="221">
        <f t="shared" si="1"/>
        <v>2029</v>
      </c>
      <c r="B27" s="288">
        <f>+(3/6)*B$24+(3/6)*B$30</f>
        <v>5.2854511999999992E-2</v>
      </c>
      <c r="C27" s="306">
        <f>+(3/6)*C$24+(3/6)*C$30</f>
        <v>4.1377999999999915E-2</v>
      </c>
      <c r="D27" s="71"/>
      <c r="E27" s="73"/>
      <c r="F27" s="296">
        <f t="shared" si="2"/>
        <v>1.1020505522490343E-2</v>
      </c>
      <c r="G27" s="159"/>
      <c r="H27" s="91"/>
      <c r="I27" s="301"/>
      <c r="J27" s="300">
        <f t="shared" si="0"/>
        <v>1.4806041786941144</v>
      </c>
      <c r="K27" s="299">
        <v>5.2854511999999992E-2</v>
      </c>
      <c r="L27" s="301"/>
    </row>
    <row r="28" spans="1:13" ht="14.1" customHeight="1" x14ac:dyDescent="0.2">
      <c r="A28" s="221">
        <f t="shared" si="1"/>
        <v>2030</v>
      </c>
      <c r="B28" s="288">
        <f>+(2/6)*B$24+(4/6)*B$30</f>
        <v>5.1806015999999989E-2</v>
      </c>
      <c r="C28" s="306">
        <f>+(2/6)*C$24+(4/6)*C$30</f>
        <v>4.1377999999999915E-2</v>
      </c>
      <c r="D28" s="71"/>
      <c r="F28" s="296">
        <f t="shared" si="2"/>
        <v>1.0013670348327119E-2</v>
      </c>
      <c r="G28" s="159"/>
      <c r="I28" s="303"/>
      <c r="J28" s="300">
        <f t="shared" si="0"/>
        <v>1.5573083824652085</v>
      </c>
      <c r="K28" s="299">
        <v>5.1806015999999989E-2</v>
      </c>
      <c r="L28" s="301"/>
    </row>
    <row r="29" spans="1:13" s="72" customFormat="1" ht="14.1" customHeight="1" x14ac:dyDescent="0.2">
      <c r="A29" s="221">
        <f t="shared" si="1"/>
        <v>2031</v>
      </c>
      <c r="B29" s="288">
        <f>+(1/6)*B$24+(5/6)*B$30</f>
        <v>5.0757519999999993E-2</v>
      </c>
      <c r="C29" s="306">
        <f>+(1/6)*C$24+(5/6)*C$30</f>
        <v>4.1377999999999915E-2</v>
      </c>
      <c r="D29" s="294"/>
      <c r="E29" s="277"/>
      <c r="F29" s="296">
        <f t="shared" si="2"/>
        <v>9.0068351741634523E-3</v>
      </c>
      <c r="G29" s="159"/>
      <c r="H29" s="91">
        <v>0</v>
      </c>
      <c r="I29" s="302"/>
      <c r="J29" s="300">
        <f t="shared" si="0"/>
        <v>1.6363534938343538</v>
      </c>
      <c r="K29" s="299">
        <v>5.0757519999999993E-2</v>
      </c>
      <c r="L29" s="301"/>
    </row>
    <row r="30" spans="1:13" ht="18" customHeight="1" x14ac:dyDescent="0.25">
      <c r="A30" s="210">
        <f t="shared" si="1"/>
        <v>2032</v>
      </c>
      <c r="B30" s="226">
        <f t="shared" ref="B30:B61" si="4">(1+$A$9)*(1+$A$8)*(1+F30)-1</f>
        <v>4.9709023999999991E-2</v>
      </c>
      <c r="C30" s="305">
        <f t="shared" ref="C30:C61" si="5">(1+$A$9)*(1+$A$8)-1</f>
        <v>4.1377999999999915E-2</v>
      </c>
      <c r="D30" s="292">
        <f>A12</f>
        <v>0.19800000000000001</v>
      </c>
      <c r="E30" s="293" t="s">
        <v>60</v>
      </c>
      <c r="F30" s="297">
        <f>+$A$10*((1-H30)*(AVERAGE(I29:I30)))</f>
        <v>8.0000000000000002E-3</v>
      </c>
      <c r="G30" s="211"/>
      <c r="H30" s="176">
        <f t="shared" ref="H30:H62" si="6">IF(D29&gt;A$13,(((D29-A$13)/A$13)))^(1/H$25)</f>
        <v>0</v>
      </c>
      <c r="I30" s="177">
        <f t="shared" ref="I30:I61" si="7">IF(A30&gt;(A$14-10),(0),(1))</f>
        <v>1</v>
      </c>
      <c r="J30" s="283">
        <f>(1+B30)*J29</f>
        <v>1.7176950289318496</v>
      </c>
      <c r="K30" s="298" t="s">
        <v>106</v>
      </c>
      <c r="L30" s="295"/>
    </row>
    <row r="31" spans="1:13" ht="12.95" customHeight="1" x14ac:dyDescent="0.2">
      <c r="A31" s="221">
        <f t="shared" si="1"/>
        <v>2033</v>
      </c>
      <c r="B31" s="227">
        <f t="shared" si="4"/>
        <v>4.7999533945059625E-2</v>
      </c>
      <c r="C31" s="128">
        <f t="shared" si="5"/>
        <v>4.1377999999999915E-2</v>
      </c>
      <c r="D31" s="76">
        <f>+D30*(1+B31)/((1+C31))</f>
        <v>0.19925897005805945</v>
      </c>
      <c r="E31" s="76"/>
      <c r="F31" s="312">
        <f>+$A$10*((1-H31)*(AVERAGE(I30:I31)))</f>
        <v>6.3584346366637526E-3</v>
      </c>
      <c r="G31" s="109"/>
      <c r="H31" s="92">
        <f t="shared" si="6"/>
        <v>0.20519567041703091</v>
      </c>
      <c r="I31" s="90">
        <f t="shared" si="7"/>
        <v>1</v>
      </c>
      <c r="J31" s="130">
        <f t="shared" ref="J31:J52" si="8">(1+B31)*J30</f>
        <v>1.800143589780324</v>
      </c>
      <c r="K31" s="298" t="s">
        <v>107</v>
      </c>
      <c r="L31" s="28"/>
    </row>
    <row r="32" spans="1:13" ht="12.95" customHeight="1" x14ac:dyDescent="0.2">
      <c r="A32" s="221">
        <f t="shared" si="1"/>
        <v>2034</v>
      </c>
      <c r="B32" s="227">
        <f t="shared" si="4"/>
        <v>4.7869934245574619E-2</v>
      </c>
      <c r="C32" s="128">
        <f t="shared" si="5"/>
        <v>4.1377999999999915E-2</v>
      </c>
      <c r="D32" s="76">
        <f t="shared" ref="D32:D89" si="9">+D31*(1+B32)/((1+C32))</f>
        <v>0.20050114737643746</v>
      </c>
      <c r="E32" s="76"/>
      <c r="F32" s="312">
        <f>+$A$10*((1-H32)*(AVERAGE(I30:I32)))</f>
        <v>6.2339844375189418E-3</v>
      </c>
      <c r="G32" s="109"/>
      <c r="H32" s="92">
        <f t="shared" si="6"/>
        <v>0.22075194531013229</v>
      </c>
      <c r="I32" s="90">
        <f t="shared" si="7"/>
        <v>1</v>
      </c>
      <c r="J32" s="130">
        <f t="shared" si="8"/>
        <v>1.8863163450557008</v>
      </c>
    </row>
    <row r="33" spans="1:10" ht="12.95" customHeight="1" x14ac:dyDescent="0.2">
      <c r="A33" s="221">
        <f t="shared" si="1"/>
        <v>2035</v>
      </c>
      <c r="B33" s="227">
        <f t="shared" si="4"/>
        <v>4.7750450104085296E-2</v>
      </c>
      <c r="C33" s="128">
        <f t="shared" si="5"/>
        <v>4.1377999999999915E-2</v>
      </c>
      <c r="D33" s="76">
        <f t="shared" si="9"/>
        <v>0.20172806359462933</v>
      </c>
      <c r="E33" s="76"/>
      <c r="F33" s="312">
        <f>+$A$10*((1-H33)*(AVERAGE(I30:I33)))</f>
        <v>6.1192478658903832E-3</v>
      </c>
      <c r="G33" s="109"/>
      <c r="H33" s="92">
        <f t="shared" si="6"/>
        <v>0.23509401676370212</v>
      </c>
      <c r="I33" s="90">
        <f t="shared" si="7"/>
        <v>1</v>
      </c>
      <c r="J33" s="130">
        <f t="shared" si="8"/>
        <v>1.9763887995708036</v>
      </c>
    </row>
    <row r="34" spans="1:10" ht="12.95" customHeight="1" x14ac:dyDescent="0.2">
      <c r="A34" s="221">
        <f t="shared" si="1"/>
        <v>2036</v>
      </c>
      <c r="B34" s="227">
        <f t="shared" si="4"/>
        <v>4.7639193695300897E-2</v>
      </c>
      <c r="C34" s="128">
        <f t="shared" si="5"/>
        <v>4.1377999999999915E-2</v>
      </c>
      <c r="D34" s="76">
        <f t="shared" si="9"/>
        <v>0.20294093584653397</v>
      </c>
      <c r="E34" s="76"/>
      <c r="F34" s="312">
        <f>+$A$10*((1-H34)*(AVERAGE(I30:I34)))</f>
        <v>6.0124121071320783E-3</v>
      </c>
      <c r="G34" s="109"/>
      <c r="H34" s="92">
        <f t="shared" si="6"/>
        <v>0.24844848660849012</v>
      </c>
      <c r="I34" s="90">
        <f t="shared" si="7"/>
        <v>1</v>
      </c>
      <c r="J34" s="130">
        <f t="shared" si="8"/>
        <v>2.0705423684107802</v>
      </c>
    </row>
    <row r="35" spans="1:10" ht="12.95" customHeight="1" x14ac:dyDescent="0.2">
      <c r="A35" s="221">
        <f t="shared" si="1"/>
        <v>2037</v>
      </c>
      <c r="B35" s="227">
        <f t="shared" si="4"/>
        <v>4.7534799289749463E-2</v>
      </c>
      <c r="C35" s="128">
        <f t="shared" si="5"/>
        <v>4.1377999999999915E-2</v>
      </c>
      <c r="D35" s="76">
        <f t="shared" si="9"/>
        <v>0.20414075628606798</v>
      </c>
      <c r="E35" s="76"/>
      <c r="F35" s="312">
        <f>+$A$10*((1-H35)*(AVERAGE(I30:I35)))</f>
        <v>5.9121656975176492E-3</v>
      </c>
      <c r="G35" s="109"/>
      <c r="H35" s="92">
        <f t="shared" si="6"/>
        <v>0.26097928781029395</v>
      </c>
      <c r="I35" s="90">
        <f t="shared" si="7"/>
        <v>1</v>
      </c>
      <c r="J35" s="130">
        <f t="shared" si="8"/>
        <v>2.1689651843141093</v>
      </c>
    </row>
    <row r="36" spans="1:10" ht="12.95" customHeight="1" x14ac:dyDescent="0.2">
      <c r="A36" s="221">
        <f t="shared" si="1"/>
        <v>2038</v>
      </c>
      <c r="B36" s="227">
        <f t="shared" si="4"/>
        <v>4.7436241358523201E-2</v>
      </c>
      <c r="C36" s="128">
        <f t="shared" si="5"/>
        <v>4.1377999999999915E-2</v>
      </c>
      <c r="D36" s="76">
        <f t="shared" si="9"/>
        <v>0.20532835000582436</v>
      </c>
      <c r="E36" s="76"/>
      <c r="F36" s="312">
        <f>+$A$10*((1-H36)*(AVERAGE(I30:I36)))</f>
        <v>5.8175238563933007E-3</v>
      </c>
      <c r="G36" s="109"/>
      <c r="H36" s="92">
        <f t="shared" si="6"/>
        <v>0.27280951795083747</v>
      </c>
      <c r="I36" s="90">
        <f t="shared" si="7"/>
        <v>1</v>
      </c>
      <c r="J36" s="130">
        <f t="shared" si="8"/>
        <v>2.2718527402954671</v>
      </c>
    </row>
    <row r="37" spans="1:10" ht="12.95" customHeight="1" x14ac:dyDescent="0.2">
      <c r="A37" s="221">
        <f t="shared" si="1"/>
        <v>2039</v>
      </c>
      <c r="B37" s="227">
        <f t="shared" si="4"/>
        <v>4.7342726802632962E-2</v>
      </c>
      <c r="C37" s="128">
        <f t="shared" si="5"/>
        <v>4.1377999999999915E-2</v>
      </c>
      <c r="D37" s="76">
        <f t="shared" si="9"/>
        <v>0.20650441432888492</v>
      </c>
      <c r="E37" s="76"/>
      <c r="F37" s="312">
        <f>+$A$10*((1-H37)*(AVERAGE(I30:I37)))</f>
        <v>5.7277249976791069E-3</v>
      </c>
      <c r="G37" s="109"/>
      <c r="H37" s="92">
        <f t="shared" si="6"/>
        <v>0.28403437529011166</v>
      </c>
      <c r="I37" s="90">
        <f t="shared" si="7"/>
        <v>1</v>
      </c>
      <c r="J37" s="130">
        <f t="shared" si="8"/>
        <v>2.3794084439150884</v>
      </c>
    </row>
    <row r="38" spans="1:10" ht="12.95" customHeight="1" x14ac:dyDescent="0.2">
      <c r="A38" s="221">
        <f t="shared" si="1"/>
        <v>2040</v>
      </c>
      <c r="B38" s="227">
        <f t="shared" si="4"/>
        <v>4.7253627434967083E-2</v>
      </c>
      <c r="C38" s="128">
        <f t="shared" si="5"/>
        <v>4.1377999999999915E-2</v>
      </c>
      <c r="D38" s="76">
        <f t="shared" si="9"/>
        <v>0.20766954649249184</v>
      </c>
      <c r="E38" s="76"/>
      <c r="F38" s="312">
        <f>+$A$10*((1-H38)*(AVERAGE(I30:I38)))</f>
        <v>5.642165894580998E-3</v>
      </c>
      <c r="G38" s="109"/>
      <c r="H38" s="92">
        <f t="shared" si="6"/>
        <v>0.29472926317737519</v>
      </c>
      <c r="I38" s="90">
        <f t="shared" si="7"/>
        <v>1</v>
      </c>
      <c r="J38" s="130">
        <f t="shared" si="8"/>
        <v>2.4918441240394666</v>
      </c>
    </row>
    <row r="39" spans="1:10" ht="12.95" customHeight="1" x14ac:dyDescent="0.2">
      <c r="A39" s="221">
        <f t="shared" si="1"/>
        <v>2041</v>
      </c>
      <c r="B39" s="227">
        <f t="shared" si="4"/>
        <v>4.716843574157914E-2</v>
      </c>
      <c r="C39" s="128">
        <f t="shared" si="5"/>
        <v>4.1377999999999915E-2</v>
      </c>
      <c r="D39" s="76">
        <f t="shared" si="9"/>
        <v>0.20882426376561233</v>
      </c>
      <c r="E39" s="76"/>
      <c r="F39" s="312">
        <f t="shared" ref="F39:F70" si="10">+$A$10*((1-H39)*(AVERAGE(I30:I39)))</f>
        <v>5.5603591986572703E-3</v>
      </c>
      <c r="G39" s="109"/>
      <c r="H39" s="92">
        <f t="shared" si="6"/>
        <v>0.30495510016784122</v>
      </c>
      <c r="I39" s="90">
        <f t="shared" si="7"/>
        <v>1</v>
      </c>
      <c r="J39" s="130">
        <f t="shared" si="8"/>
        <v>2.6093805134822539</v>
      </c>
    </row>
    <row r="40" spans="1:10" ht="12.95" customHeight="1" x14ac:dyDescent="0.2">
      <c r="A40" s="257">
        <f t="shared" si="1"/>
        <v>2042</v>
      </c>
      <c r="B40" s="228">
        <f t="shared" si="4"/>
        <v>4.7086734808560848E-2</v>
      </c>
      <c r="C40" s="173">
        <f t="shared" si="5"/>
        <v>4.1377999999999915E-2</v>
      </c>
      <c r="D40" s="174">
        <f t="shared" si="9"/>
        <v>0.20996901844972404</v>
      </c>
      <c r="E40" s="174"/>
      <c r="F40" s="224">
        <f t="shared" si="10"/>
        <v>5.4819045616105342E-3</v>
      </c>
      <c r="G40" s="175"/>
      <c r="H40" s="176">
        <f t="shared" si="6"/>
        <v>0.31476192979868328</v>
      </c>
      <c r="I40" s="177">
        <f t="shared" si="7"/>
        <v>1</v>
      </c>
      <c r="J40" s="178">
        <f t="shared" si="8"/>
        <v>2.7322477217352192</v>
      </c>
    </row>
    <row r="41" spans="1:10" ht="12.95" customHeight="1" x14ac:dyDescent="0.2">
      <c r="A41" s="221">
        <f t="shared" si="1"/>
        <v>2043</v>
      </c>
      <c r="B41" s="227">
        <f t="shared" si="4"/>
        <v>4.7008177238524462E-2</v>
      </c>
      <c r="C41" s="128">
        <f t="shared" si="5"/>
        <v>4.1377999999999915E-2</v>
      </c>
      <c r="D41" s="76">
        <f t="shared" si="9"/>
        <v>0.21110420931074761</v>
      </c>
      <c r="E41" s="76"/>
      <c r="F41" s="223">
        <f t="shared" si="10"/>
        <v>5.4064683895036318E-3</v>
      </c>
      <c r="G41" s="109"/>
      <c r="H41" s="92">
        <f t="shared" si="6"/>
        <v>0.32419145131204608</v>
      </c>
      <c r="I41" s="90">
        <f t="shared" si="7"/>
        <v>1</v>
      </c>
      <c r="J41" s="130">
        <f t="shared" si="8"/>
        <v>2.8606857068981033</v>
      </c>
    </row>
    <row r="42" spans="1:10" ht="12.95" customHeight="1" x14ac:dyDescent="0.2">
      <c r="A42" s="221">
        <f t="shared" si="1"/>
        <v>2044</v>
      </c>
      <c r="B42" s="227">
        <f t="shared" si="4"/>
        <v>4.6932469977089886E-2</v>
      </c>
      <c r="C42" s="128">
        <f t="shared" si="5"/>
        <v>4.1377999999999915E-2</v>
      </c>
      <c r="D42" s="76">
        <f t="shared" si="9"/>
        <v>0.21223019045559019</v>
      </c>
      <c r="E42" s="76"/>
      <c r="F42" s="223">
        <f t="shared" si="10"/>
        <v>5.3337692721471836E-3</v>
      </c>
      <c r="G42" s="109"/>
      <c r="H42" s="92">
        <f t="shared" si="6"/>
        <v>0.33327884098160215</v>
      </c>
      <c r="I42" s="90">
        <f t="shared" si="7"/>
        <v>1</v>
      </c>
      <c r="J42" s="130">
        <f t="shared" si="8"/>
        <v>2.9949447529509885</v>
      </c>
    </row>
    <row r="43" spans="1:10" ht="12.95" customHeight="1" x14ac:dyDescent="0.2">
      <c r="A43" s="221">
        <f t="shared" si="1"/>
        <v>2045</v>
      </c>
      <c r="B43" s="227">
        <f t="shared" si="4"/>
        <v>4.6859363143626043E-2</v>
      </c>
      <c r="C43" s="128">
        <f t="shared" si="5"/>
        <v>4.1377999999999915E-2</v>
      </c>
      <c r="D43" s="76">
        <f t="shared" si="9"/>
        <v>0.21334727833715483</v>
      </c>
      <c r="E43" s="76"/>
      <c r="F43" s="223">
        <f t="shared" si="10"/>
        <v>5.2635672576396182E-3</v>
      </c>
      <c r="G43" s="109"/>
      <c r="H43" s="92">
        <f t="shared" si="6"/>
        <v>0.34205409279504767</v>
      </c>
      <c r="I43" s="90">
        <f t="shared" si="7"/>
        <v>1</v>
      </c>
      <c r="J43" s="130">
        <f t="shared" si="8"/>
        <v>3.1352859567246161</v>
      </c>
    </row>
    <row r="44" spans="1:10" ht="12.95" customHeight="1" x14ac:dyDescent="0.2">
      <c r="A44" s="221">
        <f t="shared" si="1"/>
        <v>2046</v>
      </c>
      <c r="B44" s="227">
        <f t="shared" si="4"/>
        <v>4.678864164658747E-2</v>
      </c>
      <c r="C44" s="128">
        <f t="shared" si="5"/>
        <v>4.1377999999999915E-2</v>
      </c>
      <c r="D44" s="76">
        <f t="shared" si="9"/>
        <v>0.2144557573614449</v>
      </c>
      <c r="E44" s="76"/>
      <c r="F44" s="223">
        <f t="shared" si="10"/>
        <v>5.1956558008596455E-3</v>
      </c>
      <c r="G44" s="109"/>
      <c r="H44" s="92">
        <f t="shared" si="6"/>
        <v>0.35054302489254424</v>
      </c>
      <c r="I44" s="90">
        <f t="shared" si="7"/>
        <v>1</v>
      </c>
      <c r="J44" s="130">
        <f t="shared" si="8"/>
        <v>3.2819817278133825</v>
      </c>
    </row>
    <row r="45" spans="1:10" ht="12.95" customHeight="1" x14ac:dyDescent="0.2">
      <c r="A45" s="221">
        <f t="shared" si="1"/>
        <v>2047</v>
      </c>
      <c r="B45" s="227">
        <f t="shared" si="4"/>
        <v>4.672011877978699E-2</v>
      </c>
      <c r="C45" s="128">
        <f t="shared" si="5"/>
        <v>4.1377999999999915E-2</v>
      </c>
      <c r="D45" s="76">
        <f t="shared" si="9"/>
        <v>0.21555588443233947</v>
      </c>
      <c r="E45" s="76"/>
      <c r="F45" s="223">
        <f t="shared" si="10"/>
        <v>5.1298556141834836E-3</v>
      </c>
      <c r="G45" s="109"/>
      <c r="H45" s="92">
        <f t="shared" si="6"/>
        <v>0.3587680482270646</v>
      </c>
      <c r="I45" s="90">
        <f t="shared" si="7"/>
        <v>1</v>
      </c>
      <c r="J45" s="130">
        <f t="shared" si="8"/>
        <v>3.4353163039699144</v>
      </c>
    </row>
    <row r="46" spans="1:10" ht="12.95" customHeight="1" x14ac:dyDescent="0.2">
      <c r="A46" s="221">
        <f t="shared" si="1"/>
        <v>2048</v>
      </c>
      <c r="B46" s="227">
        <f t="shared" si="4"/>
        <v>4.6653631256372563E-2</v>
      </c>
      <c r="C46" s="128">
        <f t="shared" si="5"/>
        <v>4.1377999999999915E-2</v>
      </c>
      <c r="D46" s="76">
        <f t="shared" si="9"/>
        <v>0.21664789267661416</v>
      </c>
      <c r="E46" s="76"/>
      <c r="F46" s="223">
        <f t="shared" si="10"/>
        <v>5.0660098987809817E-3</v>
      </c>
      <c r="G46" s="109"/>
      <c r="H46" s="185">
        <f t="shared" si="6"/>
        <v>0.36674876265237738</v>
      </c>
      <c r="I46" s="90">
        <f t="shared" si="7"/>
        <v>1</v>
      </c>
      <c r="J46" s="130">
        <f t="shared" si="8"/>
        <v>3.5955862840643316</v>
      </c>
    </row>
    <row r="47" spans="1:10" ht="12.95" customHeight="1" x14ac:dyDescent="0.2">
      <c r="A47" s="221">
        <f t="shared" si="1"/>
        <v>2049</v>
      </c>
      <c r="B47" s="227">
        <f t="shared" si="4"/>
        <v>4.6589035304949622E-2</v>
      </c>
      <c r="C47" s="128">
        <f t="shared" si="5"/>
        <v>4.1377999999999915E-2</v>
      </c>
      <c r="D47" s="76">
        <f t="shared" si="9"/>
        <v>0.2177319945277007</v>
      </c>
      <c r="E47" s="76"/>
      <c r="F47" s="223">
        <f t="shared" si="10"/>
        <v>5.0039805958543267E-3</v>
      </c>
      <c r="G47" s="109"/>
      <c r="H47" s="92">
        <f t="shared" si="6"/>
        <v>0.37450242551820928</v>
      </c>
      <c r="I47" s="90">
        <f t="shared" si="7"/>
        <v>1</v>
      </c>
      <c r="J47" s="130">
        <f t="shared" si="8"/>
        <v>3.7631011803945973</v>
      </c>
    </row>
    <row r="48" spans="1:10" ht="12.95" customHeight="1" x14ac:dyDescent="0.2">
      <c r="A48" s="221">
        <f t="shared" si="1"/>
        <v>2050</v>
      </c>
      <c r="B48" s="227">
        <f t="shared" si="4"/>
        <v>4.6526203562953006E-2</v>
      </c>
      <c r="C48" s="128">
        <f t="shared" si="5"/>
        <v>4.1377999999999915E-2</v>
      </c>
      <c r="D48" s="76">
        <f t="shared" si="9"/>
        <v>0.21880838430163138</v>
      </c>
      <c r="E48" s="76"/>
      <c r="F48" s="223">
        <f t="shared" si="10"/>
        <v>4.9436454034492211E-3</v>
      </c>
      <c r="G48" s="109"/>
      <c r="H48" s="92">
        <f t="shared" si="6"/>
        <v>0.3820443245688474</v>
      </c>
      <c r="I48" s="90">
        <f t="shared" si="7"/>
        <v>1</v>
      </c>
      <c r="J48" s="130">
        <f t="shared" si="8"/>
        <v>3.9381839919416253</v>
      </c>
    </row>
    <row r="49" spans="1:10" ht="12.95" customHeight="1" x14ac:dyDescent="0.2">
      <c r="A49" s="221">
        <f t="shared" si="1"/>
        <v>2051</v>
      </c>
      <c r="B49" s="227">
        <f t="shared" si="4"/>
        <v>4.6465022577047543E-2</v>
      </c>
      <c r="C49" s="128">
        <f t="shared" si="5"/>
        <v>4.1377999999999915E-2</v>
      </c>
      <c r="D49" s="76">
        <f t="shared" si="9"/>
        <v>0.21987724036637415</v>
      </c>
      <c r="E49" s="76"/>
      <c r="F49" s="223">
        <f t="shared" si="10"/>
        <v>4.8848953761724753E-3</v>
      </c>
      <c r="G49" s="109"/>
      <c r="H49" s="92">
        <f t="shared" si="6"/>
        <v>0.38938807797844055</v>
      </c>
      <c r="I49" s="90">
        <f t="shared" si="7"/>
        <v>1</v>
      </c>
      <c r="J49" s="130">
        <f t="shared" si="8"/>
        <v>4.1211718000397601</v>
      </c>
    </row>
    <row r="50" spans="1:10" ht="12.95" customHeight="1" x14ac:dyDescent="0.2">
      <c r="A50" s="240">
        <f t="shared" si="1"/>
        <v>2052</v>
      </c>
      <c r="B50" s="228">
        <f t="shared" si="4"/>
        <v>4.6405390771721677E-2</v>
      </c>
      <c r="C50" s="173">
        <f t="shared" si="5"/>
        <v>4.1377999999999915E-2</v>
      </c>
      <c r="D50" s="174">
        <f t="shared" si="9"/>
        <v>0.22093872698230954</v>
      </c>
      <c r="E50" s="174"/>
      <c r="F50" s="224">
        <f t="shared" si="10"/>
        <v>4.8276329745026549E-3</v>
      </c>
      <c r="G50" s="175"/>
      <c r="H50" s="176">
        <f t="shared" si="6"/>
        <v>0.39654587818716813</v>
      </c>
      <c r="I50" s="177">
        <f t="shared" si="7"/>
        <v>1</v>
      </c>
      <c r="J50" s="178">
        <f t="shared" si="8"/>
        <v>4.3124163878580051</v>
      </c>
    </row>
    <row r="51" spans="1:10" ht="9.9499999999999993" customHeight="1" x14ac:dyDescent="0.2">
      <c r="A51" s="221">
        <f t="shared" si="1"/>
        <v>2053</v>
      </c>
      <c r="B51" s="227">
        <f t="shared" si="4"/>
        <v>4.6347216783262368E-2</v>
      </c>
      <c r="C51" s="128">
        <f t="shared" si="5"/>
        <v>4.1377999999999915E-2</v>
      </c>
      <c r="D51" s="76">
        <f t="shared" si="9"/>
        <v>0.22199299587429031</v>
      </c>
      <c r="E51" s="76"/>
      <c r="F51" s="223">
        <f t="shared" si="10"/>
        <v>4.771770464963309E-3</v>
      </c>
      <c r="G51" s="109"/>
      <c r="H51" s="92">
        <f t="shared" si="6"/>
        <v>0.40352869187958645</v>
      </c>
      <c r="I51" s="90">
        <f t="shared" si="7"/>
        <v>1</v>
      </c>
      <c r="J51" s="130">
        <f t="shared" si="8"/>
        <v>4.5122848850457533</v>
      </c>
    </row>
    <row r="52" spans="1:10" ht="9.9499999999999993" customHeight="1" x14ac:dyDescent="0.2">
      <c r="A52" s="221">
        <f t="shared" si="1"/>
        <v>2054</v>
      </c>
      <c r="B52" s="227">
        <f t="shared" si="4"/>
        <v>4.6290418081947227E-2</v>
      </c>
      <c r="C52" s="128">
        <f t="shared" si="5"/>
        <v>4.1377999999999915E-2</v>
      </c>
      <c r="D52" s="76">
        <f t="shared" si="9"/>
        <v>0.22304018758277513</v>
      </c>
      <c r="E52" s="76"/>
      <c r="F52" s="223">
        <f t="shared" si="10"/>
        <v>4.7172285970583537E-3</v>
      </c>
      <c r="G52" s="109"/>
      <c r="H52" s="92">
        <f t="shared" si="6"/>
        <v>0.41034642536770588</v>
      </c>
      <c r="I52" s="90">
        <f t="shared" si="7"/>
        <v>1</v>
      </c>
      <c r="J52" s="130">
        <f t="shared" si="8"/>
        <v>4.7211604388793722</v>
      </c>
    </row>
    <row r="53" spans="1:10" ht="9.9499999999999993" customHeight="1" x14ac:dyDescent="0.2">
      <c r="A53" s="221">
        <f t="shared" si="1"/>
        <v>2055</v>
      </c>
      <c r="B53" s="227">
        <f t="shared" si="4"/>
        <v>4.6234919823819443E-2</v>
      </c>
      <c r="C53" s="128">
        <f t="shared" si="5"/>
        <v>4.1377999999999915E-2</v>
      </c>
      <c r="D53" s="76">
        <f t="shared" si="9"/>
        <v>0.22408043263171915</v>
      </c>
      <c r="E53" s="76"/>
      <c r="F53" s="223">
        <f t="shared" si="10"/>
        <v>4.663935500672743E-3</v>
      </c>
      <c r="G53" s="109"/>
      <c r="H53" s="92">
        <f t="shared" si="6"/>
        <v>0.41700806241590715</v>
      </c>
      <c r="I53" s="90">
        <f t="shared" si="7"/>
        <v>1</v>
      </c>
      <c r="J53" s="130">
        <f t="shared" ref="J53:J84" si="11">(1+B53)*J52</f>
        <v>4.9394429132463484</v>
      </c>
    </row>
    <row r="54" spans="1:10" ht="9.9499999999999993" customHeight="1" x14ac:dyDescent="0.2">
      <c r="A54" s="221">
        <f t="shared" si="1"/>
        <v>2056</v>
      </c>
      <c r="B54" s="227">
        <f t="shared" si="4"/>
        <v>4.618065388701198E-2</v>
      </c>
      <c r="C54" s="128">
        <f t="shared" si="5"/>
        <v>4.1377999999999915E-2</v>
      </c>
      <c r="D54" s="76">
        <f t="shared" si="9"/>
        <v>0.22511385254339583</v>
      </c>
      <c r="E54" s="76"/>
      <c r="F54" s="223">
        <f t="shared" si="10"/>
        <v>4.6118257606865163E-3</v>
      </c>
      <c r="G54" s="109"/>
      <c r="H54" s="92">
        <f t="shared" si="6"/>
        <v>0.42352177991418544</v>
      </c>
      <c r="I54" s="90">
        <f t="shared" si="7"/>
        <v>1</v>
      </c>
      <c r="J54" s="130">
        <f t="shared" si="11"/>
        <v>5.1675496168176318</v>
      </c>
    </row>
    <row r="55" spans="1:10" ht="9.9499999999999993" customHeight="1" x14ac:dyDescent="0.2">
      <c r="A55" s="221">
        <f t="shared" si="1"/>
        <v>2057</v>
      </c>
      <c r="B55" s="227">
        <f t="shared" si="4"/>
        <v>4.6127558057654561E-2</v>
      </c>
      <c r="C55" s="128">
        <f t="shared" si="5"/>
        <v>4.1377999999999915E-2</v>
      </c>
      <c r="D55" s="76">
        <f t="shared" si="9"/>
        <v>0.22614056072451466</v>
      </c>
      <c r="E55" s="76"/>
      <c r="F55" s="223">
        <f t="shared" si="10"/>
        <v>4.5608396352281649E-3</v>
      </c>
      <c r="G55" s="109"/>
      <c r="H55" s="92">
        <f t="shared" si="6"/>
        <v>0.4298950455964794</v>
      </c>
      <c r="I55" s="90">
        <f t="shared" si="7"/>
        <v>1</v>
      </c>
      <c r="J55" s="130">
        <f t="shared" si="11"/>
        <v>5.4059160617831976</v>
      </c>
    </row>
    <row r="56" spans="1:10" ht="9.9499999999999993" customHeight="1" x14ac:dyDescent="0.2">
      <c r="A56" s="221">
        <f t="shared" si="1"/>
        <v>2058</v>
      </c>
      <c r="B56" s="227">
        <f t="shared" si="4"/>
        <v>4.6075575337961583E-2</v>
      </c>
      <c r="C56" s="128">
        <f t="shared" si="5"/>
        <v>4.1377999999999915E-2</v>
      </c>
      <c r="D56" s="76">
        <f t="shared" si="9"/>
        <v>0.22716066324345813</v>
      </c>
      <c r="E56" s="76"/>
      <c r="F56" s="223">
        <f t="shared" si="10"/>
        <v>4.5109223912563204E-3</v>
      </c>
      <c r="G56" s="109"/>
      <c r="H56" s="92">
        <f t="shared" si="6"/>
        <v>0.43613470109295999</v>
      </c>
      <c r="I56" s="90">
        <f t="shared" si="7"/>
        <v>1</v>
      </c>
      <c r="J56" s="130">
        <f t="shared" si="11"/>
        <v>5.654996754558586</v>
      </c>
    </row>
    <row r="57" spans="1:10" ht="9.9499999999999993" customHeight="1" x14ac:dyDescent="0.2">
      <c r="A57" s="221">
        <f t="shared" si="1"/>
        <v>2059</v>
      </c>
      <c r="B57" s="227">
        <f t="shared" si="4"/>
        <v>4.6024653354843625E-2</v>
      </c>
      <c r="C57" s="128">
        <f t="shared" si="5"/>
        <v>4.1377999999999915E-2</v>
      </c>
      <c r="D57" s="76">
        <f t="shared" si="9"/>
        <v>0.22817425951488765</v>
      </c>
      <c r="E57" s="76"/>
      <c r="F57" s="223">
        <f t="shared" si="10"/>
        <v>4.4620237366678559E-3</v>
      </c>
      <c r="G57" s="109"/>
      <c r="H57" s="92">
        <f t="shared" si="6"/>
        <v>0.44224703291651807</v>
      </c>
      <c r="I57" s="90">
        <f t="shared" si="7"/>
        <v>1</v>
      </c>
      <c r="J57" s="130">
        <f t="shared" si="11"/>
        <v>5.915266019909911</v>
      </c>
    </row>
    <row r="58" spans="1:10" ht="9.9499999999999993" customHeight="1" x14ac:dyDescent="0.2">
      <c r="A58" s="221">
        <f t="shared" si="1"/>
        <v>2060</v>
      </c>
      <c r="B58" s="227">
        <f t="shared" si="4"/>
        <v>4.5974743851768141E-2</v>
      </c>
      <c r="C58" s="128">
        <f t="shared" si="5"/>
        <v>4.1377999999999915E-2</v>
      </c>
      <c r="D58" s="76">
        <f t="shared" si="9"/>
        <v>0.22918144290512329</v>
      </c>
      <c r="E58" s="76"/>
      <c r="F58" s="223">
        <f t="shared" si="10"/>
        <v>4.4140973323503483E-3</v>
      </c>
      <c r="G58" s="109"/>
      <c r="H58" s="92">
        <f t="shared" si="6"/>
        <v>0.44823783345620655</v>
      </c>
      <c r="I58" s="90">
        <f t="shared" si="7"/>
        <v>1</v>
      </c>
      <c r="J58" s="130">
        <f t="shared" si="11"/>
        <v>6.1872188599903373</v>
      </c>
    </row>
    <row r="59" spans="1:10" ht="9.9499999999999993" customHeight="1" x14ac:dyDescent="0.2">
      <c r="A59" s="221">
        <f t="shared" si="1"/>
        <v>2061</v>
      </c>
      <c r="B59" s="227">
        <f t="shared" si="4"/>
        <v>4.5925802250004644E-2</v>
      </c>
      <c r="C59" s="128">
        <f t="shared" si="5"/>
        <v>4.1377999999999915E-2</v>
      </c>
      <c r="D59" s="76">
        <f t="shared" si="9"/>
        <v>0.23018230126942832</v>
      </c>
      <c r="E59" s="76"/>
      <c r="F59" s="223">
        <f t="shared" si="10"/>
        <v>4.367100370859394E-3</v>
      </c>
      <c r="G59" s="109"/>
      <c r="H59" s="92">
        <f t="shared" si="6"/>
        <v>0.45411245364257574</v>
      </c>
      <c r="I59" s="90">
        <f t="shared" si="7"/>
        <v>1</v>
      </c>
      <c r="J59" s="130">
        <f t="shared" si="11"/>
        <v>6.471371849831753</v>
      </c>
    </row>
    <row r="60" spans="1:10" ht="9.9499999999999993" customHeight="1" x14ac:dyDescent="0.2">
      <c r="A60" s="221">
        <f t="shared" si="1"/>
        <v>2062</v>
      </c>
      <c r="B60" s="227">
        <f t="shared" si="4"/>
        <v>4.5877787268027381E-2</v>
      </c>
      <c r="C60" s="128">
        <f t="shared" si="5"/>
        <v>4.1377999999999915E-2</v>
      </c>
      <c r="D60" s="76">
        <f t="shared" si="9"/>
        <v>0.23117691743049321</v>
      </c>
      <c r="E60" s="76"/>
      <c r="F60" s="223">
        <f t="shared" si="10"/>
        <v>4.320993210945011E-3</v>
      </c>
      <c r="G60" s="109"/>
      <c r="H60" s="92">
        <f t="shared" si="6"/>
        <v>0.45987584863187358</v>
      </c>
      <c r="I60" s="90">
        <f t="shared" si="7"/>
        <v>1</v>
      </c>
      <c r="J60" s="130">
        <f t="shared" si="11"/>
        <v>6.768264070890635</v>
      </c>
    </row>
    <row r="61" spans="1:10" ht="9.9499999999999993" customHeight="1" x14ac:dyDescent="0.2">
      <c r="A61" s="221">
        <f t="shared" si="1"/>
        <v>2063</v>
      </c>
      <c r="B61" s="227">
        <f t="shared" si="4"/>
        <v>4.5830660589940342E-2</v>
      </c>
      <c r="C61" s="128">
        <f t="shared" si="5"/>
        <v>4.1377999999999915E-2</v>
      </c>
      <c r="D61" s="76">
        <f t="shared" si="9"/>
        <v>0.23216536960592488</v>
      </c>
      <c r="E61" s="76"/>
      <c r="F61" s="223">
        <f t="shared" si="10"/>
        <v>4.2757390591508567E-3</v>
      </c>
      <c r="G61" s="109"/>
      <c r="H61" s="92">
        <f t="shared" si="6"/>
        <v>0.46553261760614301</v>
      </c>
      <c r="I61" s="90">
        <f t="shared" si="7"/>
        <v>1</v>
      </c>
      <c r="J61" s="130">
        <f t="shared" si="11"/>
        <v>7.0784580843067113</v>
      </c>
    </row>
    <row r="62" spans="1:10" ht="9.9499999999999993" customHeight="1" x14ac:dyDescent="0.2">
      <c r="A62" s="221">
        <f t="shared" si="1"/>
        <v>2064</v>
      </c>
      <c r="B62" s="227">
        <f t="shared" ref="B62:B93" si="12">(1+$A$9)*(1+$A$8)*(1+F62)-1</f>
        <v>4.578438657543149E-2</v>
      </c>
      <c r="C62" s="128">
        <f t="shared" ref="C62:C93" si="13">(1+$A$9)*(1+$A$8)-1</f>
        <v>4.1377999999999915E-2</v>
      </c>
      <c r="D62" s="76">
        <f t="shared" si="9"/>
        <v>0.23314773179132889</v>
      </c>
      <c r="E62" s="76"/>
      <c r="F62" s="223">
        <f t="shared" si="10"/>
        <v>4.2313036912933807E-3</v>
      </c>
      <c r="G62" s="109"/>
      <c r="H62" s="92">
        <f t="shared" si="6"/>
        <v>0.47108703858832751</v>
      </c>
      <c r="I62" s="90">
        <f t="shared" ref="I62:I93" si="14">IF(A62&gt;(A$14-10),(0),(1))</f>
        <v>1</v>
      </c>
      <c r="J62" s="130">
        <f t="shared" si="11"/>
        <v>7.4025409455965976</v>
      </c>
    </row>
    <row r="63" spans="1:10" ht="9.9499999999999993" customHeight="1" x14ac:dyDescent="0.2">
      <c r="A63" s="221">
        <f t="shared" si="1"/>
        <v>2065</v>
      </c>
      <c r="B63" s="227">
        <f t="shared" si="12"/>
        <v>4.5738932005082944E-2</v>
      </c>
      <c r="C63" s="128">
        <f t="shared" si="13"/>
        <v>4.1377999999999915E-2</v>
      </c>
      <c r="D63" s="76">
        <f t="shared" si="9"/>
        <v>0.23412407410457281</v>
      </c>
      <c r="E63" s="76"/>
      <c r="F63" s="223">
        <f t="shared" si="10"/>
        <v>4.1876552078909095E-3</v>
      </c>
      <c r="G63" s="109"/>
      <c r="H63" s="92">
        <f t="shared" ref="H63:H94" si="15">IF(D62&gt;A$13,(((D62-A$13)/A$13)))^(1/H$25)</f>
        <v>0.4765430990136364</v>
      </c>
      <c r="I63" s="90">
        <f t="shared" si="14"/>
        <v>1</v>
      </c>
      <c r="J63" s="130">
        <f t="shared" si="11"/>
        <v>7.7411252625720826</v>
      </c>
    </row>
    <row r="64" spans="1:10" ht="9.9499999999999993" customHeight="1" x14ac:dyDescent="0.2">
      <c r="A64" s="221">
        <f t="shared" si="1"/>
        <v>2066</v>
      </c>
      <c r="B64" s="227">
        <f t="shared" si="12"/>
        <v>4.5262639270322147E-2</v>
      </c>
      <c r="C64" s="128">
        <f t="shared" si="13"/>
        <v>4.1377999999999915E-2</v>
      </c>
      <c r="D64" s="76">
        <f t="shared" si="9"/>
        <v>0.23499742419684905</v>
      </c>
      <c r="E64" s="76"/>
      <c r="F64" s="223">
        <f t="shared" si="10"/>
        <v>3.7302874367637841E-3</v>
      </c>
      <c r="G64" s="109"/>
      <c r="H64" s="92">
        <f t="shared" si="15"/>
        <v>0.4819045226716967</v>
      </c>
      <c r="I64" s="90">
        <f t="shared" si="14"/>
        <v>0</v>
      </c>
      <c r="J64" s="130">
        <f t="shared" si="11"/>
        <v>8.0915090228782613</v>
      </c>
    </row>
    <row r="65" spans="1:10" ht="9.9499999999999993" customHeight="1" x14ac:dyDescent="0.2">
      <c r="A65" s="221">
        <f t="shared" si="1"/>
        <v>2067</v>
      </c>
      <c r="B65" s="227">
        <f t="shared" si="12"/>
        <v>4.4799382704640456E-2</v>
      </c>
      <c r="C65" s="128">
        <f t="shared" si="13"/>
        <v>4.1377999999999915E-2</v>
      </c>
      <c r="D65" s="76">
        <f t="shared" si="9"/>
        <v>0.2357694936306014</v>
      </c>
      <c r="E65" s="76"/>
      <c r="F65" s="223">
        <f t="shared" si="10"/>
        <v>3.2854378569938539E-3</v>
      </c>
      <c r="G65" s="109"/>
      <c r="H65" s="92">
        <f t="shared" si="15"/>
        <v>0.48665033484471032</v>
      </c>
      <c r="I65" s="290">
        <f t="shared" si="14"/>
        <v>0</v>
      </c>
      <c r="J65" s="130">
        <f t="shared" si="11"/>
        <v>8.4540036322522365</v>
      </c>
    </row>
    <row r="66" spans="1:10" ht="9.9499999999999993" customHeight="1" x14ac:dyDescent="0.2">
      <c r="A66" s="221">
        <f t="shared" si="1"/>
        <v>2068</v>
      </c>
      <c r="B66" s="227">
        <f t="shared" si="12"/>
        <v>4.4347466042696793E-2</v>
      </c>
      <c r="C66" s="128">
        <f t="shared" si="13"/>
        <v>4.1377999999999915E-2</v>
      </c>
      <c r="D66" s="76">
        <f t="shared" si="9"/>
        <v>0.23644178506103289</v>
      </c>
      <c r="E66" s="76"/>
      <c r="F66" s="223">
        <f t="shared" si="10"/>
        <v>2.8514776024622553E-3</v>
      </c>
      <c r="G66" s="109"/>
      <c r="H66" s="92">
        <f t="shared" si="15"/>
        <v>0.49080757098888295</v>
      </c>
      <c r="I66" s="290">
        <f t="shared" si="14"/>
        <v>0</v>
      </c>
      <c r="J66" s="130">
        <f t="shared" si="11"/>
        <v>8.8289172712583781</v>
      </c>
    </row>
    <row r="67" spans="1:10" ht="9.9499999999999993" customHeight="1" x14ac:dyDescent="0.2">
      <c r="A67" s="221">
        <f t="shared" si="1"/>
        <v>2069</v>
      </c>
      <c r="B67" s="227">
        <f t="shared" si="12"/>
        <v>4.3905304052585636E-2</v>
      </c>
      <c r="C67" s="128">
        <f t="shared" si="13"/>
        <v>4.1377999999999915E-2</v>
      </c>
      <c r="D67" s="76">
        <f t="shared" si="9"/>
        <v>0.23701560194749041</v>
      </c>
      <c r="E67" s="76"/>
      <c r="F67" s="223">
        <f t="shared" si="10"/>
        <v>2.4268844286951677E-3</v>
      </c>
      <c r="G67" s="109"/>
      <c r="H67" s="92">
        <f t="shared" si="15"/>
        <v>0.49439907735517347</v>
      </c>
      <c r="I67" s="290">
        <f t="shared" si="14"/>
        <v>0</v>
      </c>
      <c r="J67" s="130">
        <f t="shared" si="11"/>
        <v>9.2165535685081021</v>
      </c>
    </row>
    <row r="68" spans="1:10" ht="9.9499999999999993" customHeight="1" x14ac:dyDescent="0.2">
      <c r="A68" s="221">
        <f t="shared" si="1"/>
        <v>2070</v>
      </c>
      <c r="B68" s="227">
        <f t="shared" si="12"/>
        <v>4.3471403034311962E-2</v>
      </c>
      <c r="C68" s="128">
        <f t="shared" si="13"/>
        <v>4.1377999999999915E-2</v>
      </c>
      <c r="D68" s="76">
        <f t="shared" si="9"/>
        <v>0.2374920563956314</v>
      </c>
      <c r="E68" s="76"/>
      <c r="F68" s="223">
        <f t="shared" si="10"/>
        <v>2.0102239862105522E-3</v>
      </c>
      <c r="G68" s="109"/>
      <c r="H68" s="92">
        <f t="shared" si="15"/>
        <v>0.49744400344736189</v>
      </c>
      <c r="I68" s="290">
        <f t="shared" si="14"/>
        <v>0</v>
      </c>
      <c r="J68" s="130">
        <f t="shared" si="11"/>
        <v>9.6172100832720435</v>
      </c>
    </row>
    <row r="69" spans="1:10" ht="9.9499999999999993" customHeight="1" x14ac:dyDescent="0.2">
      <c r="A69" s="221">
        <f t="shared" si="1"/>
        <v>2071</v>
      </c>
      <c r="B69" s="227">
        <f t="shared" si="12"/>
        <v>4.304434412868563E-2</v>
      </c>
      <c r="C69" s="128">
        <f t="shared" si="13"/>
        <v>4.1377999999999915E-2</v>
      </c>
      <c r="D69" s="76">
        <f t="shared" si="9"/>
        <v>0.23787207546054764</v>
      </c>
      <c r="E69" s="76"/>
      <c r="F69" s="223">
        <f t="shared" si="10"/>
        <v>1.60013379261484E-3</v>
      </c>
      <c r="G69" s="109"/>
      <c r="H69" s="92">
        <f t="shared" si="15"/>
        <v>0.49995818980786255</v>
      </c>
      <c r="I69" s="290">
        <f t="shared" si="14"/>
        <v>0</v>
      </c>
      <c r="J69" s="130">
        <f t="shared" si="11"/>
        <v>10.03117658365427</v>
      </c>
    </row>
    <row r="70" spans="1:10" s="77" customFormat="1" ht="18.95" customHeight="1" x14ac:dyDescent="0.2">
      <c r="A70" s="222">
        <f t="shared" si="1"/>
        <v>2072</v>
      </c>
      <c r="B70" s="228">
        <f t="shared" si="12"/>
        <v>4.2622768774215558E-2</v>
      </c>
      <c r="C70" s="173">
        <f t="shared" si="13"/>
        <v>4.1377999999999915E-2</v>
      </c>
      <c r="D70" s="174">
        <f t="shared" si="9"/>
        <v>0.23815640615678971</v>
      </c>
      <c r="E70" s="174"/>
      <c r="F70" s="224">
        <f t="shared" si="10"/>
        <v>1.1953092673510409E-3</v>
      </c>
      <c r="G70" s="175"/>
      <c r="H70" s="176">
        <f t="shared" si="15"/>
        <v>0.50195447193706633</v>
      </c>
      <c r="I70" s="291">
        <f t="shared" si="14"/>
        <v>0</v>
      </c>
      <c r="J70" s="178">
        <f t="shared" si="11"/>
        <v>10.458733103712692</v>
      </c>
    </row>
    <row r="71" spans="1:10" s="77" customFormat="1" ht="2.1" customHeight="1" x14ac:dyDescent="0.2">
      <c r="A71" s="221">
        <f t="shared" si="1"/>
        <v>2073</v>
      </c>
      <c r="B71" s="227">
        <f t="shared" si="12"/>
        <v>4.2205365797536976E-2</v>
      </c>
      <c r="C71" s="128">
        <f t="shared" si="13"/>
        <v>4.1377999999999915E-2</v>
      </c>
      <c r="D71" s="76">
        <f t="shared" si="9"/>
        <v>0.23834561935787371</v>
      </c>
      <c r="E71" s="76"/>
      <c r="F71" s="223">
        <f t="shared" ref="F71:F100" si="16">+$A$10*((1-H71)*(AVERAGE(I62:I71)))</f>
        <v>7.9449133507427153E-4</v>
      </c>
      <c r="G71" s="109"/>
      <c r="H71" s="92">
        <f t="shared" si="15"/>
        <v>0.50344291557858034</v>
      </c>
      <c r="I71" s="90">
        <f t="shared" si="14"/>
        <v>0</v>
      </c>
      <c r="J71" s="130">
        <f t="shared" si="11"/>
        <v>10.900147760133695</v>
      </c>
    </row>
    <row r="72" spans="1:10" s="77" customFormat="1" ht="2.1" customHeight="1" x14ac:dyDescent="0.2">
      <c r="A72" s="221">
        <f t="shared" si="1"/>
        <v>2074</v>
      </c>
      <c r="B72" s="227">
        <f t="shared" si="12"/>
        <v>4.1790859727858232E-2</v>
      </c>
      <c r="C72" s="128">
        <f t="shared" si="13"/>
        <v>4.1377999999999915E-2</v>
      </c>
      <c r="D72" s="76">
        <f t="shared" si="9"/>
        <v>0.2384401127191165</v>
      </c>
      <c r="E72" s="76"/>
      <c r="F72" s="223">
        <f t="shared" si="16"/>
        <v>3.9645520441024826E-4</v>
      </c>
      <c r="G72" s="109"/>
      <c r="H72" s="92">
        <f t="shared" si="15"/>
        <v>0.50443099448718975</v>
      </c>
      <c r="I72" s="90">
        <f t="shared" si="14"/>
        <v>0</v>
      </c>
      <c r="J72" s="130">
        <f t="shared" si="11"/>
        <v>11.355674306190371</v>
      </c>
    </row>
    <row r="73" spans="1:10" s="77" customFormat="1" ht="2.1" customHeight="1" x14ac:dyDescent="0.2">
      <c r="A73" s="221">
        <f t="shared" si="1"/>
        <v>2075</v>
      </c>
      <c r="B73" s="227">
        <f t="shared" si="12"/>
        <v>4.1377999999999915E-2</v>
      </c>
      <c r="C73" s="128">
        <f t="shared" si="13"/>
        <v>4.1377999999999915E-2</v>
      </c>
      <c r="D73" s="76">
        <f t="shared" si="9"/>
        <v>0.2384401127191165</v>
      </c>
      <c r="E73" s="76"/>
      <c r="F73" s="223">
        <f t="shared" si="16"/>
        <v>0</v>
      </c>
      <c r="G73" s="109"/>
      <c r="H73" s="92">
        <f t="shared" si="15"/>
        <v>0.50492371867398</v>
      </c>
      <c r="I73" s="90">
        <f t="shared" si="14"/>
        <v>0</v>
      </c>
      <c r="J73" s="130">
        <f t="shared" si="11"/>
        <v>11.825549397631915</v>
      </c>
    </row>
    <row r="74" spans="1:10" s="77" customFormat="1" ht="2.1" customHeight="1" x14ac:dyDescent="0.2">
      <c r="A74" s="221">
        <f t="shared" si="1"/>
        <v>2076</v>
      </c>
      <c r="B74" s="227">
        <f t="shared" si="12"/>
        <v>4.1377999999999915E-2</v>
      </c>
      <c r="C74" s="128">
        <f t="shared" si="13"/>
        <v>4.1377999999999915E-2</v>
      </c>
      <c r="D74" s="76">
        <f t="shared" si="9"/>
        <v>0.2384401127191165</v>
      </c>
      <c r="E74" s="76"/>
      <c r="F74" s="223">
        <f t="shared" si="16"/>
        <v>0</v>
      </c>
      <c r="G74" s="109"/>
      <c r="H74" s="92">
        <f t="shared" si="15"/>
        <v>0.50492371867398</v>
      </c>
      <c r="I74" s="90">
        <f t="shared" si="14"/>
        <v>0</v>
      </c>
      <c r="J74" s="130">
        <f t="shared" si="11"/>
        <v>12.314866980607128</v>
      </c>
    </row>
    <row r="75" spans="1:10" s="77" customFormat="1" ht="2.1" customHeight="1" x14ac:dyDescent="0.2">
      <c r="A75" s="221">
        <f t="shared" si="1"/>
        <v>2077</v>
      </c>
      <c r="B75" s="227">
        <f t="shared" si="12"/>
        <v>4.1377999999999915E-2</v>
      </c>
      <c r="C75" s="128">
        <f t="shared" si="13"/>
        <v>4.1377999999999915E-2</v>
      </c>
      <c r="D75" s="76">
        <f t="shared" si="9"/>
        <v>0.2384401127191165</v>
      </c>
      <c r="E75" s="76"/>
      <c r="F75" s="223">
        <f t="shared" si="16"/>
        <v>0</v>
      </c>
      <c r="G75" s="109"/>
      <c r="H75" s="92">
        <f t="shared" si="15"/>
        <v>0.50492371867398</v>
      </c>
      <c r="I75" s="90">
        <f t="shared" si="14"/>
        <v>0</v>
      </c>
      <c r="J75" s="130">
        <f t="shared" si="11"/>
        <v>12.82443154653069</v>
      </c>
    </row>
    <row r="76" spans="1:10" ht="2.1" customHeight="1" x14ac:dyDescent="0.2">
      <c r="A76" s="221">
        <f t="shared" si="1"/>
        <v>2078</v>
      </c>
      <c r="B76" s="227">
        <f t="shared" si="12"/>
        <v>4.1377999999999915E-2</v>
      </c>
      <c r="C76" s="128">
        <f t="shared" si="13"/>
        <v>4.1377999999999915E-2</v>
      </c>
      <c r="D76" s="76">
        <f t="shared" si="9"/>
        <v>0.2384401127191165</v>
      </c>
      <c r="E76" s="76"/>
      <c r="F76" s="223">
        <f t="shared" si="16"/>
        <v>0</v>
      </c>
      <c r="G76" s="109"/>
      <c r="H76" s="92">
        <f t="shared" si="15"/>
        <v>0.50492371867398</v>
      </c>
      <c r="I76" s="90">
        <f t="shared" si="14"/>
        <v>0</v>
      </c>
      <c r="J76" s="130">
        <f t="shared" si="11"/>
        <v>13.355080875063036</v>
      </c>
    </row>
    <row r="77" spans="1:10" ht="2.1" customHeight="1" x14ac:dyDescent="0.2">
      <c r="A77" s="221">
        <f t="shared" si="1"/>
        <v>2079</v>
      </c>
      <c r="B77" s="227">
        <f t="shared" si="12"/>
        <v>4.1377999999999915E-2</v>
      </c>
      <c r="C77" s="128">
        <f t="shared" si="13"/>
        <v>4.1377999999999915E-2</v>
      </c>
      <c r="D77" s="76">
        <f t="shared" si="9"/>
        <v>0.2384401127191165</v>
      </c>
      <c r="E77" s="76"/>
      <c r="F77" s="223">
        <f t="shared" si="16"/>
        <v>0</v>
      </c>
      <c r="G77" s="109"/>
      <c r="H77" s="92">
        <f t="shared" si="15"/>
        <v>0.50492371867398</v>
      </c>
      <c r="I77" s="90">
        <f t="shared" si="14"/>
        <v>0</v>
      </c>
      <c r="J77" s="130">
        <f t="shared" si="11"/>
        <v>13.907687411511393</v>
      </c>
    </row>
    <row r="78" spans="1:10" ht="2.1" customHeight="1" x14ac:dyDescent="0.2">
      <c r="A78" s="221">
        <f t="shared" si="1"/>
        <v>2080</v>
      </c>
      <c r="B78" s="227">
        <f t="shared" si="12"/>
        <v>4.1377999999999915E-2</v>
      </c>
      <c r="C78" s="128">
        <f t="shared" si="13"/>
        <v>4.1377999999999915E-2</v>
      </c>
      <c r="D78" s="76">
        <f t="shared" si="9"/>
        <v>0.2384401127191165</v>
      </c>
      <c r="E78" s="76"/>
      <c r="F78" s="223">
        <f t="shared" si="16"/>
        <v>0</v>
      </c>
      <c r="G78" s="109"/>
      <c r="H78" s="92">
        <f t="shared" si="15"/>
        <v>0.50492371867398</v>
      </c>
      <c r="I78" s="90">
        <f t="shared" si="14"/>
        <v>0</v>
      </c>
      <c r="J78" s="130">
        <f t="shared" si="11"/>
        <v>14.48315970122491</v>
      </c>
    </row>
    <row r="79" spans="1:10" ht="2.1" customHeight="1" x14ac:dyDescent="0.2">
      <c r="A79" s="221">
        <f t="shared" si="1"/>
        <v>2081</v>
      </c>
      <c r="B79" s="227">
        <f t="shared" si="12"/>
        <v>4.1377999999999915E-2</v>
      </c>
      <c r="C79" s="128">
        <f t="shared" si="13"/>
        <v>4.1377999999999915E-2</v>
      </c>
      <c r="D79" s="76">
        <f t="shared" si="9"/>
        <v>0.2384401127191165</v>
      </c>
      <c r="E79" s="76"/>
      <c r="F79" s="223">
        <f t="shared" si="16"/>
        <v>0</v>
      </c>
      <c r="G79" s="109"/>
      <c r="H79" s="92">
        <f t="shared" si="15"/>
        <v>0.50492371867398</v>
      </c>
      <c r="I79" s="90">
        <f t="shared" si="14"/>
        <v>0</v>
      </c>
      <c r="J79" s="130">
        <f t="shared" si="11"/>
        <v>15.082443883342194</v>
      </c>
    </row>
    <row r="80" spans="1:10" ht="11.1" customHeight="1" collapsed="1" x14ac:dyDescent="0.2">
      <c r="A80" s="221">
        <f t="shared" si="1"/>
        <v>2082</v>
      </c>
      <c r="B80" s="227">
        <f t="shared" si="12"/>
        <v>4.1377999999999915E-2</v>
      </c>
      <c r="C80" s="128">
        <f t="shared" si="13"/>
        <v>4.1377999999999915E-2</v>
      </c>
      <c r="D80" s="76">
        <f t="shared" si="9"/>
        <v>0.2384401127191165</v>
      </c>
      <c r="E80" s="76"/>
      <c r="F80" s="223">
        <f t="shared" si="16"/>
        <v>0</v>
      </c>
      <c r="G80" s="109"/>
      <c r="H80" s="92">
        <f t="shared" si="15"/>
        <v>0.50492371867398</v>
      </c>
      <c r="I80" s="90">
        <f t="shared" si="14"/>
        <v>0</v>
      </c>
      <c r="J80" s="130">
        <f t="shared" si="11"/>
        <v>15.706525246347125</v>
      </c>
    </row>
    <row r="81" spans="1:10" ht="2.1" customHeight="1" x14ac:dyDescent="0.2">
      <c r="A81" s="221">
        <f t="shared" si="1"/>
        <v>2083</v>
      </c>
      <c r="B81" s="227">
        <f t="shared" si="12"/>
        <v>4.1377999999999915E-2</v>
      </c>
      <c r="C81" s="128">
        <f t="shared" si="13"/>
        <v>4.1377999999999915E-2</v>
      </c>
      <c r="D81" s="76">
        <f t="shared" si="9"/>
        <v>0.2384401127191165</v>
      </c>
      <c r="E81" s="76"/>
      <c r="F81" s="223">
        <f t="shared" si="16"/>
        <v>0</v>
      </c>
      <c r="G81" s="109"/>
      <c r="H81" s="92">
        <f t="shared" si="15"/>
        <v>0.50492371867398</v>
      </c>
      <c r="I81" s="90">
        <f t="shared" si="14"/>
        <v>0</v>
      </c>
      <c r="J81" s="130">
        <f t="shared" si="11"/>
        <v>16.356429847990476</v>
      </c>
    </row>
    <row r="82" spans="1:10" ht="2.1" customHeight="1" x14ac:dyDescent="0.2">
      <c r="A82" s="221">
        <f t="shared" si="1"/>
        <v>2084</v>
      </c>
      <c r="B82" s="227">
        <f t="shared" si="12"/>
        <v>4.1377999999999915E-2</v>
      </c>
      <c r="C82" s="128">
        <f t="shared" si="13"/>
        <v>4.1377999999999915E-2</v>
      </c>
      <c r="D82" s="76">
        <f t="shared" si="9"/>
        <v>0.2384401127191165</v>
      </c>
      <c r="E82" s="76"/>
      <c r="F82" s="223">
        <f t="shared" si="16"/>
        <v>0</v>
      </c>
      <c r="G82" s="109"/>
      <c r="H82" s="92">
        <f t="shared" si="15"/>
        <v>0.50492371867398</v>
      </c>
      <c r="I82" s="90">
        <f t="shared" si="14"/>
        <v>0</v>
      </c>
      <c r="J82" s="130">
        <f t="shared" si="11"/>
        <v>17.033226202240623</v>
      </c>
    </row>
    <row r="83" spans="1:10" ht="2.1" customHeight="1" x14ac:dyDescent="0.2">
      <c r="A83" s="221">
        <f t="shared" si="1"/>
        <v>2085</v>
      </c>
      <c r="B83" s="227">
        <f t="shared" si="12"/>
        <v>4.1377999999999915E-2</v>
      </c>
      <c r="C83" s="128">
        <f t="shared" si="13"/>
        <v>4.1377999999999915E-2</v>
      </c>
      <c r="D83" s="76">
        <f t="shared" si="9"/>
        <v>0.2384401127191165</v>
      </c>
      <c r="E83" s="76"/>
      <c r="F83" s="223">
        <f t="shared" si="16"/>
        <v>0</v>
      </c>
      <c r="G83" s="109"/>
      <c r="H83" s="92">
        <f t="shared" si="15"/>
        <v>0.50492371867398</v>
      </c>
      <c r="I83" s="90">
        <f t="shared" si="14"/>
        <v>0</v>
      </c>
      <c r="J83" s="130">
        <f t="shared" si="11"/>
        <v>17.738027036036936</v>
      </c>
    </row>
    <row r="84" spans="1:10" ht="2.1" customHeight="1" x14ac:dyDescent="0.2">
      <c r="A84" s="221">
        <f t="shared" si="1"/>
        <v>2086</v>
      </c>
      <c r="B84" s="227">
        <f t="shared" si="12"/>
        <v>4.1377999999999915E-2</v>
      </c>
      <c r="C84" s="128">
        <f t="shared" si="13"/>
        <v>4.1377999999999915E-2</v>
      </c>
      <c r="D84" s="76">
        <f t="shared" si="9"/>
        <v>0.2384401127191165</v>
      </c>
      <c r="E84" s="76"/>
      <c r="F84" s="223">
        <f t="shared" si="16"/>
        <v>0</v>
      </c>
      <c r="G84" s="109"/>
      <c r="H84" s="92">
        <f t="shared" si="15"/>
        <v>0.50492371867398</v>
      </c>
      <c r="I84" s="90">
        <f t="shared" si="14"/>
        <v>0</v>
      </c>
      <c r="J84" s="130">
        <f t="shared" si="11"/>
        <v>18.471991118734071</v>
      </c>
    </row>
    <row r="85" spans="1:10" ht="2.1" customHeight="1" x14ac:dyDescent="0.2">
      <c r="A85" s="221">
        <f t="shared" ref="A85:A100" si="17">+A84+1</f>
        <v>2087</v>
      </c>
      <c r="B85" s="227">
        <f t="shared" si="12"/>
        <v>4.1377999999999915E-2</v>
      </c>
      <c r="C85" s="128">
        <f t="shared" si="13"/>
        <v>4.1377999999999915E-2</v>
      </c>
      <c r="D85" s="76">
        <f t="shared" si="9"/>
        <v>0.2384401127191165</v>
      </c>
      <c r="E85" s="76"/>
      <c r="F85" s="223">
        <f t="shared" si="16"/>
        <v>0</v>
      </c>
      <c r="G85" s="109"/>
      <c r="H85" s="92">
        <f t="shared" si="15"/>
        <v>0.50492371867398</v>
      </c>
      <c r="I85" s="90">
        <f t="shared" si="14"/>
        <v>0</v>
      </c>
      <c r="J85" s="130">
        <f t="shared" ref="J85:J100" si="18">(1+B85)*J84</f>
        <v>19.236325167245049</v>
      </c>
    </row>
    <row r="86" spans="1:10" ht="2.1" customHeight="1" x14ac:dyDescent="0.2">
      <c r="A86" s="221">
        <f t="shared" si="17"/>
        <v>2088</v>
      </c>
      <c r="B86" s="227">
        <f t="shared" si="12"/>
        <v>4.1377999999999915E-2</v>
      </c>
      <c r="C86" s="128">
        <f t="shared" si="13"/>
        <v>4.1377999999999915E-2</v>
      </c>
      <c r="D86" s="76">
        <f t="shared" si="9"/>
        <v>0.2384401127191165</v>
      </c>
      <c r="E86" s="76"/>
      <c r="F86" s="223">
        <f t="shared" si="16"/>
        <v>0</v>
      </c>
      <c r="G86" s="109"/>
      <c r="H86" s="92">
        <f t="shared" si="15"/>
        <v>0.50492371867398</v>
      </c>
      <c r="I86" s="90">
        <f t="shared" si="14"/>
        <v>0</v>
      </c>
      <c r="J86" s="130">
        <f t="shared" si="18"/>
        <v>20.032285830015311</v>
      </c>
    </row>
    <row r="87" spans="1:10" ht="2.1" customHeight="1" x14ac:dyDescent="0.2">
      <c r="A87" s="221">
        <f t="shared" si="17"/>
        <v>2089</v>
      </c>
      <c r="B87" s="227">
        <f t="shared" si="12"/>
        <v>4.1377999999999915E-2</v>
      </c>
      <c r="C87" s="128">
        <f t="shared" si="13"/>
        <v>4.1377999999999915E-2</v>
      </c>
      <c r="D87" s="76">
        <f t="shared" si="9"/>
        <v>0.2384401127191165</v>
      </c>
      <c r="E87" s="76"/>
      <c r="F87" s="223">
        <f t="shared" si="16"/>
        <v>0</v>
      </c>
      <c r="G87" s="109"/>
      <c r="H87" s="92">
        <f t="shared" si="15"/>
        <v>0.50492371867398</v>
      </c>
      <c r="I87" s="90">
        <f t="shared" si="14"/>
        <v>0</v>
      </c>
      <c r="J87" s="130">
        <f t="shared" si="18"/>
        <v>20.861181753089685</v>
      </c>
    </row>
    <row r="88" spans="1:10" ht="2.1" customHeight="1" x14ac:dyDescent="0.2">
      <c r="A88" s="221">
        <f t="shared" si="17"/>
        <v>2090</v>
      </c>
      <c r="B88" s="227">
        <f t="shared" si="12"/>
        <v>4.1377999999999915E-2</v>
      </c>
      <c r="C88" s="128">
        <f t="shared" si="13"/>
        <v>4.1377999999999915E-2</v>
      </c>
      <c r="D88" s="76">
        <f t="shared" si="9"/>
        <v>0.2384401127191165</v>
      </c>
      <c r="E88" s="76"/>
      <c r="F88" s="223">
        <f t="shared" si="16"/>
        <v>0</v>
      </c>
      <c r="G88" s="109"/>
      <c r="H88" s="92">
        <f t="shared" si="15"/>
        <v>0.50492371867398</v>
      </c>
      <c r="I88" s="90">
        <f t="shared" si="14"/>
        <v>0</v>
      </c>
      <c r="J88" s="130">
        <f t="shared" si="18"/>
        <v>21.724375731669028</v>
      </c>
    </row>
    <row r="89" spans="1:10" ht="2.1" customHeight="1" x14ac:dyDescent="0.2">
      <c r="A89" s="221">
        <f t="shared" si="17"/>
        <v>2091</v>
      </c>
      <c r="B89" s="227">
        <f t="shared" si="12"/>
        <v>4.1377999999999915E-2</v>
      </c>
      <c r="C89" s="128">
        <f t="shared" si="13"/>
        <v>4.1377999999999915E-2</v>
      </c>
      <c r="D89" s="76">
        <f t="shared" si="9"/>
        <v>0.2384401127191165</v>
      </c>
      <c r="E89" s="76"/>
      <c r="F89" s="223">
        <f t="shared" si="16"/>
        <v>0</v>
      </c>
      <c r="G89" s="109"/>
      <c r="H89" s="92">
        <f t="shared" si="15"/>
        <v>0.50492371867398</v>
      </c>
      <c r="I89" s="90">
        <f t="shared" si="14"/>
        <v>0</v>
      </c>
      <c r="J89" s="130">
        <f t="shared" si="18"/>
        <v>22.623286950694027</v>
      </c>
    </row>
    <row r="90" spans="1:10" ht="11.1" customHeight="1" x14ac:dyDescent="0.2">
      <c r="A90" s="221">
        <f t="shared" si="17"/>
        <v>2092</v>
      </c>
      <c r="B90" s="227">
        <f t="shared" si="12"/>
        <v>4.1377999999999915E-2</v>
      </c>
      <c r="C90" s="128">
        <f t="shared" si="13"/>
        <v>4.1377999999999915E-2</v>
      </c>
      <c r="D90" s="76">
        <f t="shared" ref="D90:D100" si="19">+D89*(1+B90)/((1+C90))</f>
        <v>0.2384401127191165</v>
      </c>
      <c r="E90" s="76"/>
      <c r="F90" s="223">
        <f t="shared" si="16"/>
        <v>0</v>
      </c>
      <c r="G90" s="109"/>
      <c r="H90" s="92">
        <f t="shared" si="15"/>
        <v>0.50492371867398</v>
      </c>
      <c r="I90" s="90">
        <f t="shared" si="14"/>
        <v>0</v>
      </c>
      <c r="J90" s="130">
        <f t="shared" si="18"/>
        <v>23.559393318139843</v>
      </c>
    </row>
    <row r="91" spans="1:10" ht="2.1" customHeight="1" x14ac:dyDescent="0.2">
      <c r="A91" s="221">
        <f t="shared" si="17"/>
        <v>2093</v>
      </c>
      <c r="B91" s="227">
        <f t="shared" si="12"/>
        <v>4.1377999999999915E-2</v>
      </c>
      <c r="C91" s="128">
        <f t="shared" si="13"/>
        <v>4.1377999999999915E-2</v>
      </c>
      <c r="D91" s="76">
        <f t="shared" si="19"/>
        <v>0.2384401127191165</v>
      </c>
      <c r="E91" s="76"/>
      <c r="F91" s="223">
        <f t="shared" si="16"/>
        <v>0</v>
      </c>
      <c r="G91" s="109"/>
      <c r="H91" s="92">
        <f t="shared" si="15"/>
        <v>0.50492371867398</v>
      </c>
      <c r="I91" s="90">
        <f t="shared" si="14"/>
        <v>0</v>
      </c>
      <c r="J91" s="130">
        <f t="shared" si="18"/>
        <v>24.534233894857831</v>
      </c>
    </row>
    <row r="92" spans="1:10" ht="2.1" customHeight="1" x14ac:dyDescent="0.2">
      <c r="A92" s="221">
        <f t="shared" si="17"/>
        <v>2094</v>
      </c>
      <c r="B92" s="227">
        <f t="shared" si="12"/>
        <v>4.1377999999999915E-2</v>
      </c>
      <c r="C92" s="128">
        <f t="shared" si="13"/>
        <v>4.1377999999999915E-2</v>
      </c>
      <c r="D92" s="76">
        <f t="shared" si="19"/>
        <v>0.2384401127191165</v>
      </c>
      <c r="E92" s="76"/>
      <c r="F92" s="223">
        <f t="shared" si="16"/>
        <v>0</v>
      </c>
      <c r="G92" s="109"/>
      <c r="H92" s="92">
        <f t="shared" si="15"/>
        <v>0.50492371867398</v>
      </c>
      <c r="I92" s="90">
        <f t="shared" si="14"/>
        <v>0</v>
      </c>
      <c r="J92" s="130">
        <f t="shared" si="18"/>
        <v>25.549411424959256</v>
      </c>
    </row>
    <row r="93" spans="1:10" ht="2.1" customHeight="1" x14ac:dyDescent="0.2">
      <c r="A93" s="221">
        <f t="shared" si="17"/>
        <v>2095</v>
      </c>
      <c r="B93" s="227">
        <f t="shared" si="12"/>
        <v>4.1377999999999915E-2</v>
      </c>
      <c r="C93" s="128">
        <f t="shared" si="13"/>
        <v>4.1377999999999915E-2</v>
      </c>
      <c r="D93" s="76">
        <f t="shared" si="19"/>
        <v>0.2384401127191165</v>
      </c>
      <c r="E93" s="76"/>
      <c r="F93" s="223">
        <f t="shared" si="16"/>
        <v>0</v>
      </c>
      <c r="G93" s="109"/>
      <c r="H93" s="92">
        <f t="shared" si="15"/>
        <v>0.50492371867398</v>
      </c>
      <c r="I93" s="90">
        <f t="shared" si="14"/>
        <v>0</v>
      </c>
      <c r="J93" s="130">
        <f t="shared" si="18"/>
        <v>26.606594970901217</v>
      </c>
    </row>
    <row r="94" spans="1:10" ht="2.1" customHeight="1" x14ac:dyDescent="0.2">
      <c r="A94" s="221">
        <f t="shared" si="17"/>
        <v>2096</v>
      </c>
      <c r="B94" s="227">
        <f t="shared" ref="B94:B100" si="20">(1+$A$9)*(1+$A$8)*(1+F94)-1</f>
        <v>4.1377999999999915E-2</v>
      </c>
      <c r="C94" s="128">
        <f t="shared" ref="C94:C100" si="21">(1+$A$9)*(1+$A$8)-1</f>
        <v>4.1377999999999915E-2</v>
      </c>
      <c r="D94" s="76">
        <f t="shared" si="19"/>
        <v>0.2384401127191165</v>
      </c>
      <c r="E94" s="76"/>
      <c r="F94" s="223">
        <f t="shared" si="16"/>
        <v>0</v>
      </c>
      <c r="G94" s="109"/>
      <c r="H94" s="92">
        <f t="shared" si="15"/>
        <v>0.50492371867398</v>
      </c>
      <c r="I94" s="90">
        <f t="shared" ref="I94:I100" si="22">IF(A94&gt;(A$14-10),(0),(1))</f>
        <v>0</v>
      </c>
      <c r="J94" s="130">
        <f t="shared" si="18"/>
        <v>27.707522657607164</v>
      </c>
    </row>
    <row r="95" spans="1:10" ht="2.1" customHeight="1" x14ac:dyDescent="0.2">
      <c r="A95" s="221">
        <f t="shared" si="17"/>
        <v>2097</v>
      </c>
      <c r="B95" s="227">
        <f t="shared" si="20"/>
        <v>4.1377999999999915E-2</v>
      </c>
      <c r="C95" s="128">
        <f t="shared" si="21"/>
        <v>4.1377999999999915E-2</v>
      </c>
      <c r="D95" s="76">
        <f t="shared" si="19"/>
        <v>0.2384401127191165</v>
      </c>
      <c r="E95" s="76"/>
      <c r="F95" s="223">
        <f t="shared" si="16"/>
        <v>0</v>
      </c>
      <c r="G95" s="109"/>
      <c r="H95" s="92">
        <f t="shared" ref="H95:H100" si="23">IF(D94&gt;A$13,(((D94-A$13)/A$13)))^(1/H$25)</f>
        <v>0.50492371867398</v>
      </c>
      <c r="I95" s="90">
        <f t="shared" si="22"/>
        <v>0</v>
      </c>
      <c r="J95" s="130">
        <f t="shared" si="18"/>
        <v>28.854004530133633</v>
      </c>
    </row>
    <row r="96" spans="1:10" ht="2.1" customHeight="1" x14ac:dyDescent="0.2">
      <c r="A96" s="221">
        <f t="shared" si="17"/>
        <v>2098</v>
      </c>
      <c r="B96" s="227">
        <f t="shared" si="20"/>
        <v>4.1377999999999915E-2</v>
      </c>
      <c r="C96" s="128">
        <f t="shared" si="21"/>
        <v>4.1377999999999915E-2</v>
      </c>
      <c r="D96" s="76">
        <f t="shared" si="19"/>
        <v>0.2384401127191165</v>
      </c>
      <c r="E96" s="76"/>
      <c r="F96" s="223">
        <f t="shared" si="16"/>
        <v>0</v>
      </c>
      <c r="G96" s="109"/>
      <c r="H96" s="92">
        <f t="shared" si="23"/>
        <v>0.50492371867398</v>
      </c>
      <c r="I96" s="90">
        <f t="shared" si="22"/>
        <v>0</v>
      </c>
      <c r="J96" s="130">
        <f t="shared" si="18"/>
        <v>30.047925529581498</v>
      </c>
    </row>
    <row r="97" spans="1:10" ht="2.1" customHeight="1" x14ac:dyDescent="0.2">
      <c r="A97" s="221">
        <f t="shared" si="17"/>
        <v>2099</v>
      </c>
      <c r="B97" s="227">
        <f t="shared" si="20"/>
        <v>4.1377999999999915E-2</v>
      </c>
      <c r="C97" s="128">
        <f t="shared" si="21"/>
        <v>4.1377999999999915E-2</v>
      </c>
      <c r="D97" s="76">
        <f t="shared" si="19"/>
        <v>0.2384401127191165</v>
      </c>
      <c r="E97" s="76"/>
      <c r="F97" s="223">
        <f t="shared" si="16"/>
        <v>0</v>
      </c>
      <c r="G97" s="109"/>
      <c r="H97" s="92">
        <f t="shared" si="23"/>
        <v>0.50492371867398</v>
      </c>
      <c r="I97" s="90">
        <f t="shared" si="22"/>
        <v>0</v>
      </c>
      <c r="J97" s="130">
        <f t="shared" si="18"/>
        <v>31.29124859214452</v>
      </c>
    </row>
    <row r="98" spans="1:10" ht="2.1" customHeight="1" x14ac:dyDescent="0.2">
      <c r="A98" s="221">
        <f t="shared" si="17"/>
        <v>2100</v>
      </c>
      <c r="B98" s="227">
        <f t="shared" si="20"/>
        <v>4.1377999999999915E-2</v>
      </c>
      <c r="C98" s="128">
        <f t="shared" si="21"/>
        <v>4.1377999999999915E-2</v>
      </c>
      <c r="D98" s="76">
        <f t="shared" si="19"/>
        <v>0.2384401127191165</v>
      </c>
      <c r="E98" s="76"/>
      <c r="F98" s="223">
        <f t="shared" si="16"/>
        <v>0</v>
      </c>
      <c r="G98" s="109"/>
      <c r="H98" s="92">
        <f t="shared" si="23"/>
        <v>0.50492371867398</v>
      </c>
      <c r="I98" s="90">
        <f t="shared" si="22"/>
        <v>0</v>
      </c>
      <c r="J98" s="130">
        <f t="shared" si="18"/>
        <v>32.586017876390272</v>
      </c>
    </row>
    <row r="99" spans="1:10" ht="2.1" customHeight="1" x14ac:dyDescent="0.2">
      <c r="A99" s="221">
        <f t="shared" si="17"/>
        <v>2101</v>
      </c>
      <c r="B99" s="227">
        <f t="shared" si="20"/>
        <v>4.1377999999999915E-2</v>
      </c>
      <c r="C99" s="128">
        <f t="shared" si="21"/>
        <v>4.1377999999999915E-2</v>
      </c>
      <c r="D99" s="76">
        <f t="shared" si="19"/>
        <v>0.2384401127191165</v>
      </c>
      <c r="E99" s="76"/>
      <c r="F99" s="223">
        <f t="shared" si="16"/>
        <v>0</v>
      </c>
      <c r="G99" s="109"/>
      <c r="H99" s="92">
        <f t="shared" si="23"/>
        <v>0.50492371867398</v>
      </c>
      <c r="I99" s="90">
        <f t="shared" si="22"/>
        <v>0</v>
      </c>
      <c r="J99" s="130">
        <f t="shared" si="18"/>
        <v>33.934362124079549</v>
      </c>
    </row>
    <row r="100" spans="1:10" ht="12" customHeight="1" x14ac:dyDescent="0.2">
      <c r="A100" s="125">
        <f t="shared" si="17"/>
        <v>2102</v>
      </c>
      <c r="B100" s="229">
        <f t="shared" si="20"/>
        <v>4.1377999999999915E-2</v>
      </c>
      <c r="C100" s="129">
        <f t="shared" si="21"/>
        <v>4.1377999999999915E-2</v>
      </c>
      <c r="D100" s="121">
        <f t="shared" si="19"/>
        <v>0.2384401127191165</v>
      </c>
      <c r="E100" s="121"/>
      <c r="F100" s="225">
        <f t="shared" si="16"/>
        <v>0</v>
      </c>
      <c r="G100" s="122"/>
      <c r="H100" s="123">
        <f t="shared" si="23"/>
        <v>0.50492371867398</v>
      </c>
      <c r="I100" s="124">
        <f t="shared" si="22"/>
        <v>0</v>
      </c>
      <c r="J100" s="172">
        <f t="shared" si="18"/>
        <v>35.33849816004971</v>
      </c>
    </row>
  </sheetData>
  <mergeCells count="3">
    <mergeCell ref="A1:K1"/>
    <mergeCell ref="A3:K3"/>
    <mergeCell ref="A4:K4"/>
  </mergeCells>
  <phoneticPr fontId="4" type="noConversion"/>
  <pageMargins left="0.75" right="0.75" top="1" bottom="1" header="0.5" footer="0.5"/>
  <pageSetup scale="70"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Administrator</cp:lastModifiedBy>
  <cp:lastPrinted>2022-09-27T18:30:01Z</cp:lastPrinted>
  <dcterms:created xsi:type="dcterms:W3CDTF">2014-02-15T15:09:51Z</dcterms:created>
  <dcterms:modified xsi:type="dcterms:W3CDTF">2023-06-09T20:26:21Z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2021-10-28T19:36:43Z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7cc08d5e-1786-47c8-b47f-95c231b3aa71</vt:lpwstr>
  </property>
  <property fmtid="{D5CDD505-2E9C-101B-9397-08002B2CF9AE}" pid="8" name="MSIP_Label_ea60d57e-af5b-4752-ac57-3e4f28ca11dc_ContentBits">
    <vt:lpwstr>0</vt:lpwstr>
  </property>
</Properties>
</file>