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M:\Research\Practice Research\FP193-Brexit\Final Web Material\"/>
    </mc:Choice>
  </mc:AlternateContent>
  <xr:revisionPtr revIDLastSave="0" documentId="10_ncr:100000_{01B1FBCA-E01D-40FE-93D1-92BF12F385A7}" xr6:coauthVersionLast="31" xr6:coauthVersionMax="31" xr10:uidLastSave="{00000000-0000-0000-0000-000000000000}"/>
  <bookViews>
    <workbookView xWindow="-108" yWindow="-108" windowWidth="15576" windowHeight="11904" xr2:uid="{C44DF612-8E74-4A3C-812E-BA9F5CA1E826}"/>
  </bookViews>
  <sheets>
    <sheet name="Disclaimer" sheetId="11" r:id="rId1"/>
    <sheet name="GDP" sheetId="1" r:id="rId2"/>
    <sheet name="Interest Rates" sheetId="2" r:id="rId3"/>
    <sheet name="Inflation" sheetId="3" r:id="rId4"/>
    <sheet name="Exchange Rates" sheetId="4" r:id="rId5"/>
    <sheet name="Premium" sheetId="5" r:id="rId6"/>
    <sheet name="1" sheetId="8" r:id="rId7"/>
    <sheet name="2" sheetId="10" r:id="rId8"/>
    <sheet name="3" sheetId="9" r:id="rId9"/>
  </sheet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7" i="4" l="1"/>
  <c r="I47" i="4"/>
  <c r="F9" i="5" l="1"/>
  <c r="C49" i="5" l="1"/>
  <c r="D40" i="2"/>
  <c r="D41" i="2"/>
  <c r="D42" i="2"/>
  <c r="D43" i="2"/>
  <c r="D39" i="2"/>
  <c r="C40" i="2"/>
  <c r="C41" i="2"/>
  <c r="C42" i="2"/>
  <c r="C43" i="2"/>
  <c r="C39" i="2"/>
  <c r="B40" i="2"/>
  <c r="B41" i="2"/>
  <c r="B42" i="2"/>
  <c r="B43" i="2"/>
  <c r="B39" i="2"/>
  <c r="D39" i="1"/>
  <c r="D40" i="1"/>
  <c r="D41" i="1"/>
  <c r="D42" i="1"/>
  <c r="D43" i="1"/>
  <c r="D38" i="1"/>
  <c r="C39" i="1"/>
  <c r="C40" i="1"/>
  <c r="C41" i="1"/>
  <c r="C42" i="1"/>
  <c r="C43" i="1"/>
  <c r="C38" i="1"/>
  <c r="B39" i="1"/>
  <c r="B40" i="1"/>
  <c r="B41" i="1"/>
  <c r="B42" i="1"/>
  <c r="B43" i="1"/>
  <c r="B38" i="1"/>
  <c r="H41" i="10" l="1"/>
  <c r="E41" i="10"/>
  <c r="H40" i="10"/>
  <c r="E40" i="10"/>
  <c r="H39" i="10"/>
  <c r="E39" i="10"/>
  <c r="G9" i="5" l="1"/>
  <c r="H9" i="5"/>
  <c r="D42" i="5" s="1"/>
  <c r="C50" i="5"/>
  <c r="C51" i="5" s="1"/>
  <c r="C52" i="5" s="1"/>
  <c r="C53" i="5" s="1"/>
  <c r="C54" i="5" s="1"/>
  <c r="C55" i="5" s="1"/>
  <c r="C24" i="5" l="1"/>
  <c r="C25" i="5" s="1"/>
  <c r="B49" i="5"/>
  <c r="B50" i="5" s="1"/>
  <c r="B51" i="5" s="1"/>
  <c r="B52" i="5" s="1"/>
  <c r="B53" i="5" s="1"/>
  <c r="B54" i="5" s="1"/>
  <c r="B55" i="5" s="1"/>
  <c r="C26" i="5"/>
  <c r="C27" i="5" s="1"/>
  <c r="C28" i="5" s="1"/>
  <c r="C29" i="5" s="1"/>
  <c r="C30" i="5" s="1"/>
  <c r="B24" i="5"/>
  <c r="B25" i="5" s="1"/>
  <c r="D49" i="5"/>
  <c r="D50" i="5" s="1"/>
  <c r="D51" i="5" s="1"/>
  <c r="D52" i="5" s="1"/>
  <c r="D53" i="5" s="1"/>
  <c r="D54" i="5" s="1"/>
  <c r="D55" i="5" s="1"/>
  <c r="D24" i="5"/>
  <c r="D25" i="5" s="1"/>
  <c r="D26" i="5" s="1"/>
  <c r="D27" i="5" s="1"/>
  <c r="D28" i="5" s="1"/>
  <c r="D29" i="5" s="1"/>
  <c r="D30" i="5" s="1"/>
  <c r="I32" i="9"/>
  <c r="I21" i="9"/>
  <c r="I22" i="9"/>
  <c r="I23" i="9"/>
  <c r="I32" i="8"/>
  <c r="F39" i="9"/>
  <c r="F40" i="9"/>
  <c r="F41" i="9"/>
  <c r="G21" i="9"/>
  <c r="G22" i="9"/>
  <c r="G23" i="9"/>
  <c r="H39" i="8"/>
  <c r="H40" i="8"/>
  <c r="H41" i="8"/>
  <c r="E53" i="8"/>
  <c r="E54" i="8"/>
  <c r="E55" i="8"/>
  <c r="E56" i="8"/>
  <c r="E52" i="8"/>
  <c r="E35" i="8"/>
  <c r="E36" i="8"/>
  <c r="E37" i="8"/>
  <c r="E38" i="8"/>
  <c r="E39" i="8"/>
  <c r="E40" i="8"/>
  <c r="E41" i="8"/>
  <c r="E34" i="8"/>
  <c r="E17" i="8"/>
  <c r="E18" i="8"/>
  <c r="E19" i="8"/>
  <c r="E20" i="8"/>
  <c r="E16" i="8"/>
  <c r="D53" i="8"/>
  <c r="D54" i="8"/>
  <c r="D52" i="8"/>
  <c r="D35" i="8"/>
  <c r="D36" i="8"/>
  <c r="D34" i="8"/>
  <c r="D17" i="8"/>
  <c r="D18" i="8"/>
  <c r="D16" i="8"/>
  <c r="C52" i="9"/>
  <c r="C53" i="9"/>
  <c r="C54" i="9"/>
  <c r="C55" i="9"/>
  <c r="C56" i="9"/>
  <c r="C51" i="9"/>
  <c r="C34" i="9"/>
  <c r="C35" i="9"/>
  <c r="C36" i="9"/>
  <c r="C37" i="9"/>
  <c r="C38" i="9"/>
  <c r="C39" i="9"/>
  <c r="C40" i="9"/>
  <c r="C41" i="9"/>
  <c r="C33" i="9"/>
  <c r="C52" i="8"/>
  <c r="C53" i="8"/>
  <c r="C54" i="8"/>
  <c r="C55" i="8"/>
  <c r="C56" i="8"/>
  <c r="C51" i="8"/>
  <c r="C34" i="8"/>
  <c r="C35" i="8"/>
  <c r="C36" i="8"/>
  <c r="C37" i="8"/>
  <c r="C38" i="8"/>
  <c r="C33" i="8"/>
  <c r="C16" i="8"/>
  <c r="C17" i="8"/>
  <c r="C18" i="8"/>
  <c r="C19" i="8"/>
  <c r="C20" i="8"/>
  <c r="C15" i="8"/>
  <c r="I50" i="9" l="1"/>
  <c r="I50" i="8"/>
  <c r="I14" i="9"/>
  <c r="B26" i="5"/>
  <c r="B27" i="5" s="1"/>
  <c r="B28" i="5" s="1"/>
  <c r="B29" i="5" s="1"/>
  <c r="B30" i="5" s="1"/>
  <c r="B48" i="3"/>
  <c r="E16" i="9" s="1"/>
  <c r="C31" i="4"/>
  <c r="F31" i="4" s="1"/>
  <c r="F52" i="8" s="1"/>
  <c r="B31" i="4"/>
  <c r="D31" i="4" s="1"/>
  <c r="E31" i="4"/>
  <c r="G31" i="4" s="1"/>
  <c r="G52" i="8" s="1"/>
  <c r="E56" i="9"/>
  <c r="E55" i="9"/>
  <c r="E54" i="9"/>
  <c r="E53" i="9"/>
  <c r="E52" i="9"/>
  <c r="E35" i="9"/>
  <c r="E36" i="9"/>
  <c r="E37" i="9"/>
  <c r="E38" i="9"/>
  <c r="B51" i="1"/>
  <c r="C16" i="9" s="1"/>
  <c r="B52" i="1"/>
  <c r="C17" i="9" s="1"/>
  <c r="B53" i="1"/>
  <c r="C18" i="9" s="1"/>
  <c r="B54" i="1"/>
  <c r="C19" i="9" s="1"/>
  <c r="B55" i="1"/>
  <c r="C20" i="9" s="1"/>
  <c r="B50" i="1"/>
  <c r="C15" i="9" s="1"/>
  <c r="B54" i="2"/>
  <c r="D20" i="9" s="1"/>
  <c r="D33" i="2"/>
  <c r="D56" i="8" s="1"/>
  <c r="D32" i="2"/>
  <c r="D55" i="8" s="1"/>
  <c r="C32" i="2"/>
  <c r="D37" i="8" s="1"/>
  <c r="C33" i="2"/>
  <c r="D38" i="8" s="1"/>
  <c r="B33" i="2"/>
  <c r="D20" i="8" s="1"/>
  <c r="B32" i="2"/>
  <c r="D19" i="8" s="1"/>
  <c r="I51" i="9" l="1"/>
  <c r="I15" i="9"/>
  <c r="I33" i="9"/>
  <c r="I51" i="8"/>
  <c r="I33" i="8"/>
  <c r="I14" i="8"/>
  <c r="C55" i="4"/>
  <c r="B55" i="4"/>
  <c r="E34" i="9"/>
  <c r="F34" i="8"/>
  <c r="B32" i="4"/>
  <c r="D32" i="4" s="1"/>
  <c r="G16" i="8"/>
  <c r="E32" i="4"/>
  <c r="G32" i="4" s="1"/>
  <c r="G53" i="8" s="1"/>
  <c r="H34" i="8"/>
  <c r="C32" i="4"/>
  <c r="F32" i="4" s="1"/>
  <c r="F53" i="8" s="1"/>
  <c r="H16" i="8"/>
  <c r="E55" i="4"/>
  <c r="I52" i="9" l="1"/>
  <c r="I16" i="9"/>
  <c r="I34" i="9"/>
  <c r="I52" i="8"/>
  <c r="I34" i="8"/>
  <c r="I15" i="8"/>
  <c r="H34" i="9"/>
  <c r="G55" i="4"/>
  <c r="G52" i="9" s="1"/>
  <c r="E56" i="4"/>
  <c r="E33" i="4"/>
  <c r="G33" i="4" s="1"/>
  <c r="G54" i="8" s="1"/>
  <c r="H35" i="8"/>
  <c r="B33" i="4"/>
  <c r="D33" i="4" s="1"/>
  <c r="G17" i="8"/>
  <c r="D55" i="4"/>
  <c r="F34" i="9" s="1"/>
  <c r="G16" i="9"/>
  <c r="F35" i="8"/>
  <c r="C33" i="4"/>
  <c r="F33" i="4" s="1"/>
  <c r="F54" i="8" s="1"/>
  <c r="H17" i="8"/>
  <c r="H16" i="9"/>
  <c r="F55" i="4"/>
  <c r="F52" i="9" s="1"/>
  <c r="I53" i="9" l="1"/>
  <c r="I17" i="9"/>
  <c r="I35" i="9"/>
  <c r="I53" i="8"/>
  <c r="I35" i="8"/>
  <c r="I16" i="8"/>
  <c r="C34" i="4"/>
  <c r="F34" i="4" s="1"/>
  <c r="F55" i="8" s="1"/>
  <c r="H18" i="8"/>
  <c r="B34" i="4"/>
  <c r="D34" i="4" s="1"/>
  <c r="G18" i="8"/>
  <c r="E34" i="4"/>
  <c r="G34" i="4" s="1"/>
  <c r="G55" i="8" s="1"/>
  <c r="H36" i="8"/>
  <c r="F36" i="8"/>
  <c r="H35" i="9"/>
  <c r="G56" i="4"/>
  <c r="G53" i="9" s="1"/>
  <c r="E57" i="4"/>
  <c r="I54" i="9" l="1"/>
  <c r="I18" i="9"/>
  <c r="I36" i="9"/>
  <c r="I54" i="8"/>
  <c r="I36" i="8"/>
  <c r="I17" i="8"/>
  <c r="E58" i="4"/>
  <c r="H36" i="9"/>
  <c r="G57" i="4"/>
  <c r="G54" i="9" s="1"/>
  <c r="F37" i="8"/>
  <c r="B35" i="4"/>
  <c r="G19" i="8"/>
  <c r="E35" i="4"/>
  <c r="H37" i="8"/>
  <c r="C35" i="4"/>
  <c r="H19" i="8"/>
  <c r="G20" i="8" l="1"/>
  <c r="D35" i="4"/>
  <c r="F38" i="8" s="1"/>
  <c r="H38" i="8"/>
  <c r="G35" i="4"/>
  <c r="G56" i="8" s="1"/>
  <c r="H20" i="8"/>
  <c r="F35" i="4"/>
  <c r="F56" i="8" s="1"/>
  <c r="I56" i="9"/>
  <c r="I55" i="9"/>
  <c r="I20" i="9"/>
  <c r="I19" i="9"/>
  <c r="I38" i="9"/>
  <c r="I37" i="9"/>
  <c r="I56" i="8"/>
  <c r="I55" i="8"/>
  <c r="I38" i="8"/>
  <c r="I37" i="8"/>
  <c r="I18" i="8"/>
  <c r="E59" i="4"/>
  <c r="H37" i="9"/>
  <c r="G58" i="4"/>
  <c r="G55" i="9" s="1"/>
  <c r="B52" i="3"/>
  <c r="E20" i="9" s="1"/>
  <c r="B51" i="3"/>
  <c r="E19" i="9" s="1"/>
  <c r="B50" i="3"/>
  <c r="E18" i="9" s="1"/>
  <c r="B49" i="3"/>
  <c r="B50" i="2"/>
  <c r="C54" i="2"/>
  <c r="D54" i="2"/>
  <c r="I20" i="8" l="1"/>
  <c r="I19" i="8"/>
  <c r="E17" i="9"/>
  <c r="B56" i="4"/>
  <c r="C56" i="4"/>
  <c r="H38" i="9"/>
  <c r="G59" i="4"/>
  <c r="G56" i="9" s="1"/>
  <c r="D50" i="2"/>
  <c r="D56" i="9"/>
  <c r="C50" i="2"/>
  <c r="D34" i="9" s="1"/>
  <c r="D38" i="9"/>
  <c r="B51" i="2"/>
  <c r="D16" i="9"/>
  <c r="G17" i="9" l="1"/>
  <c r="D56" i="4"/>
  <c r="F35" i="9" s="1"/>
  <c r="B57" i="4"/>
  <c r="C57" i="4"/>
  <c r="H17" i="9"/>
  <c r="F56" i="4"/>
  <c r="F53" i="9" s="1"/>
  <c r="C51" i="2"/>
  <c r="B52" i="2"/>
  <c r="D17" i="9"/>
  <c r="D51" i="2"/>
  <c r="D52" i="9"/>
  <c r="C58" i="4" l="1"/>
  <c r="H18" i="9"/>
  <c r="F57" i="4"/>
  <c r="F54" i="9" s="1"/>
  <c r="G18" i="9"/>
  <c r="B58" i="4"/>
  <c r="D57" i="4"/>
  <c r="F36" i="9" s="1"/>
  <c r="D52" i="2"/>
  <c r="D53" i="9"/>
  <c r="B53" i="2"/>
  <c r="D19" i="9" s="1"/>
  <c r="D18" i="9"/>
  <c r="C52" i="2"/>
  <c r="D35" i="9"/>
  <c r="G19" i="9" l="1"/>
  <c r="D58" i="4"/>
  <c r="F37" i="9" s="1"/>
  <c r="B59" i="4"/>
  <c r="I59" i="4" s="1"/>
  <c r="C59" i="4"/>
  <c r="J59" i="4" s="1"/>
  <c r="H19" i="9"/>
  <c r="F58" i="4"/>
  <c r="F55" i="9" s="1"/>
  <c r="C53" i="2"/>
  <c r="D37" i="9" s="1"/>
  <c r="D36" i="9"/>
  <c r="D53" i="2"/>
  <c r="D55" i="9" s="1"/>
  <c r="D54" i="9"/>
  <c r="H20" i="9" l="1"/>
  <c r="F59" i="4"/>
  <c r="F56" i="9" s="1"/>
  <c r="D59" i="4"/>
  <c r="F38" i="9" s="1"/>
  <c r="G20" i="9"/>
</calcChain>
</file>

<file path=xl/sharedStrings.xml><?xml version="1.0" encoding="utf-8"?>
<sst xmlns="http://schemas.openxmlformats.org/spreadsheetml/2006/main" count="567" uniqueCount="91">
  <si>
    <t>EU</t>
  </si>
  <si>
    <t>UK</t>
  </si>
  <si>
    <t>Used IMF predicted growth rates 2017-2022</t>
  </si>
  <si>
    <t>Region</t>
  </si>
  <si>
    <t>US</t>
  </si>
  <si>
    <t>GDP Growth %</t>
  </si>
  <si>
    <t>Interest Rates</t>
  </si>
  <si>
    <t>GBP</t>
  </si>
  <si>
    <t>EUR</t>
  </si>
  <si>
    <t>USD</t>
  </si>
  <si>
    <t>2005</t>
  </si>
  <si>
    <t>2006</t>
  </si>
  <si>
    <t>2007</t>
  </si>
  <si>
    <t>2008</t>
  </si>
  <si>
    <t>2009</t>
  </si>
  <si>
    <t>2010</t>
  </si>
  <si>
    <t>2011</t>
  </si>
  <si>
    <t>2012</t>
  </si>
  <si>
    <t>2013</t>
  </si>
  <si>
    <t>2014</t>
  </si>
  <si>
    <t>2015</t>
  </si>
  <si>
    <t>2016</t>
  </si>
  <si>
    <t>2017</t>
  </si>
  <si>
    <t>Brexit Analysis</t>
  </si>
  <si>
    <t>Historical Data</t>
  </si>
  <si>
    <t xml:space="preserve">Source: </t>
  </si>
  <si>
    <t>Predicted Data</t>
  </si>
  <si>
    <t>Method:</t>
  </si>
  <si>
    <t>n/a</t>
  </si>
  <si>
    <t>2018</t>
  </si>
  <si>
    <t>2019</t>
  </si>
  <si>
    <t>2020</t>
  </si>
  <si>
    <t>2021</t>
  </si>
  <si>
    <t>2022</t>
  </si>
  <si>
    <t>Source:</t>
  </si>
  <si>
    <t>Eurostat</t>
  </si>
  <si>
    <t>Historical and Predicted Data</t>
  </si>
  <si>
    <t>Exchange Rates</t>
  </si>
  <si>
    <t>increase to this level for all 3 countries by 2022</t>
  </si>
  <si>
    <t>IMF Predictions</t>
  </si>
  <si>
    <t>OANDA, average annual MID rates</t>
  </si>
  <si>
    <t>World Bank Databank; EU includes UK</t>
  </si>
  <si>
    <t>Took mean of 3 highest interest rates in EU, US, UK since 2001 = 5.5%. Applied gradual</t>
  </si>
  <si>
    <t>$</t>
  </si>
  <si>
    <t>£</t>
  </si>
  <si>
    <t>€</t>
  </si>
  <si>
    <t>Real GDP growth (Annual percent change)</t>
  </si>
  <si>
    <t>Greece</t>
  </si>
  <si>
    <t>World Bank</t>
  </si>
  <si>
    <t>IMF predictions for US; worst case for UK and EU at -2.05% (average of worst performing EU country, Greece, 2006-2015, World Bank)</t>
  </si>
  <si>
    <t>Forecasts from US Congressional Budget Office, UK Office for Budget Responsibility, ECB Survey</t>
  </si>
  <si>
    <t>2017, for Latvia and Romania (Eurostat, harmonised indices of consumer prices.)</t>
  </si>
  <si>
    <t>country with greatest losses 2008-2015, EU: -4.9%, average of Greece and EU (-8.9% and -0.8%)</t>
  </si>
  <si>
    <t>Premium ($ Millions)</t>
  </si>
  <si>
    <t>Exchange Rate per 1 Unit ($, £, €)</t>
  </si>
  <si>
    <t>Interest Rates (Annual)</t>
  </si>
  <si>
    <t>Inflation % (Annual)</t>
  </si>
  <si>
    <t>U.K.</t>
  </si>
  <si>
    <t>U.S.</t>
  </si>
  <si>
    <t>Year</t>
  </si>
  <si>
    <t>1 - Consistent Growth Basis</t>
  </si>
  <si>
    <t>2 - Moderate Basis</t>
  </si>
  <si>
    <t>US GDP growth has generally exceeded that of the UK and EU.  IMF predicts continued growth. Worst case assumes single-digit decreases in UK and EU. Moderate basis assumes very slight contraction in UK and EU.</t>
  </si>
  <si>
    <t>Federal Reserve, Bank of England, European Central Bank; mean of quarterly prevailing rates</t>
  </si>
  <si>
    <t>US, UK interest rates are the most similar. Central banks predict increases by 2020, but not to 2007 levels. Worst-case plots increase to 5.5% by 2022, moderate basis is still significant.</t>
  </si>
  <si>
    <t>Inflation has been relatively low in all three economies. The IMF predicts gradual growth in the U.S. and EU, and a slight decrease in the U.K. The worst-case basis shows a steep increase to 3.7% in the U.K. and EU, moderate basis has minimal and medium increases, respectively.</t>
  </si>
  <si>
    <t>Exchange Rate per $1</t>
  </si>
  <si>
    <t>Exchange Rate per £1</t>
  </si>
  <si>
    <t>Exchange Rate per €1</t>
  </si>
  <si>
    <t>Exchange Rate b/a = last year's Exchange Rate b/a x (1+(inflation b - inflation a))</t>
  </si>
  <si>
    <t>Exchange Rate b/a = last year's Exchange Rate b/a x (1+(inflation b - inflation a)),</t>
  </si>
  <si>
    <t>Exchange Rate/ $1</t>
  </si>
  <si>
    <t>The dollar has gained on the pound and euro over the last 10 years, with the euro stronger than the pound. Exchange rates are based on a simple PPP approach using inflation predictions a and b. Euro to GBP exchange remains flat. IMF trend produces a slightly weaker dollar, while the moderate and worst case views show the dollar continuing to gain against both currencies.</t>
  </si>
  <si>
    <t>OECD Total Gross Premium, Life and Nonlife, $ Millions, 2016</t>
  </si>
  <si>
    <t>Exchange rates forecast based on simple PPP approach, calculated on $ first, and applied across:</t>
  </si>
  <si>
    <t>Average Growth 2008-2015</t>
  </si>
  <si>
    <t>U.S.: 2.7% (3.7% trend, reduced by 25% x U.K. and 20% x EU losses) U.K.: -8.9%, mirrors Greece, EU</t>
  </si>
  <si>
    <t>3 - Worst-Case Basis</t>
  </si>
  <si>
    <t>Average (mean) of scenarios 1 and 3, consistent growth and worst-case</t>
  </si>
  <si>
    <t>IMF predictions for U.S.; average (mean) of scenarios 1 and 3 for U.K. and EU, consistent growth and worst-case</t>
  </si>
  <si>
    <t>Used average growth rates 2008-2015 in $ to estimate future growth. U.S.: 3.7%; U.K.: -3.6%;</t>
  </si>
  <si>
    <t>EU: -0.8%. EU = 15 countries without U.K.</t>
  </si>
  <si>
    <t>Premium</t>
  </si>
  <si>
    <t>U.S. insurance market has been growing since 2008, the more mature U.K. and EU markets retracting 22% and 6% respectively in $ terms. Prediction 1 continues the trend through 2022. Predictions 2 and 3 exaggerate the trend - muted growth in U.S., greater decline in the U.K. (2 - 35%, 3 - 48%) and EU (2 - 22%, 3 - 29%).</t>
  </si>
  <si>
    <t>Inflation (%)</t>
  </si>
  <si>
    <t>IMF Predictions for U.S.; worst case for U.K and EU at 3.71% = worst EU country average 2006-</t>
  </si>
  <si>
    <t>Analyzing the U.K.'s Exit from the European Union</t>
  </si>
  <si>
    <t>Analysis Tool</t>
  </si>
  <si>
    <t>Copyright © 2019 by the Society of Actuaries. All rights reserved.</t>
  </si>
  <si>
    <t>The Potential Effect of Brexit on the U.S. Insurance Industry:</t>
  </si>
  <si>
    <t>Disclaimer
This analysis tool is designed for illustration purpose in the actuarial research - "The Potential Effect of Brexit on the U.S. Insurance Industry" sponsored by the Society of Actuaries (SOA). It is provided 'as is' without warranty of any kind, either expressed or implied, warranties of fitness for a purpose, or the warranty of non-infringement. Although the SOA and the author try their best to test the tool, they make no warranty that
(1) it will meet your requirements;
(2) it will be secure or error-free;
(3) the results that may be obtained from the use of the tool will be effective, accurate or reliable;
(4) any errors in the tool will be corrected.
The SOA and the author assume no responsibility for errors or omissions in the tool or related documentation. In no event shall the SOA and the author be liable to you or any third parties for any damages of any kind arising out of or in connection with the use of this tool.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</si>
</sst>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0.00_);_(&quot;$&quot;* \(#,##0.00\);_(&quot;$&quot;* &quot;-&quot;??_);_(@_)"/>
    <numFmt numFmtId="43" formatCode="_(* #,##0.00_);_(* \(#,##0.00\);_(* &quot;-&quot;??_);_(@_)"/>
    <numFmt numFmtId="164" formatCode="_(&quot;$&quot;* #,##0_);_(&quot;$&quot;* \(#,##0\);_(&quot;$&quot;* &quot;-&quot;??_);_(@_)"/>
    <numFmt numFmtId="165" formatCode="_(* #,##0.0_);_(* \(#,##0.0\);_(* &quot;-&quot;??_);_(@_)"/>
    <numFmt numFmtId="166" formatCode="0.0"/>
    <numFmt numFmtId="167" formatCode="&quot;$&quot;#,##0.00"/>
    <numFmt numFmtId="168" formatCode="[$£-809]#,##0.00"/>
    <numFmt numFmtId="169" formatCode="[$£-452]#,##0.00;\-[$£-452]#,##0.00"/>
    <numFmt numFmtId="170" formatCode="0.0%"/>
    <numFmt numFmtId="171" formatCode="[$€-1809]#,##0.00"/>
  </numFmts>
  <fonts count="27" x14ac:knownFonts="1">
    <font>
      <sz val="11"/>
      <color theme="1"/>
      <name val="Calibri"/>
      <family val="2"/>
      <scheme val="minor"/>
    </font>
    <font>
      <sz val="10"/>
      <color theme="1"/>
      <name val="Calibri Light"/>
      <family val="2"/>
      <scheme val="major"/>
    </font>
    <font>
      <sz val="11"/>
      <color theme="1"/>
      <name val="Calibri"/>
      <family val="2"/>
      <scheme val="minor"/>
    </font>
    <font>
      <b/>
      <sz val="11"/>
      <color rgb="FF000000"/>
      <name val="Calibri"/>
      <family val="2"/>
    </font>
    <font>
      <b/>
      <sz val="11"/>
      <name val="Calibri"/>
      <family val="2"/>
    </font>
    <font>
      <sz val="11"/>
      <name val="Calibri"/>
      <family val="2"/>
    </font>
    <font>
      <sz val="11"/>
      <color rgb="FF000000"/>
      <name val="Calibri"/>
      <family val="2"/>
    </font>
    <font>
      <i/>
      <sz val="11"/>
      <name val="Calibri"/>
      <family val="2"/>
    </font>
    <font>
      <i/>
      <sz val="11"/>
      <color rgb="FF000000"/>
      <name val="Calibri"/>
      <family val="2"/>
    </font>
    <font>
      <b/>
      <sz val="10"/>
      <color theme="1"/>
      <name val="Calibri Light"/>
      <family val="2"/>
      <scheme val="major"/>
    </font>
    <font>
      <b/>
      <i/>
      <sz val="11"/>
      <color rgb="FF000000"/>
      <name val="Calibri"/>
      <family val="2"/>
    </font>
    <font>
      <sz val="10"/>
      <color rgb="FF000000"/>
      <name val="Calibri"/>
      <family val="2"/>
    </font>
    <font>
      <sz val="10"/>
      <name val="Calibri"/>
      <family val="2"/>
    </font>
    <font>
      <b/>
      <sz val="10"/>
      <color indexed="8"/>
      <name val="Calibri Light"/>
      <family val="2"/>
      <scheme val="major"/>
    </font>
    <font>
      <i/>
      <sz val="11"/>
      <color theme="1"/>
      <name val="Calibri"/>
      <family val="2"/>
    </font>
    <font>
      <sz val="10"/>
      <color theme="1"/>
      <name val="Calibri"/>
      <family val="2"/>
      <scheme val="minor"/>
    </font>
    <font>
      <sz val="10"/>
      <name val="Calibri"/>
      <family val="2"/>
      <scheme val="minor"/>
    </font>
    <font>
      <b/>
      <sz val="11"/>
      <color theme="1"/>
      <name val="Calibri"/>
      <family val="2"/>
      <scheme val="minor"/>
    </font>
    <font>
      <b/>
      <sz val="10"/>
      <color theme="4"/>
      <name val="Calibri Light"/>
      <family val="2"/>
      <scheme val="major"/>
    </font>
    <font>
      <b/>
      <sz val="11"/>
      <color theme="1"/>
      <name val="Calibri"/>
      <family val="2"/>
    </font>
    <font>
      <i/>
      <sz val="11"/>
      <color theme="1"/>
      <name val="Calibri"/>
      <family val="2"/>
      <scheme val="minor"/>
    </font>
    <font>
      <sz val="11"/>
      <color indexed="8"/>
      <name val="Calibri"/>
      <family val="2"/>
    </font>
    <font>
      <b/>
      <sz val="11"/>
      <color indexed="8"/>
      <name val="Calibri"/>
      <family val="2"/>
    </font>
    <font>
      <sz val="10"/>
      <name val="Arial"/>
      <family val="2"/>
    </font>
    <font>
      <b/>
      <sz val="10"/>
      <name val="Arial"/>
      <family val="2"/>
    </font>
    <font>
      <sz val="7.5"/>
      <color rgb="FF0D0D0D"/>
      <name val="Calibri Light"/>
      <family val="2"/>
    </font>
    <font>
      <sz val="11"/>
      <name val="Calibri"/>
      <family val="2"/>
      <scheme val="minor"/>
    </font>
  </fonts>
  <fills count="9">
    <fill>
      <patternFill patternType="none"/>
    </fill>
    <fill>
      <patternFill patternType="gray125"/>
    </fill>
    <fill>
      <patternFill patternType="solid">
        <fgColor rgb="FFD9E1F2"/>
        <bgColor rgb="FF000000"/>
      </patternFill>
    </fill>
    <fill>
      <patternFill patternType="solid">
        <fgColor rgb="FFE2EFDA"/>
        <bgColor rgb="FF000000"/>
      </patternFill>
    </fill>
    <fill>
      <patternFill patternType="solid">
        <fgColor rgb="FFFFFF66"/>
        <bgColor rgb="FF000000"/>
      </patternFill>
    </fill>
    <fill>
      <patternFill patternType="solid">
        <fgColor theme="4" tint="0.79998168889431442"/>
        <bgColor indexed="64"/>
      </patternFill>
    </fill>
    <fill>
      <patternFill patternType="solid">
        <fgColor theme="0" tint="-0.34998626667073579"/>
        <bgColor rgb="FF000000"/>
      </patternFill>
    </fill>
    <fill>
      <patternFill patternType="solid">
        <fgColor rgb="FFBD92DE"/>
        <bgColor rgb="FF000000"/>
      </patternFill>
    </fill>
    <fill>
      <patternFill patternType="solid">
        <fgColor rgb="FF65D7FF"/>
        <bgColor rgb="FF000000"/>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medium">
        <color indexed="64"/>
      </bottom>
      <diagonal/>
    </border>
  </borders>
  <cellStyleXfs count="6">
    <xf numFmtId="0" fontId="0" fillId="0" borderId="0"/>
    <xf numFmtId="43"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1" fillId="0" borderId="0" applyFill="0" applyProtection="0"/>
    <xf numFmtId="0" fontId="23" fillId="0" borderId="0"/>
  </cellStyleXfs>
  <cellXfs count="377">
    <xf numFmtId="0" fontId="0" fillId="0" borderId="0" xfId="0"/>
    <xf numFmtId="0" fontId="1" fillId="0" borderId="0" xfId="0" applyFont="1"/>
    <xf numFmtId="0" fontId="3" fillId="4" borderId="1" xfId="0" applyFont="1" applyFill="1" applyBorder="1" applyAlignment="1">
      <alignment horizontal="center" vertical="center"/>
    </xf>
    <xf numFmtId="43" fontId="3" fillId="0" borderId="11" xfId="1" applyFont="1" applyFill="1" applyBorder="1"/>
    <xf numFmtId="43" fontId="3" fillId="0" borderId="5" xfId="1" applyFont="1" applyFill="1" applyBorder="1"/>
    <xf numFmtId="0" fontId="3" fillId="4" borderId="10" xfId="0" applyFont="1" applyFill="1" applyBorder="1" applyAlignment="1">
      <alignment horizontal="center"/>
    </xf>
    <xf numFmtId="0" fontId="9" fillId="0" borderId="0" xfId="0" applyFont="1"/>
    <xf numFmtId="0" fontId="3" fillId="0" borderId="8" xfId="0" applyFont="1" applyFill="1" applyBorder="1" applyAlignment="1">
      <alignment horizontal="center"/>
    </xf>
    <xf numFmtId="0" fontId="3" fillId="2" borderId="9" xfId="0" applyFont="1" applyFill="1" applyBorder="1" applyAlignment="1">
      <alignment horizontal="center"/>
    </xf>
    <xf numFmtId="0" fontId="3" fillId="3" borderId="9" xfId="0" applyFont="1" applyFill="1" applyBorder="1" applyAlignment="1">
      <alignment horizontal="center"/>
    </xf>
    <xf numFmtId="43" fontId="6" fillId="2" borderId="9" xfId="1" applyFont="1" applyFill="1" applyBorder="1" applyAlignment="1">
      <alignment horizontal="right"/>
    </xf>
    <xf numFmtId="0" fontId="6" fillId="2" borderId="9" xfId="0" applyFont="1" applyFill="1" applyBorder="1" applyAlignment="1">
      <alignment horizontal="right"/>
    </xf>
    <xf numFmtId="43" fontId="6" fillId="2" borderId="1" xfId="1" applyFont="1" applyFill="1" applyBorder="1" applyAlignment="1">
      <alignment horizontal="right"/>
    </xf>
    <xf numFmtId="0" fontId="6" fillId="2" borderId="1" xfId="0" applyFont="1" applyFill="1" applyBorder="1" applyAlignment="1">
      <alignment horizontal="right"/>
    </xf>
    <xf numFmtId="43" fontId="6" fillId="3" borderId="1" xfId="1" applyFont="1" applyFill="1" applyBorder="1" applyAlignment="1">
      <alignment horizontal="right"/>
    </xf>
    <xf numFmtId="0" fontId="6" fillId="3" borderId="1" xfId="0" applyFont="1" applyFill="1" applyBorder="1" applyAlignment="1">
      <alignment horizontal="right"/>
    </xf>
    <xf numFmtId="39" fontId="6" fillId="4" borderId="1" xfId="1" applyNumberFormat="1" applyFont="1" applyFill="1" applyBorder="1" applyAlignment="1">
      <alignment horizontal="right"/>
    </xf>
    <xf numFmtId="0" fontId="6" fillId="4" borderId="1" xfId="0" applyFont="1" applyFill="1" applyBorder="1" applyAlignment="1">
      <alignment horizontal="right"/>
    </xf>
    <xf numFmtId="43" fontId="6" fillId="4" borderId="1" xfId="1" applyFont="1" applyFill="1" applyBorder="1" applyAlignment="1">
      <alignment horizontal="right"/>
    </xf>
    <xf numFmtId="164" fontId="6" fillId="2" borderId="1" xfId="2" applyNumberFormat="1" applyFont="1" applyFill="1" applyBorder="1" applyAlignment="1">
      <alignment horizontal="right"/>
    </xf>
    <xf numFmtId="164" fontId="6" fillId="3" borderId="12" xfId="2" applyNumberFormat="1" applyFont="1" applyFill="1" applyBorder="1" applyAlignment="1">
      <alignment horizontal="right"/>
    </xf>
    <xf numFmtId="164" fontId="6" fillId="4" borderId="3" xfId="2" applyNumberFormat="1" applyFont="1" applyFill="1" applyBorder="1" applyAlignment="1">
      <alignment horizontal="right"/>
    </xf>
    <xf numFmtId="164" fontId="8" fillId="2" borderId="1" xfId="2" applyNumberFormat="1" applyFont="1" applyFill="1" applyBorder="1" applyAlignment="1">
      <alignment horizontal="right"/>
    </xf>
    <xf numFmtId="43" fontId="6" fillId="2" borderId="2" xfId="1" applyFont="1" applyFill="1" applyBorder="1" applyAlignment="1">
      <alignment horizontal="right"/>
    </xf>
    <xf numFmtId="0" fontId="6" fillId="2" borderId="2" xfId="0" applyFont="1" applyFill="1" applyBorder="1" applyAlignment="1">
      <alignment horizontal="right"/>
    </xf>
    <xf numFmtId="43" fontId="6" fillId="3" borderId="2" xfId="1" applyFont="1" applyFill="1" applyBorder="1" applyAlignment="1">
      <alignment horizontal="right"/>
    </xf>
    <xf numFmtId="0" fontId="6" fillId="3" borderId="2" xfId="0" applyFont="1" applyFill="1" applyBorder="1" applyAlignment="1">
      <alignment horizontal="right"/>
    </xf>
    <xf numFmtId="39" fontId="6" fillId="4" borderId="2" xfId="1" applyNumberFormat="1" applyFont="1" applyFill="1" applyBorder="1" applyAlignment="1">
      <alignment horizontal="right"/>
    </xf>
    <xf numFmtId="0" fontId="6" fillId="4" borderId="2" xfId="0" applyFont="1" applyFill="1" applyBorder="1" applyAlignment="1">
      <alignment horizontal="right"/>
    </xf>
    <xf numFmtId="43" fontId="7" fillId="2" borderId="1" xfId="1" applyFont="1" applyFill="1" applyBorder="1" applyAlignment="1">
      <alignment horizontal="right"/>
    </xf>
    <xf numFmtId="43" fontId="8" fillId="2" borderId="1" xfId="1" applyFont="1" applyFill="1" applyBorder="1" applyAlignment="1">
      <alignment horizontal="right"/>
    </xf>
    <xf numFmtId="165" fontId="8" fillId="2" borderId="1" xfId="1" applyNumberFormat="1" applyFont="1" applyFill="1" applyBorder="1" applyAlignment="1">
      <alignment horizontal="right"/>
    </xf>
    <xf numFmtId="165" fontId="8" fillId="3" borderId="1" xfId="1" applyNumberFormat="1" applyFont="1" applyFill="1" applyBorder="1" applyAlignment="1">
      <alignment horizontal="right"/>
    </xf>
    <xf numFmtId="43" fontId="8" fillId="2" borderId="6" xfId="1" applyFont="1" applyFill="1" applyBorder="1" applyAlignment="1">
      <alignment horizontal="right"/>
    </xf>
    <xf numFmtId="165" fontId="8" fillId="2" borderId="6" xfId="1" applyNumberFormat="1" applyFont="1" applyFill="1" applyBorder="1" applyAlignment="1">
      <alignment horizontal="right"/>
    </xf>
    <xf numFmtId="164" fontId="8" fillId="2" borderId="6" xfId="2" applyNumberFormat="1" applyFont="1" applyFill="1" applyBorder="1" applyAlignment="1">
      <alignment horizontal="right"/>
    </xf>
    <xf numFmtId="43" fontId="7" fillId="2" borderId="1" xfId="0" applyNumberFormat="1" applyFont="1" applyFill="1" applyBorder="1" applyAlignment="1">
      <alignment horizontal="right"/>
    </xf>
    <xf numFmtId="43" fontId="10" fillId="0" borderId="11" xfId="1" applyFont="1" applyFill="1" applyBorder="1"/>
    <xf numFmtId="43" fontId="10" fillId="0" borderId="11" xfId="0" applyNumberFormat="1" applyFont="1" applyFill="1" applyBorder="1"/>
    <xf numFmtId="43" fontId="10" fillId="0" borderId="5" xfId="0" applyNumberFormat="1" applyFont="1" applyFill="1" applyBorder="1"/>
    <xf numFmtId="0" fontId="12" fillId="0" borderId="0" xfId="0" applyFont="1" applyFill="1" applyBorder="1"/>
    <xf numFmtId="0" fontId="11" fillId="0" borderId="0" xfId="0" applyFont="1" applyFill="1" applyBorder="1"/>
    <xf numFmtId="0" fontId="13" fillId="0" borderId="0" xfId="0" applyFont="1"/>
    <xf numFmtId="43" fontId="6" fillId="2" borderId="1" xfId="1" applyFont="1" applyFill="1" applyBorder="1"/>
    <xf numFmtId="43" fontId="6" fillId="3" borderId="1" xfId="1" applyFont="1" applyFill="1" applyBorder="1"/>
    <xf numFmtId="43" fontId="6" fillId="4" borderId="3" xfId="1" applyFont="1" applyFill="1" applyBorder="1"/>
    <xf numFmtId="39" fontId="6" fillId="4" borderId="3" xfId="1" applyNumberFormat="1" applyFont="1" applyFill="1" applyBorder="1" applyAlignment="1">
      <alignment horizontal="right"/>
    </xf>
    <xf numFmtId="43" fontId="6" fillId="2" borderId="6" xfId="1" applyFont="1" applyFill="1" applyBorder="1" applyAlignment="1">
      <alignment horizontal="right"/>
    </xf>
    <xf numFmtId="43" fontId="6" fillId="3" borderId="6" xfId="1" applyFont="1" applyFill="1" applyBorder="1" applyAlignment="1">
      <alignment horizontal="right"/>
    </xf>
    <xf numFmtId="39" fontId="6" fillId="4" borderId="7" xfId="1" applyNumberFormat="1" applyFont="1" applyFill="1" applyBorder="1" applyAlignment="1">
      <alignment horizontal="right"/>
    </xf>
    <xf numFmtId="0" fontId="1" fillId="0" borderId="0" xfId="0" applyFont="1" applyAlignment="1">
      <alignment wrapText="1"/>
    </xf>
    <xf numFmtId="0" fontId="15" fillId="0" borderId="0" xfId="0" applyFont="1"/>
    <xf numFmtId="0" fontId="16" fillId="0" borderId="0" xfId="0" applyFont="1" applyFill="1"/>
    <xf numFmtId="0" fontId="6" fillId="4" borderId="3" xfId="0" applyFont="1" applyFill="1" applyBorder="1" applyAlignment="1">
      <alignment horizontal="right"/>
    </xf>
    <xf numFmtId="0" fontId="6" fillId="2" borderId="6" xfId="0" applyFont="1" applyFill="1" applyBorder="1" applyAlignment="1">
      <alignment horizontal="right"/>
    </xf>
    <xf numFmtId="0" fontId="6" fillId="3" borderId="6" xfId="0" applyFont="1" applyFill="1" applyBorder="1" applyAlignment="1">
      <alignment horizontal="right"/>
    </xf>
    <xf numFmtId="0" fontId="6" fillId="4" borderId="7" xfId="0" applyFont="1" applyFill="1" applyBorder="1" applyAlignment="1">
      <alignment horizontal="right"/>
    </xf>
    <xf numFmtId="0" fontId="3" fillId="0" borderId="0" xfId="0" applyFont="1" applyFill="1" applyBorder="1" applyAlignment="1">
      <alignment horizontal="center"/>
    </xf>
    <xf numFmtId="43" fontId="3" fillId="0" borderId="0" xfId="1" applyFont="1" applyFill="1" applyBorder="1"/>
    <xf numFmtId="43" fontId="6" fillId="0" borderId="0" xfId="1" applyFont="1" applyFill="1" applyBorder="1" applyAlignment="1">
      <alignment horizontal="right"/>
    </xf>
    <xf numFmtId="43" fontId="5" fillId="0" borderId="0" xfId="1" applyFont="1" applyFill="1" applyBorder="1"/>
    <xf numFmtId="0" fontId="17" fillId="5" borderId="1" xfId="0" applyFont="1" applyFill="1" applyBorder="1" applyAlignment="1">
      <alignment horizontal="center" vertical="center"/>
    </xf>
    <xf numFmtId="0" fontId="3" fillId="3" borderId="1" xfId="0" applyFont="1" applyFill="1" applyBorder="1" applyAlignment="1">
      <alignment horizontal="center" vertical="center"/>
    </xf>
    <xf numFmtId="43" fontId="6" fillId="4" borderId="1" xfId="1" applyFont="1" applyFill="1" applyBorder="1"/>
    <xf numFmtId="43" fontId="17" fillId="5" borderId="11" xfId="1" applyFont="1" applyFill="1" applyBorder="1" applyAlignment="1">
      <alignment horizontal="center" vertical="center"/>
    </xf>
    <xf numFmtId="0" fontId="3" fillId="4" borderId="3" xfId="0" applyFont="1" applyFill="1" applyBorder="1" applyAlignment="1">
      <alignment horizontal="center" vertical="center"/>
    </xf>
    <xf numFmtId="43" fontId="8" fillId="2" borderId="11" xfId="1" applyFont="1" applyFill="1" applyBorder="1" applyAlignment="1">
      <alignment horizontal="right"/>
    </xf>
    <xf numFmtId="43" fontId="8" fillId="2" borderId="5" xfId="1" applyFont="1" applyFill="1" applyBorder="1" applyAlignment="1">
      <alignment horizontal="right"/>
    </xf>
    <xf numFmtId="43" fontId="10" fillId="0" borderId="19" xfId="0" applyNumberFormat="1" applyFont="1" applyFill="1" applyBorder="1"/>
    <xf numFmtId="43" fontId="10" fillId="0" borderId="20" xfId="0" applyNumberFormat="1" applyFont="1" applyFill="1" applyBorder="1"/>
    <xf numFmtId="43" fontId="10" fillId="0" borderId="21" xfId="0" applyNumberFormat="1" applyFont="1" applyFill="1" applyBorder="1"/>
    <xf numFmtId="43" fontId="17" fillId="5" borderId="15" xfId="1" applyFont="1" applyFill="1" applyBorder="1" applyAlignment="1">
      <alignment horizontal="center" vertical="center"/>
    </xf>
    <xf numFmtId="43" fontId="6" fillId="2" borderId="11" xfId="1" applyFont="1" applyFill="1" applyBorder="1"/>
    <xf numFmtId="43" fontId="6" fillId="2" borderId="11" xfId="1" applyFont="1" applyFill="1" applyBorder="1" applyAlignment="1">
      <alignment horizontal="right"/>
    </xf>
    <xf numFmtId="43" fontId="6" fillId="4" borderId="3" xfId="1" applyFont="1" applyFill="1" applyBorder="1" applyAlignment="1">
      <alignment horizontal="right"/>
    </xf>
    <xf numFmtId="43" fontId="6" fillId="2" borderId="5" xfId="1" applyFont="1" applyFill="1" applyBorder="1" applyAlignment="1">
      <alignment horizontal="right"/>
    </xf>
    <xf numFmtId="43" fontId="6" fillId="4" borderId="6" xfId="1" applyFont="1" applyFill="1" applyBorder="1" applyAlignment="1">
      <alignment horizontal="right"/>
    </xf>
    <xf numFmtId="43" fontId="6" fillId="4" borderId="7" xfId="1" applyFont="1" applyFill="1" applyBorder="1" applyAlignment="1">
      <alignment horizontal="right"/>
    </xf>
    <xf numFmtId="43" fontId="3" fillId="0" borderId="19" xfId="1" applyFont="1" applyFill="1" applyBorder="1"/>
    <xf numFmtId="43" fontId="3" fillId="0" borderId="20" xfId="1" applyFont="1" applyFill="1" applyBorder="1"/>
    <xf numFmtId="43" fontId="3" fillId="0" borderId="21" xfId="1" applyFont="1" applyFill="1" applyBorder="1"/>
    <xf numFmtId="0" fontId="18" fillId="0" borderId="0" xfId="0" applyFont="1" applyAlignment="1">
      <alignment wrapText="1"/>
    </xf>
    <xf numFmtId="0" fontId="17" fillId="0" borderId="0" xfId="0" applyFont="1"/>
    <xf numFmtId="168" fontId="6" fillId="2" borderId="1" xfId="1" applyNumberFormat="1" applyFont="1" applyFill="1" applyBorder="1" applyAlignment="1">
      <alignment horizontal="right"/>
    </xf>
    <xf numFmtId="168" fontId="8" fillId="2" borderId="1" xfId="1" applyNumberFormat="1" applyFont="1" applyFill="1" applyBorder="1" applyAlignment="1">
      <alignment horizontal="right"/>
    </xf>
    <xf numFmtId="0" fontId="17" fillId="0" borderId="23" xfId="0" applyFont="1" applyBorder="1" applyAlignment="1">
      <alignment horizontal="center" vertical="center"/>
    </xf>
    <xf numFmtId="0" fontId="6" fillId="6" borderId="1" xfId="0" applyFont="1" applyFill="1" applyBorder="1" applyAlignment="1">
      <alignment horizontal="right"/>
    </xf>
    <xf numFmtId="169" fontId="6" fillId="2" borderId="1" xfId="1" applyNumberFormat="1" applyFont="1" applyFill="1" applyBorder="1" applyAlignment="1">
      <alignment horizontal="right"/>
    </xf>
    <xf numFmtId="169" fontId="8" fillId="2" borderId="1" xfId="1" applyNumberFormat="1" applyFont="1" applyFill="1" applyBorder="1" applyAlignment="1">
      <alignment horizontal="right"/>
    </xf>
    <xf numFmtId="169" fontId="6" fillId="3" borderId="1" xfId="1" applyNumberFormat="1" applyFont="1" applyFill="1" applyBorder="1" applyAlignment="1">
      <alignment horizontal="right"/>
    </xf>
    <xf numFmtId="169" fontId="6" fillId="6" borderId="1" xfId="1" applyNumberFormat="1" applyFont="1" applyFill="1" applyBorder="1" applyAlignment="1">
      <alignment horizontal="right"/>
    </xf>
    <xf numFmtId="169" fontId="8" fillId="6" borderId="1" xfId="1" applyNumberFormat="1" applyFont="1" applyFill="1" applyBorder="1" applyAlignment="1">
      <alignment horizontal="right"/>
    </xf>
    <xf numFmtId="169" fontId="6" fillId="4" borderId="1" xfId="1" applyNumberFormat="1" applyFont="1" applyFill="1" applyBorder="1" applyAlignment="1">
      <alignment horizontal="right"/>
    </xf>
    <xf numFmtId="167" fontId="6" fillId="6" borderId="1" xfId="0" applyNumberFormat="1" applyFont="1" applyFill="1" applyBorder="1" applyAlignment="1">
      <alignment horizontal="right"/>
    </xf>
    <xf numFmtId="167" fontId="8" fillId="6" borderId="1" xfId="1" applyNumberFormat="1" applyFont="1" applyFill="1" applyBorder="1" applyAlignment="1">
      <alignment horizontal="right"/>
    </xf>
    <xf numFmtId="167" fontId="6" fillId="3" borderId="1" xfId="0" applyNumberFormat="1" applyFont="1" applyFill="1" applyBorder="1" applyAlignment="1">
      <alignment horizontal="right"/>
    </xf>
    <xf numFmtId="167" fontId="6" fillId="4" borderId="1" xfId="1" applyNumberFormat="1" applyFont="1" applyFill="1" applyBorder="1" applyAlignment="1">
      <alignment horizontal="right"/>
    </xf>
    <xf numFmtId="43" fontId="3" fillId="0" borderId="24" xfId="1" applyFont="1" applyFill="1" applyBorder="1"/>
    <xf numFmtId="43" fontId="6" fillId="2" borderId="4" xfId="1" applyFont="1" applyFill="1" applyBorder="1"/>
    <xf numFmtId="0" fontId="6" fillId="2" borderId="4" xfId="0" applyFont="1" applyFill="1" applyBorder="1"/>
    <xf numFmtId="0" fontId="6" fillId="6" borderId="4" xfId="0" applyFont="1" applyFill="1" applyBorder="1"/>
    <xf numFmtId="43" fontId="3" fillId="0" borderId="15" xfId="1" applyFont="1" applyFill="1" applyBorder="1"/>
    <xf numFmtId="0" fontId="6" fillId="6" borderId="2" xfId="0" applyFont="1" applyFill="1" applyBorder="1" applyAlignment="1">
      <alignment horizontal="right"/>
    </xf>
    <xf numFmtId="43" fontId="6" fillId="3" borderId="4" xfId="1" applyFont="1" applyFill="1" applyBorder="1"/>
    <xf numFmtId="0" fontId="6" fillId="3" borderId="4" xfId="0" applyFont="1" applyFill="1" applyBorder="1" applyAlignment="1">
      <alignment horizontal="center"/>
    </xf>
    <xf numFmtId="167" fontId="6" fillId="3" borderId="4" xfId="0" applyNumberFormat="1" applyFont="1" applyFill="1" applyBorder="1" applyAlignment="1">
      <alignment horizontal="center"/>
    </xf>
    <xf numFmtId="169" fontId="6" fillId="3" borderId="4" xfId="1" applyNumberFormat="1" applyFont="1" applyFill="1" applyBorder="1"/>
    <xf numFmtId="43" fontId="3" fillId="0" borderId="8" xfId="1" applyFont="1" applyFill="1" applyBorder="1"/>
    <xf numFmtId="167" fontId="6" fillId="6" borderId="9" xfId="0" applyNumberFormat="1" applyFont="1" applyFill="1" applyBorder="1" applyAlignment="1">
      <alignment horizontal="right"/>
    </xf>
    <xf numFmtId="169" fontId="6" fillId="2" borderId="9" xfId="1" applyNumberFormat="1" applyFont="1" applyFill="1" applyBorder="1" applyAlignment="1">
      <alignment horizontal="right"/>
    </xf>
    <xf numFmtId="167" fontId="8" fillId="6" borderId="6" xfId="1" applyNumberFormat="1" applyFont="1" applyFill="1" applyBorder="1" applyAlignment="1">
      <alignment horizontal="right"/>
    </xf>
    <xf numFmtId="169" fontId="8" fillId="2" borderId="6" xfId="1" applyNumberFormat="1" applyFont="1" applyFill="1" applyBorder="1" applyAlignment="1">
      <alignment horizontal="right"/>
    </xf>
    <xf numFmtId="167" fontId="6" fillId="3" borderId="2" xfId="0" applyNumberFormat="1" applyFont="1" applyFill="1" applyBorder="1" applyAlignment="1">
      <alignment horizontal="right"/>
    </xf>
    <xf numFmtId="169" fontId="6" fillId="3" borderId="2" xfId="1" applyNumberFormat="1" applyFont="1" applyFill="1" applyBorder="1" applyAlignment="1">
      <alignment horizontal="right"/>
    </xf>
    <xf numFmtId="43" fontId="6" fillId="4" borderId="4" xfId="1" applyFont="1" applyFill="1" applyBorder="1"/>
    <xf numFmtId="0" fontId="6" fillId="4" borderId="4" xfId="0" applyFont="1" applyFill="1" applyBorder="1" applyAlignment="1">
      <alignment horizontal="center"/>
    </xf>
    <xf numFmtId="167" fontId="6" fillId="4" borderId="4" xfId="1" applyNumberFormat="1" applyFont="1" applyFill="1" applyBorder="1"/>
    <xf numFmtId="169" fontId="6" fillId="4" borderId="4" xfId="1" applyNumberFormat="1" applyFont="1" applyFill="1" applyBorder="1"/>
    <xf numFmtId="169" fontId="6" fillId="6" borderId="9" xfId="1" applyNumberFormat="1" applyFont="1" applyFill="1" applyBorder="1" applyAlignment="1">
      <alignment horizontal="right"/>
    </xf>
    <xf numFmtId="169" fontId="8" fillId="6" borderId="6" xfId="1" applyNumberFormat="1" applyFont="1" applyFill="1" applyBorder="1" applyAlignment="1">
      <alignment horizontal="right"/>
    </xf>
    <xf numFmtId="167" fontId="6" fillId="4" borderId="2" xfId="1" applyNumberFormat="1" applyFont="1" applyFill="1" applyBorder="1" applyAlignment="1">
      <alignment horizontal="right"/>
    </xf>
    <xf numFmtId="169" fontId="6" fillId="4" borderId="2" xfId="1" applyNumberFormat="1" applyFont="1" applyFill="1" applyBorder="1" applyAlignment="1">
      <alignment horizontal="right"/>
    </xf>
    <xf numFmtId="0" fontId="19" fillId="0" borderId="0" xfId="0" applyFont="1"/>
    <xf numFmtId="0" fontId="17" fillId="0" borderId="28" xfId="0" applyFont="1" applyBorder="1" applyAlignment="1">
      <alignment horizontal="center" vertical="center"/>
    </xf>
    <xf numFmtId="2" fontId="7" fillId="3" borderId="1" xfId="0" applyNumberFormat="1" applyFont="1" applyFill="1" applyBorder="1" applyAlignment="1">
      <alignment horizontal="right"/>
    </xf>
    <xf numFmtId="44" fontId="6" fillId="6" borderId="4" xfId="2" applyFont="1" applyFill="1" applyBorder="1"/>
    <xf numFmtId="44" fontId="6" fillId="6" borderId="1" xfId="2" applyFont="1" applyFill="1" applyBorder="1" applyAlignment="1">
      <alignment horizontal="right"/>
    </xf>
    <xf numFmtId="44" fontId="8" fillId="6" borderId="1" xfId="2" applyFont="1" applyFill="1" applyBorder="1" applyAlignment="1">
      <alignment horizontal="right"/>
    </xf>
    <xf numFmtId="44" fontId="8" fillId="6" borderId="6" xfId="2" applyFont="1" applyFill="1" applyBorder="1" applyAlignment="1">
      <alignment horizontal="right"/>
    </xf>
    <xf numFmtId="44" fontId="6" fillId="3" borderId="4" xfId="2" applyFont="1" applyFill="1" applyBorder="1" applyAlignment="1">
      <alignment horizontal="center"/>
    </xf>
    <xf numFmtId="44" fontId="6" fillId="3" borderId="1" xfId="2" applyFont="1" applyFill="1" applyBorder="1" applyAlignment="1">
      <alignment horizontal="right"/>
    </xf>
    <xf numFmtId="44" fontId="6" fillId="3" borderId="2" xfId="2" applyFont="1" applyFill="1" applyBorder="1" applyAlignment="1">
      <alignment horizontal="right"/>
    </xf>
    <xf numFmtId="44" fontId="8" fillId="3" borderId="1" xfId="2" applyFont="1" applyFill="1" applyBorder="1" applyAlignment="1">
      <alignment horizontal="right"/>
    </xf>
    <xf numFmtId="44" fontId="0" fillId="0" borderId="0" xfId="2" applyFont="1"/>
    <xf numFmtId="168" fontId="6" fillId="2" borderId="4" xfId="1" applyNumberFormat="1" applyFont="1" applyFill="1" applyBorder="1"/>
    <xf numFmtId="168" fontId="8" fillId="2" borderId="6" xfId="1" applyNumberFormat="1" applyFont="1" applyFill="1" applyBorder="1" applyAlignment="1">
      <alignment horizontal="right"/>
    </xf>
    <xf numFmtId="168" fontId="6" fillId="6" borderId="9" xfId="1" applyNumberFormat="1" applyFont="1" applyFill="1" applyBorder="1" applyAlignment="1">
      <alignment horizontal="right"/>
    </xf>
    <xf numFmtId="168" fontId="6" fillId="6" borderId="1" xfId="1" applyNumberFormat="1" applyFont="1" applyFill="1" applyBorder="1" applyAlignment="1">
      <alignment horizontal="right"/>
    </xf>
    <xf numFmtId="168" fontId="8" fillId="6" borderId="1" xfId="1" applyNumberFormat="1" applyFont="1" applyFill="1" applyBorder="1" applyAlignment="1">
      <alignment horizontal="right"/>
    </xf>
    <xf numFmtId="168" fontId="8" fillId="6" borderId="6" xfId="1" applyNumberFormat="1" applyFont="1" applyFill="1" applyBorder="1" applyAlignment="1">
      <alignment horizontal="right"/>
    </xf>
    <xf numFmtId="168" fontId="6" fillId="4" borderId="4" xfId="1" applyNumberFormat="1" applyFont="1" applyFill="1" applyBorder="1"/>
    <xf numFmtId="168" fontId="6" fillId="4" borderId="1" xfId="1" applyNumberFormat="1" applyFont="1" applyFill="1" applyBorder="1" applyAlignment="1">
      <alignment horizontal="right"/>
    </xf>
    <xf numFmtId="168" fontId="6" fillId="4" borderId="2" xfId="1" applyNumberFormat="1" applyFont="1" applyFill="1" applyBorder="1" applyAlignment="1">
      <alignment horizontal="right"/>
    </xf>
    <xf numFmtId="168" fontId="0" fillId="0" borderId="0" xfId="0" applyNumberFormat="1"/>
    <xf numFmtId="0" fontId="3" fillId="0" borderId="29" xfId="0" applyFont="1" applyFill="1" applyBorder="1" applyAlignment="1">
      <alignment horizontal="center"/>
    </xf>
    <xf numFmtId="43" fontId="10" fillId="0" borderId="30" xfId="0" applyNumberFormat="1" applyFont="1" applyFill="1" applyBorder="1"/>
    <xf numFmtId="43" fontId="10" fillId="0" borderId="31" xfId="0" applyNumberFormat="1" applyFont="1" applyFill="1" applyBorder="1"/>
    <xf numFmtId="0" fontId="3" fillId="2" borderId="8" xfId="0" applyFont="1" applyFill="1" applyBorder="1" applyAlignment="1">
      <alignment horizontal="center"/>
    </xf>
    <xf numFmtId="43" fontId="20" fillId="5" borderId="11" xfId="1" applyFont="1" applyFill="1" applyBorder="1" applyAlignment="1">
      <alignment horizontal="right"/>
    </xf>
    <xf numFmtId="0" fontId="22" fillId="0" borderId="0" xfId="4" applyFont="1" applyFill="1" applyProtection="1"/>
    <xf numFmtId="0" fontId="21" fillId="0" borderId="0" xfId="4" applyFill="1" applyProtection="1"/>
    <xf numFmtId="2" fontId="7" fillId="2" borderId="1" xfId="0" applyNumberFormat="1" applyFont="1" applyFill="1" applyBorder="1" applyAlignment="1">
      <alignment horizontal="right"/>
    </xf>
    <xf numFmtId="2" fontId="7" fillId="2" borderId="6" xfId="0" applyNumberFormat="1" applyFont="1" applyFill="1" applyBorder="1" applyAlignment="1">
      <alignment horizontal="right"/>
    </xf>
    <xf numFmtId="0" fontId="24" fillId="0" borderId="0" xfId="5" applyFont="1"/>
    <xf numFmtId="0" fontId="23" fillId="0" borderId="0" xfId="5"/>
    <xf numFmtId="43" fontId="10" fillId="0" borderId="0" xfId="0" applyNumberFormat="1" applyFont="1" applyFill="1" applyBorder="1"/>
    <xf numFmtId="43" fontId="0" fillId="0" borderId="0" xfId="0" applyNumberFormat="1"/>
    <xf numFmtId="43" fontId="8" fillId="2" borderId="32" xfId="1" applyFont="1" applyFill="1" applyBorder="1" applyAlignment="1">
      <alignment horizontal="right"/>
    </xf>
    <xf numFmtId="43" fontId="8" fillId="2" borderId="33" xfId="1" applyFont="1" applyFill="1" applyBorder="1" applyAlignment="1">
      <alignment horizontal="right"/>
    </xf>
    <xf numFmtId="170" fontId="0" fillId="0" borderId="0" xfId="0" applyNumberFormat="1"/>
    <xf numFmtId="164" fontId="0" fillId="0" borderId="0" xfId="0" applyNumberFormat="1"/>
    <xf numFmtId="165" fontId="8" fillId="3" borderId="4" xfId="1" applyNumberFormat="1" applyFont="1" applyFill="1" applyBorder="1" applyAlignment="1">
      <alignment horizontal="right"/>
    </xf>
    <xf numFmtId="2" fontId="7" fillId="3" borderId="4" xfId="0" applyNumberFormat="1" applyFont="1" applyFill="1" applyBorder="1" applyAlignment="1">
      <alignment horizontal="right"/>
    </xf>
    <xf numFmtId="44" fontId="8" fillId="3" borderId="4" xfId="2" applyFont="1" applyFill="1" applyBorder="1" applyAlignment="1">
      <alignment horizontal="right"/>
    </xf>
    <xf numFmtId="44" fontId="6" fillId="6" borderId="2" xfId="2" applyFont="1" applyFill="1" applyBorder="1" applyAlignment="1">
      <alignment horizontal="right"/>
    </xf>
    <xf numFmtId="168" fontId="6" fillId="2" borderId="2" xfId="1" applyNumberFormat="1" applyFont="1" applyFill="1" applyBorder="1" applyAlignment="1">
      <alignment horizontal="right"/>
    </xf>
    <xf numFmtId="168" fontId="8" fillId="2" borderId="4" xfId="1" applyNumberFormat="1" applyFont="1" applyFill="1" applyBorder="1" applyAlignment="1">
      <alignment horizontal="right"/>
    </xf>
    <xf numFmtId="44" fontId="6" fillId="6" borderId="9" xfId="2" applyFont="1" applyFill="1" applyBorder="1" applyAlignment="1">
      <alignment horizontal="right"/>
    </xf>
    <xf numFmtId="168" fontId="6" fillId="2" borderId="9" xfId="1" applyNumberFormat="1" applyFont="1" applyFill="1" applyBorder="1" applyAlignment="1">
      <alignment horizontal="right"/>
    </xf>
    <xf numFmtId="170" fontId="0" fillId="0" borderId="5" xfId="3" applyNumberFormat="1" applyFont="1" applyBorder="1"/>
    <xf numFmtId="170" fontId="0" fillId="0" borderId="6" xfId="3" applyNumberFormat="1" applyFont="1" applyBorder="1"/>
    <xf numFmtId="170" fontId="0" fillId="0" borderId="7" xfId="3" applyNumberFormat="1" applyFont="1" applyBorder="1"/>
    <xf numFmtId="2" fontId="0" fillId="0" borderId="0" xfId="0" applyNumberFormat="1"/>
    <xf numFmtId="164" fontId="14" fillId="2" borderId="1" xfId="2" applyNumberFormat="1" applyFont="1" applyFill="1" applyBorder="1" applyAlignment="1">
      <alignment horizontal="right"/>
    </xf>
    <xf numFmtId="164" fontId="14" fillId="2" borderId="6" xfId="2" applyNumberFormat="1" applyFont="1" applyFill="1" applyBorder="1" applyAlignment="1">
      <alignment horizontal="right"/>
    </xf>
    <xf numFmtId="168" fontId="8" fillId="2" borderId="2" xfId="1" applyNumberFormat="1" applyFont="1" applyFill="1" applyBorder="1" applyAlignment="1">
      <alignment horizontal="right"/>
    </xf>
    <xf numFmtId="43" fontId="1" fillId="0" borderId="0" xfId="0" applyNumberFormat="1" applyFont="1"/>
    <xf numFmtId="2" fontId="5" fillId="2" borderId="4" xfId="1" applyNumberFormat="1" applyFont="1" applyFill="1" applyBorder="1"/>
    <xf numFmtId="2" fontId="5" fillId="2" borderId="1" xfId="1" applyNumberFormat="1" applyFont="1" applyFill="1" applyBorder="1" applyAlignment="1">
      <alignment horizontal="right"/>
    </xf>
    <xf numFmtId="2" fontId="5" fillId="2" borderId="2" xfId="1" applyNumberFormat="1" applyFont="1" applyFill="1" applyBorder="1" applyAlignment="1">
      <alignment horizontal="right"/>
    </xf>
    <xf numFmtId="2" fontId="5" fillId="2" borderId="9" xfId="1" applyNumberFormat="1" applyFont="1" applyFill="1" applyBorder="1" applyAlignment="1">
      <alignment horizontal="right"/>
    </xf>
    <xf numFmtId="2" fontId="5" fillId="3" borderId="4" xfId="1" applyNumberFormat="1" applyFont="1" applyFill="1" applyBorder="1"/>
    <xf numFmtId="2" fontId="5" fillId="3" borderId="1" xfId="1" applyNumberFormat="1" applyFont="1" applyFill="1" applyBorder="1" applyAlignment="1">
      <alignment horizontal="right"/>
    </xf>
    <xf numFmtId="2" fontId="5" fillId="3" borderId="2" xfId="1" applyNumberFormat="1" applyFont="1" applyFill="1" applyBorder="1" applyAlignment="1">
      <alignment horizontal="right"/>
    </xf>
    <xf numFmtId="2" fontId="5" fillId="4" borderId="4" xfId="1" applyNumberFormat="1" applyFont="1" applyFill="1" applyBorder="1"/>
    <xf numFmtId="2" fontId="5" fillId="4" borderId="1" xfId="1" applyNumberFormat="1" applyFont="1" applyFill="1" applyBorder="1" applyAlignment="1">
      <alignment horizontal="right"/>
    </xf>
    <xf numFmtId="2" fontId="5" fillId="4" borderId="2" xfId="1" applyNumberFormat="1" applyFont="1" applyFill="1" applyBorder="1" applyAlignment="1">
      <alignment horizontal="right"/>
    </xf>
    <xf numFmtId="167" fontId="0" fillId="0" borderId="0" xfId="0" applyNumberFormat="1"/>
    <xf numFmtId="171" fontId="6" fillId="2" borderId="4" xfId="1" applyNumberFormat="1" applyFont="1" applyFill="1" applyBorder="1"/>
    <xf numFmtId="171" fontId="6" fillId="2" borderId="1" xfId="1" applyNumberFormat="1" applyFont="1" applyFill="1" applyBorder="1" applyAlignment="1">
      <alignment horizontal="right"/>
    </xf>
    <xf numFmtId="171" fontId="6" fillId="2" borderId="2" xfId="1" applyNumberFormat="1" applyFont="1" applyFill="1" applyBorder="1" applyAlignment="1">
      <alignment horizontal="right"/>
    </xf>
    <xf numFmtId="171" fontId="6" fillId="2" borderId="9" xfId="1" applyNumberFormat="1" applyFont="1" applyFill="1" applyBorder="1" applyAlignment="1">
      <alignment horizontal="right"/>
    </xf>
    <xf numFmtId="171" fontId="8" fillId="2" borderId="1" xfId="1" applyNumberFormat="1" applyFont="1" applyFill="1" applyBorder="1" applyAlignment="1">
      <alignment horizontal="right"/>
    </xf>
    <xf numFmtId="171" fontId="8" fillId="2" borderId="6" xfId="1" applyNumberFormat="1" applyFont="1" applyFill="1" applyBorder="1" applyAlignment="1">
      <alignment horizontal="right"/>
    </xf>
    <xf numFmtId="171" fontId="6" fillId="3" borderId="4" xfId="1" applyNumberFormat="1" applyFont="1" applyFill="1" applyBorder="1"/>
    <xf numFmtId="171" fontId="6" fillId="3" borderId="1" xfId="1" applyNumberFormat="1" applyFont="1" applyFill="1" applyBorder="1" applyAlignment="1">
      <alignment horizontal="right"/>
    </xf>
    <xf numFmtId="171" fontId="6" fillId="3" borderId="2" xfId="1" applyNumberFormat="1" applyFont="1" applyFill="1" applyBorder="1" applyAlignment="1">
      <alignment horizontal="right"/>
    </xf>
    <xf numFmtId="171" fontId="8" fillId="3" borderId="1" xfId="1" applyNumberFormat="1" applyFont="1" applyFill="1" applyBorder="1" applyAlignment="1">
      <alignment horizontal="right"/>
    </xf>
    <xf numFmtId="171" fontId="8" fillId="3" borderId="4" xfId="1" applyNumberFormat="1" applyFont="1" applyFill="1" applyBorder="1" applyAlignment="1">
      <alignment horizontal="right"/>
    </xf>
    <xf numFmtId="171" fontId="6" fillId="6" borderId="9" xfId="1" applyNumberFormat="1" applyFont="1" applyFill="1" applyBorder="1" applyAlignment="1">
      <alignment horizontal="right"/>
    </xf>
    <xf numFmtId="171" fontId="6" fillId="6" borderId="1" xfId="1" applyNumberFormat="1" applyFont="1" applyFill="1" applyBorder="1" applyAlignment="1">
      <alignment horizontal="right"/>
    </xf>
    <xf numFmtId="171" fontId="8" fillId="6" borderId="1" xfId="1" applyNumberFormat="1" applyFont="1" applyFill="1" applyBorder="1" applyAlignment="1">
      <alignment horizontal="right"/>
    </xf>
    <xf numFmtId="171" fontId="8" fillId="6" borderId="6" xfId="1" applyNumberFormat="1" applyFont="1" applyFill="1" applyBorder="1" applyAlignment="1">
      <alignment horizontal="right"/>
    </xf>
    <xf numFmtId="171" fontId="0" fillId="0" borderId="0" xfId="0" applyNumberFormat="1"/>
    <xf numFmtId="171" fontId="6" fillId="6" borderId="4" xfId="1" applyNumberFormat="1" applyFont="1" applyFill="1" applyBorder="1"/>
    <xf numFmtId="171" fontId="6" fillId="6" borderId="2" xfId="1" applyNumberFormat="1" applyFont="1" applyFill="1" applyBorder="1" applyAlignment="1">
      <alignment horizontal="right"/>
    </xf>
    <xf numFmtId="167" fontId="6" fillId="2" borderId="26" xfId="1" applyNumberFormat="1" applyFont="1" applyFill="1" applyBorder="1" applyAlignment="1">
      <alignment horizontal="center"/>
    </xf>
    <xf numFmtId="167" fontId="6" fillId="2" borderId="3" xfId="1" applyNumberFormat="1" applyFont="1" applyFill="1" applyBorder="1" applyAlignment="1">
      <alignment horizontal="center"/>
    </xf>
    <xf numFmtId="167" fontId="6" fillId="2" borderId="16" xfId="1" applyNumberFormat="1" applyFont="1" applyFill="1" applyBorder="1" applyAlignment="1">
      <alignment horizontal="center"/>
    </xf>
    <xf numFmtId="167" fontId="6" fillId="2" borderId="10" xfId="2" applyNumberFormat="1" applyFont="1" applyFill="1" applyBorder="1" applyAlignment="1">
      <alignment horizontal="right"/>
    </xf>
    <xf numFmtId="167" fontId="6" fillId="2" borderId="3" xfId="2" applyNumberFormat="1" applyFont="1" applyFill="1" applyBorder="1" applyAlignment="1">
      <alignment horizontal="right"/>
    </xf>
    <xf numFmtId="167" fontId="8" fillId="2" borderId="3" xfId="2" applyNumberFormat="1" applyFont="1" applyFill="1" applyBorder="1" applyAlignment="1">
      <alignment horizontal="right"/>
    </xf>
    <xf numFmtId="167" fontId="8" fillId="2" borderId="7" xfId="2" applyNumberFormat="1" applyFont="1" applyFill="1" applyBorder="1" applyAlignment="1">
      <alignment horizontal="right"/>
    </xf>
    <xf numFmtId="167" fontId="6" fillId="3" borderId="26" xfId="1" applyNumberFormat="1" applyFont="1" applyFill="1" applyBorder="1" applyAlignment="1">
      <alignment horizontal="center"/>
    </xf>
    <xf numFmtId="167" fontId="6" fillId="3" borderId="3" xfId="1" applyNumberFormat="1" applyFont="1" applyFill="1" applyBorder="1" applyAlignment="1">
      <alignment horizontal="center"/>
    </xf>
    <xf numFmtId="167" fontId="6" fillId="3" borderId="16" xfId="1" applyNumberFormat="1" applyFont="1" applyFill="1" applyBorder="1" applyAlignment="1">
      <alignment horizontal="center"/>
    </xf>
    <xf numFmtId="167" fontId="6" fillId="4" borderId="26" xfId="1" applyNumberFormat="1" applyFont="1" applyFill="1" applyBorder="1" applyAlignment="1">
      <alignment horizontal="center"/>
    </xf>
    <xf numFmtId="167" fontId="6" fillId="4" borderId="3" xfId="1" applyNumberFormat="1" applyFont="1" applyFill="1" applyBorder="1" applyAlignment="1">
      <alignment horizontal="center"/>
    </xf>
    <xf numFmtId="167" fontId="6" fillId="4" borderId="16" xfId="1" applyNumberFormat="1" applyFont="1" applyFill="1" applyBorder="1" applyAlignment="1">
      <alignment horizontal="center"/>
    </xf>
    <xf numFmtId="167" fontId="8" fillId="2" borderId="26" xfId="2" applyNumberFormat="1" applyFont="1" applyFill="1" applyBorder="1" applyAlignment="1">
      <alignment horizontal="right"/>
    </xf>
    <xf numFmtId="167" fontId="8" fillId="2" borderId="16" xfId="2" applyNumberFormat="1" applyFont="1" applyFill="1" applyBorder="1" applyAlignment="1">
      <alignment horizontal="right"/>
    </xf>
    <xf numFmtId="165" fontId="7" fillId="2" borderId="1" xfId="1" applyNumberFormat="1" applyFont="1" applyFill="1" applyBorder="1" applyAlignment="1">
      <alignment horizontal="right"/>
    </xf>
    <xf numFmtId="167" fontId="8" fillId="2" borderId="1" xfId="2" applyNumberFormat="1" applyFont="1" applyFill="1" applyBorder="1" applyAlignment="1">
      <alignment horizontal="right"/>
    </xf>
    <xf numFmtId="0" fontId="17" fillId="0" borderId="0" xfId="0" applyFont="1" applyAlignment="1">
      <alignment vertical="center"/>
    </xf>
    <xf numFmtId="2" fontId="1" fillId="0" borderId="0" xfId="0" applyNumberFormat="1" applyFont="1"/>
    <xf numFmtId="2" fontId="3" fillId="2" borderId="9" xfId="0" applyNumberFormat="1" applyFont="1" applyFill="1" applyBorder="1" applyAlignment="1">
      <alignment horizontal="center"/>
    </xf>
    <xf numFmtId="2" fontId="3" fillId="3" borderId="9" xfId="0" applyNumberFormat="1" applyFont="1" applyFill="1" applyBorder="1" applyAlignment="1">
      <alignment horizontal="center"/>
    </xf>
    <xf numFmtId="2" fontId="3" fillId="4" borderId="10" xfId="0" applyNumberFormat="1" applyFont="1" applyFill="1" applyBorder="1" applyAlignment="1">
      <alignment horizontal="center"/>
    </xf>
    <xf numFmtId="2" fontId="5" fillId="2" borderId="1" xfId="1" applyNumberFormat="1" applyFont="1" applyFill="1" applyBorder="1"/>
    <xf numFmtId="2" fontId="5" fillId="3" borderId="1" xfId="1" applyNumberFormat="1" applyFont="1" applyFill="1" applyBorder="1"/>
    <xf numFmtId="2" fontId="5" fillId="4" borderId="3" xfId="1" applyNumberFormat="1" applyFont="1" applyFill="1" applyBorder="1"/>
    <xf numFmtId="2" fontId="5" fillId="2" borderId="6" xfId="1" applyNumberFormat="1" applyFont="1" applyFill="1" applyBorder="1"/>
    <xf numFmtId="2" fontId="5" fillId="3" borderId="6" xfId="1" applyNumberFormat="1" applyFont="1" applyFill="1" applyBorder="1"/>
    <xf numFmtId="2" fontId="5" fillId="4" borderId="7" xfId="1" applyNumberFormat="1" applyFont="1" applyFill="1" applyBorder="1"/>
    <xf numFmtId="2" fontId="7" fillId="2" borderId="1" xfId="1" applyNumberFormat="1" applyFont="1" applyFill="1" applyBorder="1" applyAlignment="1">
      <alignment horizontal="right"/>
    </xf>
    <xf numFmtId="2" fontId="7" fillId="2" borderId="6" xfId="1" applyNumberFormat="1" applyFont="1" applyFill="1" applyBorder="1" applyAlignment="1">
      <alignment horizontal="right"/>
    </xf>
    <xf numFmtId="2" fontId="22" fillId="0" borderId="0" xfId="4" applyNumberFormat="1" applyFont="1" applyFill="1" applyProtection="1"/>
    <xf numFmtId="2" fontId="21" fillId="0" borderId="0" xfId="4" applyNumberFormat="1" applyFill="1" applyProtection="1"/>
    <xf numFmtId="0" fontId="1" fillId="0" borderId="0" xfId="0" applyFont="1" applyAlignment="1">
      <alignment vertical="top" wrapText="1"/>
    </xf>
    <xf numFmtId="0" fontId="1" fillId="0" borderId="0" xfId="0" applyFont="1" applyAlignment="1">
      <alignment vertical="top"/>
    </xf>
    <xf numFmtId="2" fontId="7" fillId="0" borderId="0" xfId="0" applyNumberFormat="1" applyFont="1" applyFill="1" applyBorder="1" applyAlignment="1">
      <alignment horizontal="right"/>
    </xf>
    <xf numFmtId="2" fontId="14" fillId="0" borderId="0" xfId="0" applyNumberFormat="1" applyFont="1" applyFill="1" applyBorder="1" applyAlignment="1">
      <alignment horizontal="right"/>
    </xf>
    <xf numFmtId="43" fontId="20" fillId="5" borderId="5" xfId="1" applyFont="1" applyFill="1" applyBorder="1" applyAlignment="1">
      <alignment horizontal="right"/>
    </xf>
    <xf numFmtId="165" fontId="7" fillId="2" borderId="6" xfId="1" applyNumberFormat="1" applyFont="1" applyFill="1" applyBorder="1" applyAlignment="1">
      <alignment horizontal="right"/>
    </xf>
    <xf numFmtId="0" fontId="15" fillId="0" borderId="0" xfId="0" quotePrefix="1" applyFont="1"/>
    <xf numFmtId="0" fontId="1" fillId="0" borderId="0" xfId="0" applyFont="1" applyAlignment="1"/>
    <xf numFmtId="9" fontId="0" fillId="0" borderId="0" xfId="3" applyFont="1"/>
    <xf numFmtId="2" fontId="3" fillId="7" borderId="9" xfId="0" applyNumberFormat="1" applyFont="1" applyFill="1" applyBorder="1" applyAlignment="1">
      <alignment horizontal="center"/>
    </xf>
    <xf numFmtId="2" fontId="8" fillId="7" borderId="1" xfId="0" applyNumberFormat="1" applyFont="1" applyFill="1" applyBorder="1" applyAlignment="1">
      <alignment horizontal="right"/>
    </xf>
    <xf numFmtId="2" fontId="8" fillId="7" borderId="1" xfId="1" applyNumberFormat="1" applyFont="1" applyFill="1" applyBorder="1" applyAlignment="1">
      <alignment horizontal="right"/>
    </xf>
    <xf numFmtId="2" fontId="8" fillId="7" borderId="6" xfId="1" applyNumberFormat="1" applyFont="1" applyFill="1" applyBorder="1" applyAlignment="1">
      <alignment horizontal="right"/>
    </xf>
    <xf numFmtId="2" fontId="14" fillId="7" borderId="1" xfId="0" applyNumberFormat="1" applyFont="1" applyFill="1" applyBorder="1" applyAlignment="1">
      <alignment horizontal="right"/>
    </xf>
    <xf numFmtId="2" fontId="14" fillId="7" borderId="6" xfId="0" applyNumberFormat="1" applyFont="1" applyFill="1" applyBorder="1" applyAlignment="1">
      <alignment horizontal="right"/>
    </xf>
    <xf numFmtId="0" fontId="3" fillId="7" borderId="9" xfId="0" applyFont="1" applyFill="1" applyBorder="1" applyAlignment="1">
      <alignment horizontal="center"/>
    </xf>
    <xf numFmtId="43" fontId="8" fillId="7" borderId="1" xfId="1" applyFont="1" applyFill="1" applyBorder="1" applyAlignment="1">
      <alignment horizontal="right"/>
    </xf>
    <xf numFmtId="43" fontId="8" fillId="7" borderId="6" xfId="1" applyFont="1" applyFill="1" applyBorder="1" applyAlignment="1">
      <alignment horizontal="right"/>
    </xf>
    <xf numFmtId="165" fontId="8" fillId="7" borderId="1" xfId="1" applyNumberFormat="1" applyFont="1" applyFill="1" applyBorder="1" applyAlignment="1">
      <alignment horizontal="right"/>
    </xf>
    <xf numFmtId="165" fontId="8" fillId="7" borderId="6" xfId="1" applyNumberFormat="1" applyFont="1" applyFill="1" applyBorder="1" applyAlignment="1">
      <alignment horizontal="right"/>
    </xf>
    <xf numFmtId="166" fontId="8" fillId="7" borderId="1" xfId="0" applyNumberFormat="1" applyFont="1" applyFill="1" applyBorder="1" applyAlignment="1">
      <alignment horizontal="right"/>
    </xf>
    <xf numFmtId="166" fontId="8" fillId="7" borderId="6" xfId="0" applyNumberFormat="1" applyFont="1" applyFill="1" applyBorder="1" applyAlignment="1">
      <alignment horizontal="right"/>
    </xf>
    <xf numFmtId="0" fontId="3" fillId="7" borderId="1" xfId="0" applyFont="1" applyFill="1" applyBorder="1" applyAlignment="1">
      <alignment horizontal="center" vertical="center"/>
    </xf>
    <xf numFmtId="43" fontId="8" fillId="7" borderId="1" xfId="1" applyNumberFormat="1" applyFont="1" applyFill="1" applyBorder="1" applyAlignment="1">
      <alignment horizontal="right"/>
    </xf>
    <xf numFmtId="43" fontId="8" fillId="7" borderId="6" xfId="1" applyNumberFormat="1" applyFont="1" applyFill="1" applyBorder="1" applyAlignment="1">
      <alignment horizontal="right"/>
    </xf>
    <xf numFmtId="164" fontId="8" fillId="7" borderId="1" xfId="2" applyNumberFormat="1" applyFont="1" applyFill="1" applyBorder="1" applyAlignment="1">
      <alignment horizontal="right"/>
    </xf>
    <xf numFmtId="164" fontId="8" fillId="7" borderId="6" xfId="2" applyNumberFormat="1" applyFont="1" applyFill="1" applyBorder="1" applyAlignment="1">
      <alignment horizontal="right"/>
    </xf>
    <xf numFmtId="2" fontId="5" fillId="7" borderId="9" xfId="1" applyNumberFormat="1" applyFont="1" applyFill="1" applyBorder="1" applyAlignment="1">
      <alignment horizontal="right"/>
    </xf>
    <xf numFmtId="43" fontId="6" fillId="7" borderId="9" xfId="1" applyFont="1" applyFill="1" applyBorder="1" applyAlignment="1">
      <alignment horizontal="right"/>
    </xf>
    <xf numFmtId="0" fontId="6" fillId="7" borderId="9" xfId="0" applyFont="1" applyFill="1" applyBorder="1" applyAlignment="1">
      <alignment horizontal="right"/>
    </xf>
    <xf numFmtId="167" fontId="6" fillId="7" borderId="9" xfId="1" applyNumberFormat="1" applyFont="1" applyFill="1" applyBorder="1" applyAlignment="1">
      <alignment horizontal="right"/>
    </xf>
    <xf numFmtId="2" fontId="5" fillId="7" borderId="1" xfId="1" applyNumberFormat="1" applyFont="1" applyFill="1" applyBorder="1" applyAlignment="1">
      <alignment horizontal="right"/>
    </xf>
    <xf numFmtId="43" fontId="6" fillId="7" borderId="1" xfId="1" applyFont="1" applyFill="1" applyBorder="1" applyAlignment="1">
      <alignment horizontal="right"/>
    </xf>
    <xf numFmtId="0" fontId="6" fillId="7" borderId="1" xfId="0" applyFont="1" applyFill="1" applyBorder="1" applyAlignment="1">
      <alignment horizontal="right"/>
    </xf>
    <xf numFmtId="167" fontId="6" fillId="7" borderId="1" xfId="1" applyNumberFormat="1" applyFont="1" applyFill="1" applyBorder="1" applyAlignment="1">
      <alignment horizontal="right"/>
    </xf>
    <xf numFmtId="167" fontId="8" fillId="7" borderId="1" xfId="1" applyNumberFormat="1" applyFont="1" applyFill="1" applyBorder="1" applyAlignment="1">
      <alignment horizontal="right"/>
    </xf>
    <xf numFmtId="2" fontId="8" fillId="7" borderId="6" xfId="0" applyNumberFormat="1" applyFont="1" applyFill="1" applyBorder="1" applyAlignment="1">
      <alignment horizontal="right"/>
    </xf>
    <xf numFmtId="167" fontId="8" fillId="7" borderId="6" xfId="1" applyNumberFormat="1" applyFont="1" applyFill="1" applyBorder="1" applyAlignment="1">
      <alignment horizontal="right"/>
    </xf>
    <xf numFmtId="171" fontId="6" fillId="7" borderId="9" xfId="1" applyNumberFormat="1" applyFont="1" applyFill="1" applyBorder="1" applyAlignment="1">
      <alignment horizontal="right"/>
    </xf>
    <xf numFmtId="167" fontId="6" fillId="7" borderId="10" xfId="2" applyNumberFormat="1" applyFont="1" applyFill="1" applyBorder="1" applyAlignment="1">
      <alignment horizontal="right"/>
    </xf>
    <xf numFmtId="171" fontId="6" fillId="7" borderId="1" xfId="1" applyNumberFormat="1" applyFont="1" applyFill="1" applyBorder="1" applyAlignment="1">
      <alignment horizontal="right"/>
    </xf>
    <xf numFmtId="167" fontId="6" fillId="7" borderId="3" xfId="2" applyNumberFormat="1" applyFont="1" applyFill="1" applyBorder="1" applyAlignment="1">
      <alignment horizontal="right"/>
    </xf>
    <xf numFmtId="167" fontId="8" fillId="7" borderId="3" xfId="2" applyNumberFormat="1" applyFont="1" applyFill="1" applyBorder="1" applyAlignment="1">
      <alignment horizontal="right"/>
    </xf>
    <xf numFmtId="171" fontId="8" fillId="7" borderId="1" xfId="1" applyNumberFormat="1" applyFont="1" applyFill="1" applyBorder="1" applyAlignment="1">
      <alignment horizontal="right"/>
    </xf>
    <xf numFmtId="171" fontId="8" fillId="7" borderId="6" xfId="1" applyNumberFormat="1" applyFont="1" applyFill="1" applyBorder="1" applyAlignment="1">
      <alignment horizontal="right"/>
    </xf>
    <xf numFmtId="167" fontId="8" fillId="7" borderId="7" xfId="2" applyNumberFormat="1" applyFont="1" applyFill="1" applyBorder="1" applyAlignment="1">
      <alignment horizontal="right"/>
    </xf>
    <xf numFmtId="44" fontId="6" fillId="7" borderId="9" xfId="2" applyFont="1" applyFill="1" applyBorder="1" applyAlignment="1">
      <alignment horizontal="right"/>
    </xf>
    <xf numFmtId="44" fontId="6" fillId="7" borderId="1" xfId="2" applyFont="1" applyFill="1" applyBorder="1" applyAlignment="1">
      <alignment horizontal="right"/>
    </xf>
    <xf numFmtId="2" fontId="7" fillId="7" borderId="1" xfId="0" applyNumberFormat="1" applyFont="1" applyFill="1" applyBorder="1" applyAlignment="1">
      <alignment horizontal="right"/>
    </xf>
    <xf numFmtId="44" fontId="8" fillId="7" borderId="1" xfId="2" applyFont="1" applyFill="1" applyBorder="1" applyAlignment="1">
      <alignment horizontal="right"/>
    </xf>
    <xf numFmtId="2" fontId="7" fillId="7" borderId="6" xfId="0" applyNumberFormat="1" applyFont="1" applyFill="1" applyBorder="1" applyAlignment="1">
      <alignment horizontal="right"/>
    </xf>
    <xf numFmtId="44" fontId="8" fillId="7" borderId="6" xfId="2" applyFont="1" applyFill="1" applyBorder="1" applyAlignment="1">
      <alignment horizontal="right"/>
    </xf>
    <xf numFmtId="2" fontId="3" fillId="8" borderId="10" xfId="0" applyNumberFormat="1" applyFont="1" applyFill="1" applyBorder="1" applyAlignment="1">
      <alignment horizontal="center"/>
    </xf>
    <xf numFmtId="2" fontId="8" fillId="8" borderId="3" xfId="0" applyNumberFormat="1" applyFont="1" applyFill="1" applyBorder="1" applyAlignment="1">
      <alignment horizontal="right"/>
    </xf>
    <xf numFmtId="2" fontId="8" fillId="8" borderId="3" xfId="1" applyNumberFormat="1" applyFont="1" applyFill="1" applyBorder="1" applyAlignment="1">
      <alignment horizontal="right"/>
    </xf>
    <xf numFmtId="2" fontId="8" fillId="8" borderId="7" xfId="1" applyNumberFormat="1" applyFont="1" applyFill="1" applyBorder="1" applyAlignment="1">
      <alignment horizontal="right"/>
    </xf>
    <xf numFmtId="2" fontId="14" fillId="8" borderId="3" xfId="0" applyNumberFormat="1" applyFont="1" applyFill="1" applyBorder="1" applyAlignment="1">
      <alignment horizontal="right"/>
    </xf>
    <xf numFmtId="2" fontId="14" fillId="8" borderId="7" xfId="0" applyNumberFormat="1" applyFont="1" applyFill="1" applyBorder="1" applyAlignment="1">
      <alignment horizontal="right"/>
    </xf>
    <xf numFmtId="0" fontId="3" fillId="8" borderId="10" xfId="0" applyFont="1" applyFill="1" applyBorder="1" applyAlignment="1">
      <alignment horizontal="center"/>
    </xf>
    <xf numFmtId="43" fontId="8" fillId="8" borderId="3" xfId="1" applyFont="1" applyFill="1" applyBorder="1" applyAlignment="1">
      <alignment horizontal="right"/>
    </xf>
    <xf numFmtId="43" fontId="8" fillId="8" borderId="7" xfId="1" applyFont="1" applyFill="1" applyBorder="1" applyAlignment="1">
      <alignment horizontal="right"/>
    </xf>
    <xf numFmtId="39" fontId="8" fillId="8" borderId="3" xfId="1" applyNumberFormat="1" applyFont="1" applyFill="1" applyBorder="1" applyAlignment="1">
      <alignment horizontal="right"/>
    </xf>
    <xf numFmtId="39" fontId="8" fillId="8" borderId="7" xfId="1" applyNumberFormat="1" applyFont="1" applyFill="1" applyBorder="1" applyAlignment="1">
      <alignment horizontal="right"/>
    </xf>
    <xf numFmtId="166" fontId="8" fillId="8" borderId="3" xfId="0" applyNumberFormat="1" applyFont="1" applyFill="1" applyBorder="1" applyAlignment="1">
      <alignment horizontal="right"/>
    </xf>
    <xf numFmtId="166" fontId="8" fillId="8" borderId="7" xfId="0" applyNumberFormat="1" applyFont="1" applyFill="1" applyBorder="1" applyAlignment="1">
      <alignment horizontal="right"/>
    </xf>
    <xf numFmtId="165" fontId="8" fillId="8" borderId="3" xfId="1" applyNumberFormat="1" applyFont="1" applyFill="1" applyBorder="1" applyAlignment="1">
      <alignment horizontal="right"/>
    </xf>
    <xf numFmtId="165" fontId="8" fillId="8" borderId="7" xfId="1" applyNumberFormat="1" applyFont="1" applyFill="1" applyBorder="1" applyAlignment="1">
      <alignment horizontal="right"/>
    </xf>
    <xf numFmtId="0" fontId="3" fillId="8" borderId="1" xfId="0" applyFont="1" applyFill="1" applyBorder="1" applyAlignment="1">
      <alignment horizontal="center" vertical="center"/>
    </xf>
    <xf numFmtId="0" fontId="3" fillId="8" borderId="3" xfId="0" applyFont="1" applyFill="1" applyBorder="1" applyAlignment="1">
      <alignment horizontal="center" vertical="center"/>
    </xf>
    <xf numFmtId="43" fontId="8" fillId="8" borderId="1" xfId="1" applyFont="1" applyFill="1" applyBorder="1" applyAlignment="1">
      <alignment horizontal="right"/>
    </xf>
    <xf numFmtId="43" fontId="8" fillId="8" borderId="6" xfId="1" applyFont="1" applyFill="1" applyBorder="1" applyAlignment="1">
      <alignment horizontal="right"/>
    </xf>
    <xf numFmtId="164" fontId="8" fillId="8" borderId="3" xfId="2" applyNumberFormat="1" applyFont="1" applyFill="1" applyBorder="1" applyAlignment="1">
      <alignment horizontal="right"/>
    </xf>
    <xf numFmtId="164" fontId="8" fillId="8" borderId="7" xfId="2" applyNumberFormat="1" applyFont="1" applyFill="1" applyBorder="1" applyAlignment="1">
      <alignment horizontal="right"/>
    </xf>
    <xf numFmtId="2" fontId="5" fillId="8" borderId="9" xfId="1" applyNumberFormat="1" applyFont="1" applyFill="1" applyBorder="1" applyAlignment="1">
      <alignment horizontal="right"/>
    </xf>
    <xf numFmtId="39" fontId="6" fillId="8" borderId="9" xfId="1" applyNumberFormat="1" applyFont="1" applyFill="1" applyBorder="1" applyAlignment="1">
      <alignment horizontal="right"/>
    </xf>
    <xf numFmtId="0" fontId="6" fillId="8" borderId="9" xfId="0" applyFont="1" applyFill="1" applyBorder="1" applyAlignment="1">
      <alignment horizontal="right"/>
    </xf>
    <xf numFmtId="167" fontId="6" fillId="8" borderId="9" xfId="1" applyNumberFormat="1" applyFont="1" applyFill="1" applyBorder="1" applyAlignment="1">
      <alignment horizontal="right"/>
    </xf>
    <xf numFmtId="169" fontId="6" fillId="8" borderId="9" xfId="1" applyNumberFormat="1" applyFont="1" applyFill="1" applyBorder="1" applyAlignment="1">
      <alignment horizontal="right"/>
    </xf>
    <xf numFmtId="2" fontId="5" fillId="8" borderId="1" xfId="1" applyNumberFormat="1" applyFont="1" applyFill="1" applyBorder="1" applyAlignment="1">
      <alignment horizontal="right"/>
    </xf>
    <xf numFmtId="39" fontId="6" fillId="8" borderId="1" xfId="1" applyNumberFormat="1" applyFont="1" applyFill="1" applyBorder="1" applyAlignment="1">
      <alignment horizontal="right"/>
    </xf>
    <xf numFmtId="0" fontId="6" fillId="8" borderId="1" xfId="0" applyFont="1" applyFill="1" applyBorder="1" applyAlignment="1">
      <alignment horizontal="right"/>
    </xf>
    <xf numFmtId="167" fontId="6" fillId="8" borderId="1" xfId="1" applyNumberFormat="1" applyFont="1" applyFill="1" applyBorder="1" applyAlignment="1">
      <alignment horizontal="right"/>
    </xf>
    <xf numFmtId="169" fontId="6" fillId="8" borderId="1" xfId="1" applyNumberFormat="1" applyFont="1" applyFill="1" applyBorder="1" applyAlignment="1">
      <alignment horizontal="right"/>
    </xf>
    <xf numFmtId="2" fontId="8" fillId="8" borderId="1" xfId="0" applyNumberFormat="1" applyFont="1" applyFill="1" applyBorder="1" applyAlignment="1">
      <alignment horizontal="right"/>
    </xf>
    <xf numFmtId="39" fontId="8" fillId="8" borderId="1" xfId="1" applyNumberFormat="1" applyFont="1" applyFill="1" applyBorder="1" applyAlignment="1">
      <alignment horizontal="right"/>
    </xf>
    <xf numFmtId="165" fontId="8" fillId="8" borderId="1" xfId="1" applyNumberFormat="1" applyFont="1" applyFill="1" applyBorder="1" applyAlignment="1">
      <alignment horizontal="right"/>
    </xf>
    <xf numFmtId="167" fontId="8" fillId="8" borderId="1" xfId="1" applyNumberFormat="1" applyFont="1" applyFill="1" applyBorder="1" applyAlignment="1">
      <alignment horizontal="right"/>
    </xf>
    <xf numFmtId="169" fontId="8" fillId="8" borderId="1" xfId="1" applyNumberFormat="1" applyFont="1" applyFill="1" applyBorder="1" applyAlignment="1">
      <alignment horizontal="right"/>
    </xf>
    <xf numFmtId="2" fontId="8" fillId="8" borderId="6" xfId="0" applyNumberFormat="1" applyFont="1" applyFill="1" applyBorder="1" applyAlignment="1">
      <alignment horizontal="right"/>
    </xf>
    <xf numFmtId="39" fontId="8" fillId="8" borderId="6" xfId="1" applyNumberFormat="1" applyFont="1" applyFill="1" applyBorder="1" applyAlignment="1">
      <alignment horizontal="right"/>
    </xf>
    <xf numFmtId="165" fontId="8" fillId="8" borderId="6" xfId="1" applyNumberFormat="1" applyFont="1" applyFill="1" applyBorder="1" applyAlignment="1">
      <alignment horizontal="right"/>
    </xf>
    <xf numFmtId="167" fontId="8" fillId="8" borderId="6" xfId="1" applyNumberFormat="1" applyFont="1" applyFill="1" applyBorder="1" applyAlignment="1">
      <alignment horizontal="right"/>
    </xf>
    <xf numFmtId="169" fontId="8" fillId="8" borderId="6" xfId="1" applyNumberFormat="1" applyFont="1" applyFill="1" applyBorder="1" applyAlignment="1">
      <alignment horizontal="right"/>
    </xf>
    <xf numFmtId="167" fontId="6" fillId="8" borderId="10" xfId="2" applyNumberFormat="1" applyFont="1" applyFill="1" applyBorder="1" applyAlignment="1">
      <alignment horizontal="right"/>
    </xf>
    <xf numFmtId="167" fontId="6" fillId="8" borderId="3" xfId="2" applyNumberFormat="1" applyFont="1" applyFill="1" applyBorder="1" applyAlignment="1">
      <alignment horizontal="right"/>
    </xf>
    <xf numFmtId="167" fontId="8" fillId="8" borderId="3" xfId="2" applyNumberFormat="1" applyFont="1" applyFill="1" applyBorder="1" applyAlignment="1">
      <alignment horizontal="right"/>
    </xf>
    <xf numFmtId="167" fontId="8" fillId="8" borderId="7" xfId="2" applyNumberFormat="1" applyFont="1" applyFill="1" applyBorder="1" applyAlignment="1">
      <alignment horizontal="right"/>
    </xf>
    <xf numFmtId="2" fontId="6" fillId="8" borderId="9" xfId="1" applyNumberFormat="1" applyFont="1" applyFill="1" applyBorder="1" applyAlignment="1">
      <alignment horizontal="right"/>
    </xf>
    <xf numFmtId="44" fontId="6" fillId="8" borderId="9" xfId="2" applyFont="1" applyFill="1" applyBorder="1" applyAlignment="1">
      <alignment horizontal="right"/>
    </xf>
    <xf numFmtId="168" fontId="6" fillId="8" borderId="9" xfId="1" applyNumberFormat="1" applyFont="1" applyFill="1" applyBorder="1" applyAlignment="1">
      <alignment horizontal="right"/>
    </xf>
    <xf numFmtId="2" fontId="6" fillId="8" borderId="1" xfId="1" applyNumberFormat="1" applyFont="1" applyFill="1" applyBorder="1" applyAlignment="1">
      <alignment horizontal="right"/>
    </xf>
    <xf numFmtId="44" fontId="6" fillId="8" borderId="1" xfId="2" applyFont="1" applyFill="1" applyBorder="1" applyAlignment="1">
      <alignment horizontal="right"/>
    </xf>
    <xf numFmtId="168" fontId="6" fillId="8" borderId="1" xfId="1" applyNumberFormat="1" applyFont="1" applyFill="1" applyBorder="1" applyAlignment="1">
      <alignment horizontal="right"/>
    </xf>
    <xf numFmtId="2" fontId="7" fillId="8" borderId="1" xfId="0" applyNumberFormat="1" applyFont="1" applyFill="1" applyBorder="1" applyAlignment="1">
      <alignment horizontal="right"/>
    </xf>
    <xf numFmtId="2" fontId="8" fillId="8" borderId="1" xfId="1" applyNumberFormat="1" applyFont="1" applyFill="1" applyBorder="1" applyAlignment="1">
      <alignment horizontal="right"/>
    </xf>
    <xf numFmtId="166" fontId="8" fillId="8" borderId="1" xfId="0" applyNumberFormat="1" applyFont="1" applyFill="1" applyBorder="1" applyAlignment="1">
      <alignment horizontal="right"/>
    </xf>
    <xf numFmtId="44" fontId="8" fillId="8" borderId="1" xfId="2" applyFont="1" applyFill="1" applyBorder="1" applyAlignment="1">
      <alignment horizontal="right"/>
    </xf>
    <xf numFmtId="168" fontId="8" fillId="8" borderId="1" xfId="1" applyNumberFormat="1" applyFont="1" applyFill="1" applyBorder="1" applyAlignment="1">
      <alignment horizontal="right"/>
    </xf>
    <xf numFmtId="2" fontId="7" fillId="8" borderId="6" xfId="0" applyNumberFormat="1" applyFont="1" applyFill="1" applyBorder="1" applyAlignment="1">
      <alignment horizontal="right"/>
    </xf>
    <xf numFmtId="2" fontId="8" fillId="8" borderId="6" xfId="1" applyNumberFormat="1" applyFont="1" applyFill="1" applyBorder="1" applyAlignment="1">
      <alignment horizontal="right"/>
    </xf>
    <xf numFmtId="166" fontId="8" fillId="8" borderId="6" xfId="0" applyNumberFormat="1" applyFont="1" applyFill="1" applyBorder="1" applyAlignment="1">
      <alignment horizontal="right"/>
    </xf>
    <xf numFmtId="44" fontId="8" fillId="8" borderId="6" xfId="2" applyFont="1" applyFill="1" applyBorder="1" applyAlignment="1">
      <alignment horizontal="right"/>
    </xf>
    <xf numFmtId="168" fontId="8" fillId="8" borderId="6" xfId="1" applyNumberFormat="1" applyFont="1" applyFill="1" applyBorder="1" applyAlignment="1">
      <alignment horizontal="right"/>
    </xf>
    <xf numFmtId="2" fontId="4" fillId="0" borderId="13" xfId="0" applyNumberFormat="1" applyFont="1" applyFill="1" applyBorder="1" applyAlignment="1">
      <alignment horizontal="center" vertical="center" wrapText="1"/>
    </xf>
    <xf numFmtId="0" fontId="3" fillId="0" borderId="13" xfId="0"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2" fontId="4" fillId="0" borderId="17" xfId="0" applyNumberFormat="1" applyFont="1" applyFill="1" applyBorder="1" applyAlignment="1">
      <alignment horizontal="center" vertical="center" wrapText="1"/>
    </xf>
    <xf numFmtId="0" fontId="3" fillId="0" borderId="17" xfId="0" applyFont="1" applyFill="1" applyBorder="1" applyAlignment="1">
      <alignment horizontal="center" vertical="center" wrapText="1"/>
    </xf>
    <xf numFmtId="167" fontId="3" fillId="0" borderId="25" xfId="0" applyNumberFormat="1" applyFont="1" applyFill="1" applyBorder="1" applyAlignment="1">
      <alignment horizontal="center" vertical="center" wrapText="1"/>
    </xf>
    <xf numFmtId="0" fontId="1" fillId="0" borderId="0" xfId="0" applyFont="1" applyAlignment="1">
      <alignment horizontal="left" wrapText="1"/>
    </xf>
    <xf numFmtId="0" fontId="18" fillId="0" borderId="0" xfId="0" applyFont="1" applyAlignment="1">
      <alignment horizontal="center" vertical="center" wrapText="1"/>
    </xf>
    <xf numFmtId="0" fontId="18" fillId="0" borderId="0" xfId="0" applyFont="1" applyAlignment="1">
      <alignment horizontal="center" wrapText="1"/>
    </xf>
    <xf numFmtId="0" fontId="17" fillId="5" borderId="8" xfId="0" applyFont="1" applyFill="1" applyBorder="1" applyAlignment="1">
      <alignment horizontal="center" vertical="center" wrapText="1"/>
    </xf>
    <xf numFmtId="0" fontId="17" fillId="5" borderId="9" xfId="0" applyFont="1" applyFill="1" applyBorder="1" applyAlignment="1">
      <alignment horizontal="center" vertical="center" wrapText="1"/>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17" fillId="0" borderId="34" xfId="0" applyFont="1" applyBorder="1" applyAlignment="1">
      <alignment horizontal="center"/>
    </xf>
    <xf numFmtId="0" fontId="3" fillId="0" borderId="2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7" fillId="0" borderId="0" xfId="0" applyFont="1" applyAlignment="1">
      <alignment horizontal="center"/>
    </xf>
    <xf numFmtId="0" fontId="3" fillId="0" borderId="13" xfId="0" applyFont="1" applyFill="1" applyBorder="1" applyAlignment="1">
      <alignment horizontal="center" vertical="center" wrapText="1"/>
    </xf>
    <xf numFmtId="0" fontId="25" fillId="0" borderId="0" xfId="0" applyFont="1" applyAlignment="1">
      <alignment vertical="center"/>
    </xf>
    <xf numFmtId="0" fontId="26" fillId="0" borderId="0" xfId="0" applyFont="1" applyFill="1" applyAlignment="1" applyProtection="1">
      <alignment vertical="center" wrapText="1"/>
    </xf>
    <xf numFmtId="0" fontId="26" fillId="0" borderId="0" xfId="0" applyFont="1" applyFill="1" applyAlignment="1" applyProtection="1">
      <alignment vertical="center"/>
    </xf>
  </cellXfs>
  <cellStyles count="6">
    <cellStyle name="Comma" xfId="1" builtinId="3"/>
    <cellStyle name="Currency" xfId="2" builtinId="4"/>
    <cellStyle name="Normal" xfId="0" builtinId="0"/>
    <cellStyle name="Normal 2 2" xfId="5" xr:uid="{1DF84757-3EB3-40F6-B305-E7BC31F67488}"/>
    <cellStyle name="Normal 3" xfId="4" xr:uid="{233792DA-0498-4575-A028-8CAC1B111C86}"/>
    <cellStyle name="Percent" xfId="3" builtinId="5"/>
  </cellStyles>
  <dxfs count="0"/>
  <tableStyles count="0" defaultTableStyle="TableStyleMedium2" defaultPivotStyle="PivotStyleLight16"/>
  <colors>
    <mruColors>
      <color rgb="FF65D7FF"/>
      <color rgb="FFBD92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0</xdr:row>
      <xdr:rowOff>76200</xdr:rowOff>
    </xdr:from>
    <xdr:to>
      <xdr:col>3</xdr:col>
      <xdr:colOff>261620</xdr:colOff>
      <xdr:row>4</xdr:row>
      <xdr:rowOff>12065</xdr:rowOff>
    </xdr:to>
    <xdr:pic>
      <xdr:nvPicPr>
        <xdr:cNvPr id="2" name="Picture 1" descr="http://soaconnect.soa.org/images/logo-soa-rgb.jpg">
          <a:extLst>
            <a:ext uri="{FF2B5EF4-FFF2-40B4-BE49-F238E27FC236}">
              <a16:creationId xmlns:a16="http://schemas.microsoft.com/office/drawing/2014/main" id="{B401E95D-905F-41B0-BCF1-312851C9BE1D}"/>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502" b="18850"/>
        <a:stretch/>
      </xdr:blipFill>
      <xdr:spPr bwMode="auto">
        <a:xfrm>
          <a:off x="60960" y="76200"/>
          <a:ext cx="2029460" cy="66738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532EC-0092-463C-A661-DE0F9531F2A8}">
  <dimension ref="A6:K26"/>
  <sheetViews>
    <sheetView tabSelected="1" workbookViewId="0">
      <selection activeCell="A9" sqref="A9"/>
    </sheetView>
  </sheetViews>
  <sheetFormatPr defaultRowHeight="14.4" x14ac:dyDescent="0.3"/>
  <sheetData>
    <row r="6" spans="1:11" x14ac:dyDescent="0.3">
      <c r="A6" t="s">
        <v>89</v>
      </c>
    </row>
    <row r="7" spans="1:11" x14ac:dyDescent="0.3">
      <c r="A7" t="s">
        <v>86</v>
      </c>
    </row>
    <row r="8" spans="1:11" x14ac:dyDescent="0.3">
      <c r="A8" t="s">
        <v>87</v>
      </c>
    </row>
    <row r="10" spans="1:11" x14ac:dyDescent="0.3">
      <c r="A10" s="375" t="s">
        <v>90</v>
      </c>
      <c r="B10" s="376"/>
      <c r="C10" s="376"/>
      <c r="D10" s="376"/>
      <c r="E10" s="376"/>
      <c r="F10" s="376"/>
      <c r="G10" s="376"/>
      <c r="H10" s="376"/>
      <c r="I10" s="376"/>
      <c r="J10" s="376"/>
      <c r="K10" s="376"/>
    </row>
    <row r="11" spans="1:11" x14ac:dyDescent="0.3">
      <c r="A11" s="376"/>
      <c r="B11" s="376"/>
      <c r="C11" s="376"/>
      <c r="D11" s="376"/>
      <c r="E11" s="376"/>
      <c r="F11" s="376"/>
      <c r="G11" s="376"/>
      <c r="H11" s="376"/>
      <c r="I11" s="376"/>
      <c r="J11" s="376"/>
      <c r="K11" s="376"/>
    </row>
    <row r="12" spans="1:11" x14ac:dyDescent="0.3">
      <c r="A12" s="376"/>
      <c r="B12" s="376"/>
      <c r="C12" s="376"/>
      <c r="D12" s="376"/>
      <c r="E12" s="376"/>
      <c r="F12" s="376"/>
      <c r="G12" s="376"/>
      <c r="H12" s="376"/>
      <c r="I12" s="376"/>
      <c r="J12" s="376"/>
      <c r="K12" s="376"/>
    </row>
    <row r="13" spans="1:11" x14ac:dyDescent="0.3">
      <c r="A13" s="376"/>
      <c r="B13" s="376"/>
      <c r="C13" s="376"/>
      <c r="D13" s="376"/>
      <c r="E13" s="376"/>
      <c r="F13" s="376"/>
      <c r="G13" s="376"/>
      <c r="H13" s="376"/>
      <c r="I13" s="376"/>
      <c r="J13" s="376"/>
      <c r="K13" s="376"/>
    </row>
    <row r="14" spans="1:11" x14ac:dyDescent="0.3">
      <c r="A14" s="376"/>
      <c r="B14" s="376"/>
      <c r="C14" s="376"/>
      <c r="D14" s="376"/>
      <c r="E14" s="376"/>
      <c r="F14" s="376"/>
      <c r="G14" s="376"/>
      <c r="H14" s="376"/>
      <c r="I14" s="376"/>
      <c r="J14" s="376"/>
      <c r="K14" s="376"/>
    </row>
    <row r="15" spans="1:11" x14ac:dyDescent="0.3">
      <c r="A15" s="376"/>
      <c r="B15" s="376"/>
      <c r="C15" s="376"/>
      <c r="D15" s="376"/>
      <c r="E15" s="376"/>
      <c r="F15" s="376"/>
      <c r="G15" s="376"/>
      <c r="H15" s="376"/>
      <c r="I15" s="376"/>
      <c r="J15" s="376"/>
      <c r="K15" s="376"/>
    </row>
    <row r="16" spans="1:11" x14ac:dyDescent="0.3">
      <c r="A16" s="376"/>
      <c r="B16" s="376"/>
      <c r="C16" s="376"/>
      <c r="D16" s="376"/>
      <c r="E16" s="376"/>
      <c r="F16" s="376"/>
      <c r="G16" s="376"/>
      <c r="H16" s="376"/>
      <c r="I16" s="376"/>
      <c r="J16" s="376"/>
      <c r="K16" s="376"/>
    </row>
    <row r="17" spans="1:11" x14ac:dyDescent="0.3">
      <c r="A17" s="376"/>
      <c r="B17" s="376"/>
      <c r="C17" s="376"/>
      <c r="D17" s="376"/>
      <c r="E17" s="376"/>
      <c r="F17" s="376"/>
      <c r="G17" s="376"/>
      <c r="H17" s="376"/>
      <c r="I17" s="376"/>
      <c r="J17" s="376"/>
      <c r="K17" s="376"/>
    </row>
    <row r="18" spans="1:11" x14ac:dyDescent="0.3">
      <c r="A18" s="376"/>
      <c r="B18" s="376"/>
      <c r="C18" s="376"/>
      <c r="D18" s="376"/>
      <c r="E18" s="376"/>
      <c r="F18" s="376"/>
      <c r="G18" s="376"/>
      <c r="H18" s="376"/>
      <c r="I18" s="376"/>
      <c r="J18" s="376"/>
      <c r="K18" s="376"/>
    </row>
    <row r="19" spans="1:11" x14ac:dyDescent="0.3">
      <c r="A19" s="376"/>
      <c r="B19" s="376"/>
      <c r="C19" s="376"/>
      <c r="D19" s="376"/>
      <c r="E19" s="376"/>
      <c r="F19" s="376"/>
      <c r="G19" s="376"/>
      <c r="H19" s="376"/>
      <c r="I19" s="376"/>
      <c r="J19" s="376"/>
      <c r="K19" s="376"/>
    </row>
    <row r="20" spans="1:11" x14ac:dyDescent="0.3">
      <c r="A20" s="376"/>
      <c r="B20" s="376"/>
      <c r="C20" s="376"/>
      <c r="D20" s="376"/>
      <c r="E20" s="376"/>
      <c r="F20" s="376"/>
      <c r="G20" s="376"/>
      <c r="H20" s="376"/>
      <c r="I20" s="376"/>
      <c r="J20" s="376"/>
      <c r="K20" s="376"/>
    </row>
    <row r="21" spans="1:11" x14ac:dyDescent="0.3">
      <c r="A21" s="376"/>
      <c r="B21" s="376"/>
      <c r="C21" s="376"/>
      <c r="D21" s="376"/>
      <c r="E21" s="376"/>
      <c r="F21" s="376"/>
      <c r="G21" s="376"/>
      <c r="H21" s="376"/>
      <c r="I21" s="376"/>
      <c r="J21" s="376"/>
      <c r="K21" s="376"/>
    </row>
    <row r="22" spans="1:11" x14ac:dyDescent="0.3">
      <c r="A22" s="376"/>
      <c r="B22" s="376"/>
      <c r="C22" s="376"/>
      <c r="D22" s="376"/>
      <c r="E22" s="376"/>
      <c r="F22" s="376"/>
      <c r="G22" s="376"/>
      <c r="H22" s="376"/>
      <c r="I22" s="376"/>
      <c r="J22" s="376"/>
      <c r="K22" s="376"/>
    </row>
    <row r="23" spans="1:11" x14ac:dyDescent="0.3">
      <c r="A23" s="376"/>
      <c r="B23" s="376"/>
      <c r="C23" s="376"/>
      <c r="D23" s="376"/>
      <c r="E23" s="376"/>
      <c r="F23" s="376"/>
      <c r="G23" s="376"/>
      <c r="H23" s="376"/>
      <c r="I23" s="376"/>
      <c r="J23" s="376"/>
      <c r="K23" s="376"/>
    </row>
    <row r="24" spans="1:11" x14ac:dyDescent="0.3">
      <c r="A24" s="376"/>
      <c r="B24" s="376"/>
      <c r="C24" s="376"/>
      <c r="D24" s="376"/>
      <c r="E24" s="376"/>
      <c r="F24" s="376"/>
      <c r="G24" s="376"/>
      <c r="H24" s="376"/>
      <c r="I24" s="376"/>
      <c r="J24" s="376"/>
      <c r="K24" s="376"/>
    </row>
    <row r="25" spans="1:11" x14ac:dyDescent="0.3">
      <c r="A25" s="376"/>
      <c r="B25" s="376"/>
      <c r="C25" s="376"/>
      <c r="D25" s="376"/>
      <c r="E25" s="376"/>
      <c r="F25" s="376"/>
      <c r="G25" s="376"/>
      <c r="H25" s="376"/>
      <c r="I25" s="376"/>
      <c r="J25" s="376"/>
      <c r="K25" s="376"/>
    </row>
    <row r="26" spans="1:11" x14ac:dyDescent="0.3">
      <c r="A26" s="374" t="s">
        <v>88</v>
      </c>
    </row>
  </sheetData>
  <mergeCells count="1">
    <mergeCell ref="A10:K25"/>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A1AD19-7203-43A5-86CA-CC450F654131}">
  <dimension ref="A1:M60"/>
  <sheetViews>
    <sheetView workbookViewId="0"/>
  </sheetViews>
  <sheetFormatPr defaultColWidth="8.88671875" defaultRowHeight="13.8" x14ac:dyDescent="0.3"/>
  <cols>
    <col min="1" max="1" width="8.88671875" style="1"/>
    <col min="2" max="4" width="7.5546875" style="224" bestFit="1" customWidth="1"/>
    <col min="5" max="7" width="5" style="1" bestFit="1" customWidth="1"/>
    <col min="8" max="8" width="6.109375" style="1" bestFit="1" customWidth="1"/>
    <col min="9" max="9" width="5.5546875" style="1" bestFit="1" customWidth="1"/>
    <col min="10" max="11" width="5" style="1" bestFit="1" customWidth="1"/>
    <col min="12" max="16384" width="8.88671875" style="1"/>
  </cols>
  <sheetData>
    <row r="1" spans="1:13" ht="13.95" customHeight="1" x14ac:dyDescent="0.3">
      <c r="A1" s="6" t="s">
        <v>23</v>
      </c>
      <c r="E1" s="358" t="s">
        <v>62</v>
      </c>
      <c r="F1" s="358"/>
      <c r="G1" s="358"/>
      <c r="H1" s="358"/>
      <c r="I1" s="358"/>
      <c r="J1" s="358"/>
      <c r="K1" s="358"/>
      <c r="L1" s="358"/>
      <c r="M1" s="358"/>
    </row>
    <row r="2" spans="1:13" x14ac:dyDescent="0.3">
      <c r="A2" s="6" t="s">
        <v>5</v>
      </c>
      <c r="E2" s="358"/>
      <c r="F2" s="358"/>
      <c r="G2" s="358"/>
      <c r="H2" s="358"/>
      <c r="I2" s="358"/>
      <c r="J2" s="358"/>
      <c r="K2" s="358"/>
      <c r="L2" s="358"/>
      <c r="M2" s="358"/>
    </row>
    <row r="3" spans="1:13" x14ac:dyDescent="0.3">
      <c r="A3" s="6" t="s">
        <v>36</v>
      </c>
      <c r="E3" s="358"/>
      <c r="F3" s="358"/>
      <c r="G3" s="358"/>
      <c r="H3" s="358"/>
      <c r="I3" s="358"/>
      <c r="J3" s="358"/>
      <c r="K3" s="358"/>
      <c r="L3" s="358"/>
      <c r="M3" s="358"/>
    </row>
    <row r="4" spans="1:13" x14ac:dyDescent="0.3">
      <c r="E4" s="358"/>
      <c r="F4" s="358"/>
      <c r="G4" s="358"/>
      <c r="H4" s="358"/>
      <c r="I4" s="358"/>
      <c r="J4" s="358"/>
      <c r="K4" s="358"/>
      <c r="L4" s="358"/>
      <c r="M4" s="358"/>
    </row>
    <row r="5" spans="1:13" x14ac:dyDescent="0.3">
      <c r="A5" s="6" t="s">
        <v>24</v>
      </c>
    </row>
    <row r="6" spans="1:13" x14ac:dyDescent="0.3">
      <c r="A6" s="6" t="s">
        <v>25</v>
      </c>
      <c r="B6" s="224" t="s">
        <v>41</v>
      </c>
    </row>
    <row r="7" spans="1:13" ht="14.4" thickBot="1" x14ac:dyDescent="0.35">
      <c r="A7" s="6"/>
    </row>
    <row r="8" spans="1:13" ht="14.4" x14ac:dyDescent="0.3">
      <c r="A8" s="7" t="s">
        <v>3</v>
      </c>
      <c r="B8" s="225" t="s">
        <v>58</v>
      </c>
      <c r="C8" s="226" t="s">
        <v>57</v>
      </c>
      <c r="D8" s="227" t="s">
        <v>0</v>
      </c>
    </row>
    <row r="9" spans="1:13" ht="14.4" x14ac:dyDescent="0.3">
      <c r="A9" s="3" t="s">
        <v>10</v>
      </c>
      <c r="B9" s="228">
        <v>3.3452160633487722</v>
      </c>
      <c r="C9" s="229">
        <v>3.0960889368031275</v>
      </c>
      <c r="D9" s="230">
        <v>2.1069263246560297</v>
      </c>
    </row>
    <row r="10" spans="1:13" ht="14.4" x14ac:dyDescent="0.3">
      <c r="A10" s="3" t="s">
        <v>11</v>
      </c>
      <c r="B10" s="228">
        <v>2.6666258261220008</v>
      </c>
      <c r="C10" s="229">
        <v>2.4559996511129185</v>
      </c>
      <c r="D10" s="230">
        <v>3.3452483391832857</v>
      </c>
    </row>
    <row r="11" spans="1:13" ht="14.4" x14ac:dyDescent="0.3">
      <c r="A11" s="3" t="s">
        <v>12</v>
      </c>
      <c r="B11" s="228">
        <v>1.7785702396528933</v>
      </c>
      <c r="C11" s="229">
        <v>2.3567082298228854</v>
      </c>
      <c r="D11" s="230">
        <v>3.0778826299668651</v>
      </c>
    </row>
    <row r="12" spans="1:13" ht="14.4" x14ac:dyDescent="0.3">
      <c r="A12" s="3" t="s">
        <v>13</v>
      </c>
      <c r="B12" s="228">
        <v>-0.29162145869395317</v>
      </c>
      <c r="C12" s="229">
        <v>-0.47254031742349412</v>
      </c>
      <c r="D12" s="230">
        <v>0.48096728836115687</v>
      </c>
    </row>
    <row r="13" spans="1:13" ht="14.4" x14ac:dyDescent="0.3">
      <c r="A13" s="3" t="s">
        <v>14</v>
      </c>
      <c r="B13" s="228">
        <v>-2.7755295741680754</v>
      </c>
      <c r="C13" s="229">
        <v>-4.1877594383224022</v>
      </c>
      <c r="D13" s="230">
        <v>-4.3613527939480576</v>
      </c>
    </row>
    <row r="14" spans="1:13" ht="14.4" x14ac:dyDescent="0.3">
      <c r="A14" s="3" t="s">
        <v>15</v>
      </c>
      <c r="B14" s="228">
        <v>2.5319206161631485</v>
      </c>
      <c r="C14" s="229">
        <v>1.6945471397559828</v>
      </c>
      <c r="D14" s="230">
        <v>2.1227913246301995</v>
      </c>
    </row>
    <row r="15" spans="1:13" ht="14.4" x14ac:dyDescent="0.3">
      <c r="A15" s="3" t="s">
        <v>16</v>
      </c>
      <c r="B15" s="228">
        <v>1.6014546724713909</v>
      </c>
      <c r="C15" s="229">
        <v>1.4526239700938675</v>
      </c>
      <c r="D15" s="230">
        <v>1.6940778972080608</v>
      </c>
    </row>
    <row r="16" spans="1:13" ht="14.4" x14ac:dyDescent="0.3">
      <c r="A16" s="3" t="s">
        <v>17</v>
      </c>
      <c r="B16" s="228">
        <v>2.2240308538571441</v>
      </c>
      <c r="C16" s="229">
        <v>1.4813298290309547</v>
      </c>
      <c r="D16" s="230">
        <v>-0.42882275027157846</v>
      </c>
    </row>
    <row r="17" spans="1:12" ht="14.4" x14ac:dyDescent="0.3">
      <c r="A17" s="3" t="s">
        <v>18</v>
      </c>
      <c r="B17" s="228">
        <v>1.6773315299245297</v>
      </c>
      <c r="C17" s="229">
        <v>2.0523885084233058</v>
      </c>
      <c r="D17" s="230">
        <v>0.2590252412894074</v>
      </c>
    </row>
    <row r="18" spans="1:12" ht="14.4" x14ac:dyDescent="0.3">
      <c r="A18" s="3" t="s">
        <v>19</v>
      </c>
      <c r="B18" s="228">
        <v>2.3704576714638677</v>
      </c>
      <c r="C18" s="229">
        <v>3.0542510117523847</v>
      </c>
      <c r="D18" s="230">
        <v>1.7389623969469028</v>
      </c>
    </row>
    <row r="19" spans="1:12" ht="14.4" x14ac:dyDescent="0.3">
      <c r="A19" s="3" t="s">
        <v>20</v>
      </c>
      <c r="B19" s="228">
        <v>2.8615870252726552</v>
      </c>
      <c r="C19" s="229">
        <v>2.345939517145041</v>
      </c>
      <c r="D19" s="230">
        <v>2.3126691559071588</v>
      </c>
    </row>
    <row r="20" spans="1:12" ht="15" thickBot="1" x14ac:dyDescent="0.35">
      <c r="A20" s="4" t="s">
        <v>21</v>
      </c>
      <c r="B20" s="231">
        <v>1.4852791931912179</v>
      </c>
      <c r="C20" s="232">
        <v>1.7943207515916697</v>
      </c>
      <c r="D20" s="233">
        <v>1.939525572109261</v>
      </c>
    </row>
    <row r="22" spans="1:12" x14ac:dyDescent="0.3">
      <c r="A22" s="6" t="s">
        <v>26</v>
      </c>
    </row>
    <row r="23" spans="1:12" x14ac:dyDescent="0.3">
      <c r="A23" s="6" t="s">
        <v>60</v>
      </c>
    </row>
    <row r="24" spans="1:12" ht="13.95" customHeight="1" x14ac:dyDescent="0.3">
      <c r="A24" s="6" t="s">
        <v>27</v>
      </c>
      <c r="B24" s="224" t="s">
        <v>2</v>
      </c>
      <c r="L24" s="50"/>
    </row>
    <row r="25" spans="1:12" ht="14.4" thickBot="1" x14ac:dyDescent="0.35">
      <c r="A25" s="6"/>
    </row>
    <row r="26" spans="1:12" ht="14.4" x14ac:dyDescent="0.3">
      <c r="A26" s="7" t="s">
        <v>3</v>
      </c>
      <c r="B26" s="225" t="s">
        <v>58</v>
      </c>
      <c r="C26" s="247" t="s">
        <v>57</v>
      </c>
      <c r="D26" s="290" t="s">
        <v>0</v>
      </c>
    </row>
    <row r="27" spans="1:12" ht="14.4" x14ac:dyDescent="0.3">
      <c r="A27" s="37" t="s">
        <v>22</v>
      </c>
      <c r="B27" s="151">
        <v>2.2000000000000002</v>
      </c>
      <c r="C27" s="248">
        <v>1.7</v>
      </c>
      <c r="D27" s="291">
        <v>2.2999999999999998</v>
      </c>
    </row>
    <row r="28" spans="1:12" ht="14.4" x14ac:dyDescent="0.3">
      <c r="A28" s="38" t="s">
        <v>29</v>
      </c>
      <c r="B28" s="234">
        <v>2.2999999999999998</v>
      </c>
      <c r="C28" s="249">
        <v>1.5</v>
      </c>
      <c r="D28" s="292">
        <v>2.1</v>
      </c>
      <c r="H28" s="176"/>
      <c r="I28" s="176"/>
    </row>
    <row r="29" spans="1:12" ht="14.4" x14ac:dyDescent="0.3">
      <c r="A29" s="38" t="s">
        <v>30</v>
      </c>
      <c r="B29" s="234">
        <v>1.9</v>
      </c>
      <c r="C29" s="249">
        <v>1.6</v>
      </c>
      <c r="D29" s="292">
        <v>1.8</v>
      </c>
    </row>
    <row r="30" spans="1:12" ht="14.4" x14ac:dyDescent="0.3">
      <c r="A30" s="38" t="s">
        <v>31</v>
      </c>
      <c r="B30" s="234">
        <v>1.8</v>
      </c>
      <c r="C30" s="249">
        <v>1.7</v>
      </c>
      <c r="D30" s="292">
        <v>1.8</v>
      </c>
    </row>
    <row r="31" spans="1:12" ht="14.4" x14ac:dyDescent="0.3">
      <c r="A31" s="38" t="s">
        <v>32</v>
      </c>
      <c r="B31" s="234">
        <v>1.7</v>
      </c>
      <c r="C31" s="249">
        <v>1.7</v>
      </c>
      <c r="D31" s="292">
        <v>1.7</v>
      </c>
    </row>
    <row r="32" spans="1:12" ht="15" thickBot="1" x14ac:dyDescent="0.35">
      <c r="A32" s="39" t="s">
        <v>33</v>
      </c>
      <c r="B32" s="235">
        <v>1.7</v>
      </c>
      <c r="C32" s="250">
        <v>1.7</v>
      </c>
      <c r="D32" s="293">
        <v>1.7</v>
      </c>
    </row>
    <row r="34" spans="1:11" x14ac:dyDescent="0.3">
      <c r="A34" s="6" t="s">
        <v>61</v>
      </c>
    </row>
    <row r="35" spans="1:11" ht="13.95" customHeight="1" x14ac:dyDescent="0.3">
      <c r="A35" s="6" t="s">
        <v>27</v>
      </c>
      <c r="B35" s="239" t="s">
        <v>78</v>
      </c>
      <c r="C35" s="238"/>
      <c r="D35" s="238"/>
      <c r="E35" s="238"/>
      <c r="F35" s="238"/>
      <c r="G35" s="238"/>
      <c r="H35" s="238"/>
      <c r="I35" s="238"/>
      <c r="J35" s="238"/>
      <c r="K35" s="238"/>
    </row>
    <row r="36" spans="1:11" ht="14.4" thickBot="1" x14ac:dyDescent="0.35">
      <c r="A36" s="6"/>
    </row>
    <row r="37" spans="1:11" ht="14.4" x14ac:dyDescent="0.3">
      <c r="A37" s="7" t="s">
        <v>3</v>
      </c>
      <c r="B37" s="225" t="s">
        <v>58</v>
      </c>
      <c r="C37" s="247" t="s">
        <v>57</v>
      </c>
      <c r="D37" s="290" t="s">
        <v>0</v>
      </c>
    </row>
    <row r="38" spans="1:11" ht="14.4" x14ac:dyDescent="0.3">
      <c r="A38" s="37" t="s">
        <v>22</v>
      </c>
      <c r="B38" s="151">
        <f>'2'!C15</f>
        <v>2.2000000000000002</v>
      </c>
      <c r="C38" s="251">
        <f>'2'!C33</f>
        <v>1.7</v>
      </c>
      <c r="D38" s="294">
        <f>'2'!C51</f>
        <v>2.2999999999999998</v>
      </c>
    </row>
    <row r="39" spans="1:11" ht="14.4" x14ac:dyDescent="0.3">
      <c r="A39" s="38" t="s">
        <v>29</v>
      </c>
      <c r="B39" s="151">
        <f>'2'!C16</f>
        <v>2.2999999999999998</v>
      </c>
      <c r="C39" s="251">
        <f>'2'!C34</f>
        <v>-0.27499999999999991</v>
      </c>
      <c r="D39" s="294">
        <f>'2'!C52</f>
        <v>2.5000000000000133E-2</v>
      </c>
    </row>
    <row r="40" spans="1:11" ht="14.4" x14ac:dyDescent="0.3">
      <c r="A40" s="38" t="s">
        <v>30</v>
      </c>
      <c r="B40" s="151">
        <f>'2'!C17</f>
        <v>1.9</v>
      </c>
      <c r="C40" s="251">
        <f>'2'!C35</f>
        <v>-0.22499999999999987</v>
      </c>
      <c r="D40" s="294">
        <f>'2'!C53</f>
        <v>-0.12499999999999978</v>
      </c>
    </row>
    <row r="41" spans="1:11" ht="14.4" x14ac:dyDescent="0.3">
      <c r="A41" s="38" t="s">
        <v>31</v>
      </c>
      <c r="B41" s="151">
        <f>'2'!C18</f>
        <v>1.8000000000000003</v>
      </c>
      <c r="C41" s="251">
        <f>'2'!C36</f>
        <v>-0.17499999999999982</v>
      </c>
      <c r="D41" s="294">
        <f>'2'!C54</f>
        <v>-0.12499999999999978</v>
      </c>
    </row>
    <row r="42" spans="1:11" ht="14.4" x14ac:dyDescent="0.3">
      <c r="A42" s="38" t="s">
        <v>32</v>
      </c>
      <c r="B42" s="151">
        <f>'2'!C19</f>
        <v>1.7000000000000002</v>
      </c>
      <c r="C42" s="251">
        <f>'2'!C37</f>
        <v>-0.17499999999999982</v>
      </c>
      <c r="D42" s="294">
        <f>'2'!C55</f>
        <v>-0.17499999999999982</v>
      </c>
    </row>
    <row r="43" spans="1:11" ht="15" thickBot="1" x14ac:dyDescent="0.35">
      <c r="A43" s="39" t="s">
        <v>33</v>
      </c>
      <c r="B43" s="152">
        <f>'2'!C20</f>
        <v>1.7000000000000002</v>
      </c>
      <c r="C43" s="252">
        <f>'2'!C38</f>
        <v>-0.17499999999999982</v>
      </c>
      <c r="D43" s="295">
        <f>'2'!C56</f>
        <v>-0.17499999999999982</v>
      </c>
      <c r="H43" s="176"/>
    </row>
    <row r="44" spans="1:11" ht="14.4" x14ac:dyDescent="0.3">
      <c r="A44" s="155"/>
      <c r="B44" s="240"/>
      <c r="C44" s="241"/>
      <c r="D44" s="241"/>
      <c r="H44" s="176"/>
    </row>
    <row r="45" spans="1:11" x14ac:dyDescent="0.3">
      <c r="A45" s="6" t="s">
        <v>77</v>
      </c>
    </row>
    <row r="46" spans="1:11" ht="13.95" customHeight="1" x14ac:dyDescent="0.3">
      <c r="A46" s="6" t="s">
        <v>27</v>
      </c>
      <c r="B46" s="357" t="s">
        <v>49</v>
      </c>
      <c r="C46" s="357"/>
      <c r="D46" s="357"/>
      <c r="E46" s="357"/>
      <c r="F46" s="357"/>
      <c r="G46" s="357"/>
      <c r="H46" s="357"/>
      <c r="I46" s="357"/>
      <c r="J46" s="357"/>
      <c r="K46" s="357"/>
    </row>
    <row r="47" spans="1:11" x14ac:dyDescent="0.3">
      <c r="A47" s="6"/>
      <c r="B47" s="357"/>
      <c r="C47" s="357"/>
      <c r="D47" s="357"/>
      <c r="E47" s="357"/>
      <c r="F47" s="357"/>
      <c r="G47" s="357"/>
      <c r="H47" s="357"/>
      <c r="I47" s="357"/>
      <c r="J47" s="357"/>
      <c r="K47" s="357"/>
    </row>
    <row r="48" spans="1:11" ht="14.4" thickBot="1" x14ac:dyDescent="0.35">
      <c r="A48" s="6"/>
    </row>
    <row r="49" spans="1:11" ht="14.4" x14ac:dyDescent="0.3">
      <c r="A49" s="7" t="s">
        <v>3</v>
      </c>
      <c r="B49" s="225" t="s">
        <v>58</v>
      </c>
      <c r="C49" s="247" t="s">
        <v>1</v>
      </c>
      <c r="D49" s="290" t="s">
        <v>0</v>
      </c>
    </row>
    <row r="50" spans="1:11" ht="14.4" x14ac:dyDescent="0.3">
      <c r="A50" s="37" t="s">
        <v>22</v>
      </c>
      <c r="B50" s="151">
        <f>B27</f>
        <v>2.2000000000000002</v>
      </c>
      <c r="C50" s="251">
        <v>-2.0499999999999998</v>
      </c>
      <c r="D50" s="294">
        <v>-2.0499999999999998</v>
      </c>
    </row>
    <row r="51" spans="1:11" ht="14.4" x14ac:dyDescent="0.3">
      <c r="A51" s="38" t="s">
        <v>29</v>
      </c>
      <c r="B51" s="151">
        <f t="shared" ref="B51:B55" si="0">B28</f>
        <v>2.2999999999999998</v>
      </c>
      <c r="C51" s="251">
        <v>-2.0499999999999998</v>
      </c>
      <c r="D51" s="294">
        <v>-2.0499999999999998</v>
      </c>
    </row>
    <row r="52" spans="1:11" ht="14.4" x14ac:dyDescent="0.3">
      <c r="A52" s="38" t="s">
        <v>30</v>
      </c>
      <c r="B52" s="151">
        <f t="shared" si="0"/>
        <v>1.9</v>
      </c>
      <c r="C52" s="251">
        <v>-2.0499999999999998</v>
      </c>
      <c r="D52" s="294">
        <v>-2.0499999999999998</v>
      </c>
    </row>
    <row r="53" spans="1:11" ht="14.4" x14ac:dyDescent="0.3">
      <c r="A53" s="38" t="s">
        <v>31</v>
      </c>
      <c r="B53" s="151">
        <f t="shared" si="0"/>
        <v>1.8</v>
      </c>
      <c r="C53" s="251">
        <v>-2.0499999999999998</v>
      </c>
      <c r="D53" s="294">
        <v>-2.0499999999999998</v>
      </c>
    </row>
    <row r="54" spans="1:11" ht="14.4" x14ac:dyDescent="0.3">
      <c r="A54" s="38" t="s">
        <v>32</v>
      </c>
      <c r="B54" s="151">
        <f t="shared" si="0"/>
        <v>1.7</v>
      </c>
      <c r="C54" s="251">
        <v>-2.0499999999999998</v>
      </c>
      <c r="D54" s="294">
        <v>-2.0499999999999998</v>
      </c>
    </row>
    <row r="55" spans="1:11" ht="15" thickBot="1" x14ac:dyDescent="0.35">
      <c r="A55" s="39" t="s">
        <v>33</v>
      </c>
      <c r="B55" s="152">
        <f t="shared" si="0"/>
        <v>1.7</v>
      </c>
      <c r="C55" s="252">
        <v>-2.0499999999999998</v>
      </c>
      <c r="D55" s="295">
        <v>-2.0499999999999998</v>
      </c>
      <c r="H55" s="176"/>
    </row>
    <row r="57" spans="1:11" x14ac:dyDescent="0.3">
      <c r="A57" s="6" t="s">
        <v>48</v>
      </c>
    </row>
    <row r="58" spans="1:11" ht="14.4" x14ac:dyDescent="0.3">
      <c r="A58" s="149" t="s">
        <v>46</v>
      </c>
    </row>
    <row r="59" spans="1:11" ht="14.4" x14ac:dyDescent="0.3">
      <c r="A59" s="6" t="s">
        <v>47</v>
      </c>
      <c r="B59" s="236">
        <v>2006</v>
      </c>
      <c r="C59" s="236">
        <v>2007</v>
      </c>
      <c r="D59" s="236">
        <v>2008</v>
      </c>
      <c r="E59" s="149">
        <v>2009</v>
      </c>
      <c r="F59" s="149">
        <v>2010</v>
      </c>
      <c r="G59" s="149">
        <v>2011</v>
      </c>
      <c r="H59" s="149">
        <v>2012</v>
      </c>
      <c r="I59" s="149">
        <v>2013</v>
      </c>
      <c r="J59" s="149">
        <v>2014</v>
      </c>
      <c r="K59" s="149">
        <v>2015</v>
      </c>
    </row>
    <row r="60" spans="1:11" ht="14.4" x14ac:dyDescent="0.3">
      <c r="B60" s="237">
        <v>5.7</v>
      </c>
      <c r="C60" s="237">
        <v>3.3</v>
      </c>
      <c r="D60" s="237">
        <v>-0.3</v>
      </c>
      <c r="E60" s="150">
        <v>-4.3</v>
      </c>
      <c r="F60" s="150">
        <v>-5.5</v>
      </c>
      <c r="G60" s="150">
        <v>-9.1</v>
      </c>
      <c r="H60" s="150">
        <v>-7.3</v>
      </c>
      <c r="I60" s="150">
        <v>-3.2</v>
      </c>
      <c r="J60" s="150">
        <v>0.4</v>
      </c>
      <c r="K60" s="150">
        <v>-0.2</v>
      </c>
    </row>
  </sheetData>
  <mergeCells count="2">
    <mergeCell ref="B46:K47"/>
    <mergeCell ref="E1:M4"/>
  </mergeCells>
  <pageMargins left="0.7" right="0.7" top="0.75" bottom="0.75" header="0.3" footer="0.3"/>
  <pageSetup orientation="portrait" horizontalDpi="360" verticalDpi="360" r:id="rId1"/>
  <ignoredErrors>
    <ignoredError sqref="A9:A20 A27:A32 A38:A43 A50:A5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D108E-36A7-4942-8761-7CF6F32F6F4F}">
  <dimension ref="A1:J54"/>
  <sheetViews>
    <sheetView workbookViewId="0"/>
  </sheetViews>
  <sheetFormatPr defaultRowHeight="14.4" x14ac:dyDescent="0.3"/>
  <cols>
    <col min="1" max="1" width="9.6640625" customWidth="1"/>
    <col min="3" max="3" width="8.109375" customWidth="1"/>
    <col min="4" max="4" width="9" customWidth="1"/>
    <col min="5" max="5" width="9.5546875" bestFit="1" customWidth="1"/>
  </cols>
  <sheetData>
    <row r="1" spans="1:10" ht="14.4" customHeight="1" x14ac:dyDescent="0.3">
      <c r="A1" s="6" t="s">
        <v>23</v>
      </c>
      <c r="D1" s="359" t="s">
        <v>64</v>
      </c>
      <c r="E1" s="359"/>
      <c r="F1" s="359"/>
      <c r="G1" s="359"/>
      <c r="H1" s="359"/>
      <c r="I1" s="359"/>
      <c r="J1" s="81"/>
    </row>
    <row r="2" spans="1:10" x14ac:dyDescent="0.3">
      <c r="A2" s="6" t="s">
        <v>6</v>
      </c>
      <c r="D2" s="359"/>
      <c r="E2" s="359"/>
      <c r="F2" s="359"/>
      <c r="G2" s="359"/>
      <c r="H2" s="359"/>
      <c r="I2" s="359"/>
      <c r="J2" s="81"/>
    </row>
    <row r="3" spans="1:10" x14ac:dyDescent="0.3">
      <c r="A3" s="6" t="s">
        <v>36</v>
      </c>
      <c r="D3" s="359"/>
      <c r="E3" s="359"/>
      <c r="F3" s="359"/>
      <c r="G3" s="359"/>
      <c r="H3" s="359"/>
      <c r="I3" s="359"/>
    </row>
    <row r="5" spans="1:10" x14ac:dyDescent="0.3">
      <c r="A5" s="6" t="s">
        <v>24</v>
      </c>
    </row>
    <row r="6" spans="1:10" x14ac:dyDescent="0.3">
      <c r="A6" s="6" t="s">
        <v>34</v>
      </c>
      <c r="B6" t="s">
        <v>63</v>
      </c>
    </row>
    <row r="7" spans="1:10" ht="15" thickBot="1" x14ac:dyDescent="0.35"/>
    <row r="8" spans="1:10" x14ac:dyDescent="0.3">
      <c r="A8" s="7" t="s">
        <v>3</v>
      </c>
      <c r="B8" s="8" t="s">
        <v>58</v>
      </c>
      <c r="C8" s="9" t="s">
        <v>57</v>
      </c>
      <c r="D8" s="5" t="s">
        <v>0</v>
      </c>
    </row>
    <row r="9" spans="1:10" x14ac:dyDescent="0.3">
      <c r="A9" s="3" t="s">
        <v>10</v>
      </c>
      <c r="B9" s="43">
        <v>2.5625</v>
      </c>
      <c r="C9" s="44">
        <v>4.625</v>
      </c>
      <c r="D9" s="45">
        <v>0.75</v>
      </c>
    </row>
    <row r="10" spans="1:10" x14ac:dyDescent="0.3">
      <c r="A10" s="3" t="s">
        <v>11</v>
      </c>
      <c r="B10" s="12">
        <v>3.375</v>
      </c>
      <c r="C10" s="14">
        <v>4.6875</v>
      </c>
      <c r="D10" s="46">
        <v>0.75</v>
      </c>
    </row>
    <row r="11" spans="1:10" x14ac:dyDescent="0.3">
      <c r="A11" s="3" t="s">
        <v>12</v>
      </c>
      <c r="B11" s="12">
        <v>4.5</v>
      </c>
      <c r="C11" s="14">
        <v>5.5625</v>
      </c>
      <c r="D11" s="46">
        <v>3.6875</v>
      </c>
    </row>
    <row r="12" spans="1:10" x14ac:dyDescent="0.3">
      <c r="A12" s="3" t="s">
        <v>13</v>
      </c>
      <c r="B12" s="12">
        <v>4.6875</v>
      </c>
      <c r="C12" s="14">
        <v>4.3125</v>
      </c>
      <c r="D12" s="46">
        <v>3.5625</v>
      </c>
    </row>
    <row r="13" spans="1:10" x14ac:dyDescent="0.3">
      <c r="A13" s="3" t="s">
        <v>14</v>
      </c>
      <c r="B13" s="12">
        <v>2.75</v>
      </c>
      <c r="C13" s="14">
        <v>0.5</v>
      </c>
      <c r="D13" s="46">
        <v>1.125</v>
      </c>
    </row>
    <row r="14" spans="1:10" x14ac:dyDescent="0.3">
      <c r="A14" s="3" t="s">
        <v>15</v>
      </c>
      <c r="B14" s="12">
        <v>1.125</v>
      </c>
      <c r="C14" s="14">
        <v>0.5</v>
      </c>
      <c r="D14" s="46">
        <v>1</v>
      </c>
    </row>
    <row r="15" spans="1:10" x14ac:dyDescent="0.3">
      <c r="A15" s="3" t="s">
        <v>16</v>
      </c>
      <c r="B15" s="12">
        <v>0.25</v>
      </c>
      <c r="C15" s="14">
        <v>0.5</v>
      </c>
      <c r="D15" s="46">
        <v>1.1875</v>
      </c>
    </row>
    <row r="16" spans="1:10" x14ac:dyDescent="0.3">
      <c r="A16" s="3" t="s">
        <v>17</v>
      </c>
      <c r="B16" s="12">
        <v>0.25</v>
      </c>
      <c r="C16" s="14">
        <v>0.5</v>
      </c>
      <c r="D16" s="46">
        <v>0.875</v>
      </c>
      <c r="F16" s="51"/>
      <c r="G16" s="52"/>
      <c r="H16" s="51"/>
    </row>
    <row r="17" spans="1:8" x14ac:dyDescent="0.3">
      <c r="A17" s="3" t="s">
        <v>18</v>
      </c>
      <c r="B17" s="12">
        <v>0.25</v>
      </c>
      <c r="C17" s="14">
        <v>0.5</v>
      </c>
      <c r="D17" s="46">
        <v>0.5</v>
      </c>
      <c r="F17" s="51"/>
      <c r="G17" s="52"/>
      <c r="H17" s="51"/>
    </row>
    <row r="18" spans="1:8" x14ac:dyDescent="0.3">
      <c r="A18" s="3" t="s">
        <v>19</v>
      </c>
      <c r="B18" s="12">
        <v>0.25</v>
      </c>
      <c r="C18" s="14">
        <v>0.5</v>
      </c>
      <c r="D18" s="46">
        <v>0.125</v>
      </c>
      <c r="F18" s="51"/>
      <c r="G18" s="52"/>
      <c r="H18" s="51"/>
    </row>
    <row r="19" spans="1:8" x14ac:dyDescent="0.3">
      <c r="A19" s="3" t="s">
        <v>20</v>
      </c>
      <c r="B19" s="12">
        <v>0.3125</v>
      </c>
      <c r="C19" s="14">
        <v>0.5</v>
      </c>
      <c r="D19" s="46">
        <v>0.05</v>
      </c>
      <c r="F19" s="51"/>
      <c r="G19" s="52"/>
      <c r="H19" s="51"/>
    </row>
    <row r="20" spans="1:8" x14ac:dyDescent="0.3">
      <c r="A20" s="3" t="s">
        <v>21</v>
      </c>
      <c r="B20" s="12">
        <v>0.5625</v>
      </c>
      <c r="C20" s="14">
        <v>0.375</v>
      </c>
      <c r="D20" s="46">
        <v>0</v>
      </c>
    </row>
    <row r="21" spans="1:8" ht="15" thickBot="1" x14ac:dyDescent="0.35">
      <c r="A21" s="4" t="s">
        <v>22</v>
      </c>
      <c r="B21" s="47">
        <v>1.25</v>
      </c>
      <c r="C21" s="48">
        <v>0.3125</v>
      </c>
      <c r="D21" s="49">
        <v>0</v>
      </c>
    </row>
    <row r="23" spans="1:8" x14ac:dyDescent="0.3">
      <c r="A23" s="6" t="s">
        <v>26</v>
      </c>
      <c r="B23" s="1"/>
      <c r="C23" s="1"/>
      <c r="D23" s="1"/>
      <c r="E23" s="1"/>
      <c r="F23" s="1"/>
      <c r="G23" s="1"/>
    </row>
    <row r="24" spans="1:8" x14ac:dyDescent="0.3">
      <c r="A24" s="6" t="s">
        <v>60</v>
      </c>
      <c r="B24" s="1"/>
      <c r="C24" s="1"/>
      <c r="D24" s="1"/>
      <c r="E24" s="1"/>
      <c r="F24" s="1"/>
    </row>
    <row r="25" spans="1:8" x14ac:dyDescent="0.3">
      <c r="A25" s="6" t="s">
        <v>27</v>
      </c>
      <c r="B25" s="1" t="s">
        <v>50</v>
      </c>
      <c r="C25" s="1"/>
      <c r="D25" s="1"/>
      <c r="E25" s="1"/>
      <c r="F25" s="1"/>
    </row>
    <row r="26" spans="1:8" x14ac:dyDescent="0.3">
      <c r="B26" s="1"/>
      <c r="C26" s="1"/>
      <c r="D26" s="1"/>
      <c r="E26" s="1"/>
      <c r="F26" s="1"/>
    </row>
    <row r="27" spans="1:8" ht="15" thickBot="1" x14ac:dyDescent="0.35">
      <c r="B27" s="1"/>
      <c r="C27" s="1"/>
      <c r="D27" s="1"/>
      <c r="E27" s="1"/>
      <c r="F27" s="1"/>
    </row>
    <row r="28" spans="1:8" x14ac:dyDescent="0.3">
      <c r="A28" s="7" t="s">
        <v>3</v>
      </c>
      <c r="B28" s="8" t="s">
        <v>58</v>
      </c>
      <c r="C28" s="253" t="s">
        <v>57</v>
      </c>
      <c r="D28" s="296" t="s">
        <v>0</v>
      </c>
      <c r="E28" s="1"/>
      <c r="F28" s="1"/>
    </row>
    <row r="29" spans="1:8" x14ac:dyDescent="0.3">
      <c r="A29" s="38" t="s">
        <v>29</v>
      </c>
      <c r="B29" s="30">
        <v>1.5</v>
      </c>
      <c r="C29" s="254">
        <v>0.75</v>
      </c>
      <c r="D29" s="299">
        <v>0</v>
      </c>
      <c r="E29" s="1"/>
      <c r="F29" s="1"/>
    </row>
    <row r="30" spans="1:8" x14ac:dyDescent="0.3">
      <c r="A30" s="38" t="s">
        <v>30</v>
      </c>
      <c r="B30" s="30">
        <v>2</v>
      </c>
      <c r="C30" s="254">
        <v>0.8</v>
      </c>
      <c r="D30" s="299">
        <v>0.24</v>
      </c>
      <c r="E30" s="1"/>
      <c r="F30" s="1"/>
    </row>
    <row r="31" spans="1:8" x14ac:dyDescent="0.3">
      <c r="A31" s="38" t="s">
        <v>31</v>
      </c>
      <c r="B31" s="30">
        <v>2.8</v>
      </c>
      <c r="C31" s="254">
        <v>1</v>
      </c>
      <c r="D31" s="299">
        <v>0.65</v>
      </c>
      <c r="E31" s="1"/>
      <c r="F31" s="1"/>
    </row>
    <row r="32" spans="1:8" x14ac:dyDescent="0.3">
      <c r="A32" s="38" t="s">
        <v>32</v>
      </c>
      <c r="B32" s="30">
        <f>B31</f>
        <v>2.8</v>
      </c>
      <c r="C32" s="254">
        <f>C31</f>
        <v>1</v>
      </c>
      <c r="D32" s="299">
        <f>D31</f>
        <v>0.65</v>
      </c>
      <c r="E32" s="1"/>
      <c r="F32" s="1"/>
    </row>
    <row r="33" spans="1:5" ht="15" thickBot="1" x14ac:dyDescent="0.35">
      <c r="A33" s="39" t="s">
        <v>33</v>
      </c>
      <c r="B33" s="33">
        <f>B31</f>
        <v>2.8</v>
      </c>
      <c r="C33" s="255">
        <f>C31</f>
        <v>1</v>
      </c>
      <c r="D33" s="300">
        <f>D31</f>
        <v>0.65</v>
      </c>
    </row>
    <row r="35" spans="1:5" x14ac:dyDescent="0.3">
      <c r="A35" s="6" t="s">
        <v>61</v>
      </c>
    </row>
    <row r="36" spans="1:5" x14ac:dyDescent="0.3">
      <c r="A36" s="6" t="s">
        <v>27</v>
      </c>
      <c r="B36" s="239" t="s">
        <v>78</v>
      </c>
    </row>
    <row r="37" spans="1:5" ht="15" thickBot="1" x14ac:dyDescent="0.35"/>
    <row r="38" spans="1:5" x14ac:dyDescent="0.3">
      <c r="A38" s="144" t="s">
        <v>3</v>
      </c>
      <c r="B38" s="147" t="s">
        <v>58</v>
      </c>
      <c r="C38" s="253" t="s">
        <v>57</v>
      </c>
      <c r="D38" s="296" t="s">
        <v>0</v>
      </c>
    </row>
    <row r="39" spans="1:5" x14ac:dyDescent="0.3">
      <c r="A39" s="145" t="s">
        <v>29</v>
      </c>
      <c r="B39" s="148">
        <f>'2'!D16</f>
        <v>1.8</v>
      </c>
      <c r="C39" s="254">
        <f>'2'!D34</f>
        <v>1.05</v>
      </c>
      <c r="D39" s="297">
        <f>'2'!D52</f>
        <v>0.55000000000000004</v>
      </c>
    </row>
    <row r="40" spans="1:5" x14ac:dyDescent="0.3">
      <c r="A40" s="145" t="s">
        <v>30</v>
      </c>
      <c r="B40" s="148">
        <f>'2'!D17</f>
        <v>2.4750000000000001</v>
      </c>
      <c r="C40" s="254">
        <f>'2'!D35</f>
        <v>1.59375</v>
      </c>
      <c r="D40" s="297">
        <f>'2'!D53</f>
        <v>1.2200000000000002</v>
      </c>
    </row>
    <row r="41" spans="1:5" x14ac:dyDescent="0.3">
      <c r="A41" s="145" t="s">
        <v>31</v>
      </c>
      <c r="B41" s="148">
        <f>'2'!D18</f>
        <v>3.3</v>
      </c>
      <c r="C41" s="254">
        <f>'2'!D36</f>
        <v>2.2125000000000004</v>
      </c>
      <c r="D41" s="297">
        <f>'2'!D54</f>
        <v>1.9750000000000001</v>
      </c>
    </row>
    <row r="42" spans="1:5" x14ac:dyDescent="0.3">
      <c r="A42" s="145" t="s">
        <v>32</v>
      </c>
      <c r="B42" s="148">
        <f>'2'!D19</f>
        <v>3.7250000000000001</v>
      </c>
      <c r="C42" s="254">
        <f>'2'!D37</f>
        <v>2.7312500000000002</v>
      </c>
      <c r="D42" s="297">
        <f>'2'!D55</f>
        <v>2.5250000000000004</v>
      </c>
    </row>
    <row r="43" spans="1:5" ht="15" thickBot="1" x14ac:dyDescent="0.35">
      <c r="A43" s="146" t="s">
        <v>33</v>
      </c>
      <c r="B43" s="242">
        <f>'2'!D20</f>
        <v>4.1500000000000004</v>
      </c>
      <c r="C43" s="255">
        <f>'2'!D38</f>
        <v>3.25</v>
      </c>
      <c r="D43" s="298">
        <f>'2'!D56</f>
        <v>3.0750000000000002</v>
      </c>
    </row>
    <row r="45" spans="1:5" x14ac:dyDescent="0.3">
      <c r="A45" s="6" t="s">
        <v>77</v>
      </c>
    </row>
    <row r="46" spans="1:5" x14ac:dyDescent="0.3">
      <c r="A46" s="6" t="s">
        <v>27</v>
      </c>
      <c r="B46" s="1" t="s">
        <v>42</v>
      </c>
      <c r="C46" s="1"/>
      <c r="D46" s="1"/>
      <c r="E46" s="1"/>
    </row>
    <row r="47" spans="1:5" x14ac:dyDescent="0.3">
      <c r="B47" s="1" t="s">
        <v>38</v>
      </c>
      <c r="C47" s="1"/>
      <c r="D47" s="1"/>
      <c r="E47" s="1"/>
    </row>
    <row r="48" spans="1:5" ht="15" thickBot="1" x14ac:dyDescent="0.35"/>
    <row r="49" spans="1:4" x14ac:dyDescent="0.3">
      <c r="A49" s="144" t="s">
        <v>3</v>
      </c>
      <c r="B49" s="147" t="s">
        <v>58</v>
      </c>
      <c r="C49" s="253" t="s">
        <v>57</v>
      </c>
      <c r="D49" s="296" t="s">
        <v>0</v>
      </c>
    </row>
    <row r="50" spans="1:4" x14ac:dyDescent="0.3">
      <c r="A50" s="145" t="s">
        <v>29</v>
      </c>
      <c r="B50" s="148">
        <f>((B$54-B$21)/5)+B$21</f>
        <v>2.1</v>
      </c>
      <c r="C50" s="254">
        <f>((C$54-C$21)/5)+C$21</f>
        <v>1.35</v>
      </c>
      <c r="D50" s="297">
        <f>((D$54-D$21)/5)+D$21</f>
        <v>1.1000000000000001</v>
      </c>
    </row>
    <row r="51" spans="1:4" x14ac:dyDescent="0.3">
      <c r="A51" s="145" t="s">
        <v>30</v>
      </c>
      <c r="B51" s="148">
        <f t="shared" ref="B51:D53" si="0">((B$54-B$21)/5)+B50</f>
        <v>2.95</v>
      </c>
      <c r="C51" s="254">
        <f t="shared" si="0"/>
        <v>2.3875000000000002</v>
      </c>
      <c r="D51" s="297">
        <f t="shared" si="0"/>
        <v>2.2000000000000002</v>
      </c>
    </row>
    <row r="52" spans="1:4" x14ac:dyDescent="0.3">
      <c r="A52" s="145" t="s">
        <v>31</v>
      </c>
      <c r="B52" s="148">
        <f t="shared" si="0"/>
        <v>3.8000000000000003</v>
      </c>
      <c r="C52" s="254">
        <f t="shared" si="0"/>
        <v>3.4250000000000003</v>
      </c>
      <c r="D52" s="297">
        <f t="shared" si="0"/>
        <v>3.3000000000000003</v>
      </c>
    </row>
    <row r="53" spans="1:4" x14ac:dyDescent="0.3">
      <c r="A53" s="145" t="s">
        <v>32</v>
      </c>
      <c r="B53" s="148">
        <f t="shared" si="0"/>
        <v>4.6500000000000004</v>
      </c>
      <c r="C53" s="254">
        <f t="shared" si="0"/>
        <v>4.4625000000000004</v>
      </c>
      <c r="D53" s="297">
        <f t="shared" si="0"/>
        <v>4.4000000000000004</v>
      </c>
    </row>
    <row r="54" spans="1:4" ht="15" thickBot="1" x14ac:dyDescent="0.35">
      <c r="A54" s="146" t="s">
        <v>33</v>
      </c>
      <c r="B54" s="67">
        <f>AVERAGE(4.75,5.75, 6)</f>
        <v>5.5</v>
      </c>
      <c r="C54" s="255">
        <f>B54</f>
        <v>5.5</v>
      </c>
      <c r="D54" s="293">
        <f>B54</f>
        <v>5.5</v>
      </c>
    </row>
  </sheetData>
  <mergeCells count="1">
    <mergeCell ref="D1:I3"/>
  </mergeCells>
  <pageMargins left="0.7" right="0.7" top="0.75" bottom="0.75" header="0.3" footer="0.3"/>
  <pageSetup orientation="portrait" horizontalDpi="360" verticalDpi="360" r:id="rId1"/>
  <ignoredErrors>
    <ignoredError sqref="A9:A21 A50:A54 A39:A43 A29:A33"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ABFD1-6280-4BBD-9928-6224E38B335C}">
  <dimension ref="A1:M59"/>
  <sheetViews>
    <sheetView workbookViewId="0"/>
  </sheetViews>
  <sheetFormatPr defaultRowHeight="14.4" x14ac:dyDescent="0.3"/>
  <cols>
    <col min="5" max="5" width="5" bestFit="1" customWidth="1"/>
    <col min="6" max="7" width="6.33203125" bestFit="1" customWidth="1"/>
    <col min="8" max="8" width="6.6640625" bestFit="1" customWidth="1"/>
    <col min="9" max="10" width="5.6640625" bestFit="1" customWidth="1"/>
    <col min="12" max="13" width="5" bestFit="1" customWidth="1"/>
  </cols>
  <sheetData>
    <row r="1" spans="1:11" ht="14.4" customHeight="1" x14ac:dyDescent="0.3">
      <c r="A1" s="42" t="s">
        <v>23</v>
      </c>
      <c r="D1" s="359" t="s">
        <v>65</v>
      </c>
      <c r="E1" s="359"/>
      <c r="F1" s="359"/>
      <c r="G1" s="359"/>
      <c r="H1" s="359"/>
      <c r="I1" s="359"/>
      <c r="J1" s="359"/>
      <c r="K1" s="359"/>
    </row>
    <row r="2" spans="1:11" x14ac:dyDescent="0.3">
      <c r="A2" s="6" t="s">
        <v>84</v>
      </c>
      <c r="D2" s="359"/>
      <c r="E2" s="359"/>
      <c r="F2" s="359"/>
      <c r="G2" s="359"/>
      <c r="H2" s="359"/>
      <c r="I2" s="359"/>
      <c r="J2" s="359"/>
      <c r="K2" s="359"/>
    </row>
    <row r="3" spans="1:11" x14ac:dyDescent="0.3">
      <c r="A3" s="42" t="s">
        <v>36</v>
      </c>
      <c r="D3" s="359"/>
      <c r="E3" s="359"/>
      <c r="F3" s="359"/>
      <c r="G3" s="359"/>
      <c r="H3" s="359"/>
      <c r="I3" s="359"/>
      <c r="J3" s="359"/>
      <c r="K3" s="359"/>
    </row>
    <row r="4" spans="1:11" ht="18.75" customHeight="1" x14ac:dyDescent="0.3">
      <c r="D4" s="359"/>
      <c r="E4" s="359"/>
      <c r="F4" s="359"/>
      <c r="G4" s="359"/>
      <c r="H4" s="359"/>
      <c r="I4" s="359"/>
      <c r="J4" s="359"/>
      <c r="K4" s="359"/>
    </row>
    <row r="5" spans="1:11" x14ac:dyDescent="0.3">
      <c r="A5" s="42" t="s">
        <v>24</v>
      </c>
    </row>
    <row r="6" spans="1:11" x14ac:dyDescent="0.3">
      <c r="A6" s="42" t="s">
        <v>34</v>
      </c>
      <c r="B6" t="s">
        <v>35</v>
      </c>
    </row>
    <row r="7" spans="1:11" ht="15" thickBot="1" x14ac:dyDescent="0.35"/>
    <row r="8" spans="1:11" x14ac:dyDescent="0.3">
      <c r="A8" s="7" t="s">
        <v>3</v>
      </c>
      <c r="B8" s="8" t="s">
        <v>58</v>
      </c>
      <c r="C8" s="9" t="s">
        <v>57</v>
      </c>
      <c r="D8" s="5" t="s">
        <v>0</v>
      </c>
    </row>
    <row r="9" spans="1:11" x14ac:dyDescent="0.3">
      <c r="A9" s="3" t="s">
        <v>11</v>
      </c>
      <c r="B9" s="13">
        <v>3.2</v>
      </c>
      <c r="C9" s="15">
        <v>2.2999999999999998</v>
      </c>
      <c r="D9" s="53">
        <v>2.2999999999999998</v>
      </c>
    </row>
    <row r="10" spans="1:11" x14ac:dyDescent="0.3">
      <c r="A10" s="3" t="s">
        <v>12</v>
      </c>
      <c r="B10" s="13">
        <v>2.6</v>
      </c>
      <c r="C10" s="15">
        <v>2.2999999999999998</v>
      </c>
      <c r="D10" s="53">
        <v>2.4</v>
      </c>
    </row>
    <row r="11" spans="1:11" x14ac:dyDescent="0.3">
      <c r="A11" s="3" t="s">
        <v>13</v>
      </c>
      <c r="B11" s="13">
        <v>4.4000000000000004</v>
      </c>
      <c r="C11" s="15">
        <v>3.6</v>
      </c>
      <c r="D11" s="53">
        <v>3.7</v>
      </c>
    </row>
    <row r="12" spans="1:11" x14ac:dyDescent="0.3">
      <c r="A12" s="3" t="s">
        <v>14</v>
      </c>
      <c r="B12" s="13">
        <v>-0.8</v>
      </c>
      <c r="C12" s="15">
        <v>2.2000000000000002</v>
      </c>
      <c r="D12" s="53">
        <v>1</v>
      </c>
    </row>
    <row r="13" spans="1:11" x14ac:dyDescent="0.3">
      <c r="A13" s="3" t="s">
        <v>15</v>
      </c>
      <c r="B13" s="13">
        <v>2.6</v>
      </c>
      <c r="C13" s="15">
        <v>3.3</v>
      </c>
      <c r="D13" s="53">
        <v>2.1</v>
      </c>
    </row>
    <row r="14" spans="1:11" x14ac:dyDescent="0.3">
      <c r="A14" s="3" t="s">
        <v>16</v>
      </c>
      <c r="B14" s="13">
        <v>3.9</v>
      </c>
      <c r="C14" s="15">
        <v>4.5</v>
      </c>
      <c r="D14" s="53">
        <v>3.1</v>
      </c>
      <c r="F14" s="41"/>
      <c r="G14" s="40"/>
    </row>
    <row r="15" spans="1:11" x14ac:dyDescent="0.3">
      <c r="A15" s="3" t="s">
        <v>17</v>
      </c>
      <c r="B15" s="13">
        <v>2.2000000000000002</v>
      </c>
      <c r="C15" s="15">
        <v>2.8</v>
      </c>
      <c r="D15" s="53">
        <v>2.6</v>
      </c>
    </row>
    <row r="16" spans="1:11" x14ac:dyDescent="0.3">
      <c r="A16" s="3" t="s">
        <v>18</v>
      </c>
      <c r="B16" s="13">
        <v>1.3</v>
      </c>
      <c r="C16" s="15">
        <v>2.6</v>
      </c>
      <c r="D16" s="53">
        <v>1.5</v>
      </c>
    </row>
    <row r="17" spans="1:10" x14ac:dyDescent="0.3">
      <c r="A17" s="3" t="s">
        <v>19</v>
      </c>
      <c r="B17" s="13">
        <v>1.3</v>
      </c>
      <c r="C17" s="15">
        <v>1.5</v>
      </c>
      <c r="D17" s="53">
        <v>0.5</v>
      </c>
    </row>
    <row r="18" spans="1:10" x14ac:dyDescent="0.3">
      <c r="A18" s="3" t="s">
        <v>20</v>
      </c>
      <c r="B18" s="13">
        <v>-0.8</v>
      </c>
      <c r="C18" s="15">
        <v>0</v>
      </c>
      <c r="D18" s="53">
        <v>0</v>
      </c>
    </row>
    <row r="19" spans="1:10" x14ac:dyDescent="0.3">
      <c r="A19" s="3" t="s">
        <v>21</v>
      </c>
      <c r="B19" s="13">
        <v>0.5</v>
      </c>
      <c r="C19" s="15">
        <v>0.7</v>
      </c>
      <c r="D19" s="53">
        <v>0.3</v>
      </c>
    </row>
    <row r="20" spans="1:10" ht="15" thickBot="1" x14ac:dyDescent="0.35">
      <c r="A20" s="4" t="s">
        <v>22</v>
      </c>
      <c r="B20" s="54">
        <v>1.7</v>
      </c>
      <c r="C20" s="55">
        <v>2.7</v>
      </c>
      <c r="D20" s="56">
        <v>1.7</v>
      </c>
    </row>
    <row r="22" spans="1:10" x14ac:dyDescent="0.3">
      <c r="A22" s="6" t="s">
        <v>26</v>
      </c>
      <c r="B22" s="1"/>
      <c r="C22" s="1"/>
      <c r="D22" s="1"/>
      <c r="E22" s="1"/>
      <c r="F22" s="1"/>
      <c r="G22" s="1"/>
    </row>
    <row r="23" spans="1:10" x14ac:dyDescent="0.3">
      <c r="A23" s="6" t="s">
        <v>60</v>
      </c>
      <c r="B23" s="1"/>
      <c r="C23" s="1"/>
      <c r="D23" s="1"/>
      <c r="E23" s="1"/>
      <c r="F23" s="1"/>
    </row>
    <row r="24" spans="1:10" x14ac:dyDescent="0.3">
      <c r="A24" s="6" t="s">
        <v>27</v>
      </c>
      <c r="B24" s="1" t="s">
        <v>39</v>
      </c>
      <c r="C24" s="1"/>
      <c r="D24" s="1"/>
      <c r="E24" s="1"/>
      <c r="F24" s="1"/>
    </row>
    <row r="25" spans="1:10" ht="15" thickBot="1" x14ac:dyDescent="0.35"/>
    <row r="26" spans="1:10" x14ac:dyDescent="0.3">
      <c r="A26" s="7" t="s">
        <v>3</v>
      </c>
      <c r="B26" s="8" t="s">
        <v>58</v>
      </c>
      <c r="C26" s="253" t="s">
        <v>57</v>
      </c>
      <c r="D26" s="296" t="s">
        <v>0</v>
      </c>
      <c r="E26" s="1"/>
      <c r="F26" s="1"/>
    </row>
    <row r="27" spans="1:10" x14ac:dyDescent="0.3">
      <c r="A27" s="38" t="s">
        <v>29</v>
      </c>
      <c r="B27" s="31">
        <v>2.1259999999999999</v>
      </c>
      <c r="C27" s="256">
        <v>2.4</v>
      </c>
      <c r="D27" s="303">
        <v>1.72</v>
      </c>
      <c r="E27" s="1"/>
      <c r="F27" s="1"/>
      <c r="G27" s="156"/>
      <c r="H27" s="156"/>
      <c r="I27" s="156"/>
      <c r="J27" s="156"/>
    </row>
    <row r="28" spans="1:10" x14ac:dyDescent="0.3">
      <c r="A28" s="38" t="s">
        <v>30</v>
      </c>
      <c r="B28" s="31">
        <v>2.6139999999999999</v>
      </c>
      <c r="C28" s="256">
        <v>1.9</v>
      </c>
      <c r="D28" s="303">
        <v>1.89</v>
      </c>
      <c r="E28" s="1"/>
      <c r="F28" s="1"/>
    </row>
    <row r="29" spans="1:10" x14ac:dyDescent="0.3">
      <c r="A29" s="38" t="s">
        <v>31</v>
      </c>
      <c r="B29" s="31">
        <v>2.4039999999999999</v>
      </c>
      <c r="C29" s="256">
        <v>2</v>
      </c>
      <c r="D29" s="303">
        <v>1.94</v>
      </c>
      <c r="E29" s="1"/>
      <c r="F29" s="1"/>
    </row>
    <row r="30" spans="1:10" x14ac:dyDescent="0.3">
      <c r="A30" s="38" t="s">
        <v>32</v>
      </c>
      <c r="B30" s="31">
        <v>2.2130000000000001</v>
      </c>
      <c r="C30" s="256">
        <v>2</v>
      </c>
      <c r="D30" s="303">
        <v>1.99</v>
      </c>
      <c r="E30" s="1"/>
      <c r="F30" s="1"/>
    </row>
    <row r="31" spans="1:10" ht="15" thickBot="1" x14ac:dyDescent="0.35">
      <c r="A31" s="39" t="s">
        <v>33</v>
      </c>
      <c r="B31" s="34">
        <v>2.2959999999999998</v>
      </c>
      <c r="C31" s="257">
        <v>2</v>
      </c>
      <c r="D31" s="304">
        <v>2.04</v>
      </c>
    </row>
    <row r="33" spans="1:8" x14ac:dyDescent="0.3">
      <c r="A33" s="6" t="s">
        <v>61</v>
      </c>
    </row>
    <row r="34" spans="1:8" x14ac:dyDescent="0.3">
      <c r="A34" s="6" t="s">
        <v>27</v>
      </c>
      <c r="B34" s="245" t="s">
        <v>79</v>
      </c>
    </row>
    <row r="35" spans="1:8" ht="15" thickBot="1" x14ac:dyDescent="0.35"/>
    <row r="36" spans="1:8" x14ac:dyDescent="0.3">
      <c r="A36" s="7" t="s">
        <v>3</v>
      </c>
      <c r="B36" s="8" t="s">
        <v>58</v>
      </c>
      <c r="C36" s="253" t="s">
        <v>57</v>
      </c>
      <c r="D36" s="296" t="s">
        <v>0</v>
      </c>
    </row>
    <row r="37" spans="1:8" x14ac:dyDescent="0.3">
      <c r="A37" s="38" t="s">
        <v>29</v>
      </c>
      <c r="B37" s="221">
        <v>2.1259999999999999</v>
      </c>
      <c r="C37" s="256">
        <v>3.0549999999999997</v>
      </c>
      <c r="D37" s="303">
        <v>2.7149999999999999</v>
      </c>
    </row>
    <row r="38" spans="1:8" x14ac:dyDescent="0.3">
      <c r="A38" s="38" t="s">
        <v>30</v>
      </c>
      <c r="B38" s="221">
        <v>2.6139999999999999</v>
      </c>
      <c r="C38" s="256">
        <v>2.8049999999999997</v>
      </c>
      <c r="D38" s="303">
        <v>2.8</v>
      </c>
    </row>
    <row r="39" spans="1:8" x14ac:dyDescent="0.3">
      <c r="A39" s="38" t="s">
        <v>31</v>
      </c>
      <c r="B39" s="221">
        <v>2.4039999999999999</v>
      </c>
      <c r="C39" s="256">
        <v>2.855</v>
      </c>
      <c r="D39" s="303">
        <v>2.8250000000000002</v>
      </c>
    </row>
    <row r="40" spans="1:8" x14ac:dyDescent="0.3">
      <c r="A40" s="38" t="s">
        <v>32</v>
      </c>
      <c r="B40" s="221">
        <v>2.2130000000000001</v>
      </c>
      <c r="C40" s="256">
        <v>2.855</v>
      </c>
      <c r="D40" s="303">
        <v>2.85</v>
      </c>
    </row>
    <row r="41" spans="1:8" ht="15" thickBot="1" x14ac:dyDescent="0.35">
      <c r="A41" s="39" t="s">
        <v>33</v>
      </c>
      <c r="B41" s="243">
        <v>2.2959999999999998</v>
      </c>
      <c r="C41" s="257">
        <v>2.855</v>
      </c>
      <c r="D41" s="304">
        <v>2.875</v>
      </c>
    </row>
    <row r="43" spans="1:8" x14ac:dyDescent="0.3">
      <c r="A43" s="6" t="s">
        <v>77</v>
      </c>
    </row>
    <row r="44" spans="1:8" x14ac:dyDescent="0.3">
      <c r="A44" s="6" t="s">
        <v>27</v>
      </c>
      <c r="B44" s="51" t="s">
        <v>85</v>
      </c>
    </row>
    <row r="45" spans="1:8" x14ac:dyDescent="0.3">
      <c r="B45" s="244" t="s">
        <v>51</v>
      </c>
    </row>
    <row r="46" spans="1:8" ht="15" thickBot="1" x14ac:dyDescent="0.35"/>
    <row r="47" spans="1:8" x14ac:dyDescent="0.3">
      <c r="A47" s="7" t="s">
        <v>3</v>
      </c>
      <c r="B47" s="8" t="s">
        <v>4</v>
      </c>
      <c r="C47" s="253" t="s">
        <v>1</v>
      </c>
      <c r="D47" s="296" t="s">
        <v>0</v>
      </c>
    </row>
    <row r="48" spans="1:8" x14ac:dyDescent="0.3">
      <c r="A48" s="38" t="s">
        <v>29</v>
      </c>
      <c r="B48" s="31">
        <f>B27</f>
        <v>2.1259999999999999</v>
      </c>
      <c r="C48" s="258">
        <v>3.7083333333333335</v>
      </c>
      <c r="D48" s="301">
        <v>3.7083333333333335</v>
      </c>
      <c r="F48" s="156"/>
      <c r="G48" s="156"/>
      <c r="H48" s="156"/>
    </row>
    <row r="49" spans="1:13" x14ac:dyDescent="0.3">
      <c r="A49" s="38" t="s">
        <v>30</v>
      </c>
      <c r="B49" s="31">
        <f>2.614%*100</f>
        <v>2.6139999999999999</v>
      </c>
      <c r="C49" s="258">
        <v>3.7083333333333335</v>
      </c>
      <c r="D49" s="301">
        <v>3.7083333333333335</v>
      </c>
    </row>
    <row r="50" spans="1:13" x14ac:dyDescent="0.3">
      <c r="A50" s="38" t="s">
        <v>31</v>
      </c>
      <c r="B50" s="31">
        <f>2.404%*100</f>
        <v>2.4039999999999999</v>
      </c>
      <c r="C50" s="258">
        <v>3.7083333333333335</v>
      </c>
      <c r="D50" s="301">
        <v>3.7083333333333335</v>
      </c>
    </row>
    <row r="51" spans="1:13" x14ac:dyDescent="0.3">
      <c r="A51" s="38" t="s">
        <v>32</v>
      </c>
      <c r="B51" s="31">
        <f>2.213%*100</f>
        <v>2.2130000000000001</v>
      </c>
      <c r="C51" s="258">
        <v>3.7083333333333335</v>
      </c>
      <c r="D51" s="301">
        <v>3.7083333333333335</v>
      </c>
    </row>
    <row r="52" spans="1:13" ht="15" thickBot="1" x14ac:dyDescent="0.35">
      <c r="A52" s="39" t="s">
        <v>33</v>
      </c>
      <c r="B52" s="34">
        <f>2.296%*100</f>
        <v>2.2959999999999998</v>
      </c>
      <c r="C52" s="259">
        <v>3.7083333333333335</v>
      </c>
      <c r="D52" s="302">
        <v>3.7083333333333335</v>
      </c>
    </row>
    <row r="54" spans="1:13" x14ac:dyDescent="0.3">
      <c r="A54" s="155"/>
    </row>
    <row r="55" spans="1:13" x14ac:dyDescent="0.3">
      <c r="A55" s="154"/>
    </row>
    <row r="56" spans="1:13" x14ac:dyDescent="0.3">
      <c r="A56" s="154"/>
    </row>
    <row r="57" spans="1:13" x14ac:dyDescent="0.3">
      <c r="B57" s="153"/>
      <c r="C57" s="153"/>
      <c r="D57" s="153"/>
      <c r="E57" s="153"/>
      <c r="F57" s="153"/>
      <c r="G57" s="153"/>
      <c r="H57" s="153"/>
      <c r="I57" s="153"/>
      <c r="J57" s="153"/>
      <c r="K57" s="153"/>
      <c r="L57" s="153"/>
      <c r="M57" s="153"/>
    </row>
    <row r="58" spans="1:13" x14ac:dyDescent="0.3">
      <c r="A58" s="154"/>
      <c r="B58" s="154"/>
      <c r="C58" s="154"/>
      <c r="D58" s="154"/>
      <c r="E58" s="154"/>
      <c r="F58" s="154"/>
      <c r="G58" s="154"/>
      <c r="H58" s="154"/>
      <c r="I58" s="154"/>
      <c r="J58" s="154"/>
      <c r="K58" s="154"/>
      <c r="L58" s="154"/>
      <c r="M58" s="154"/>
    </row>
    <row r="59" spans="1:13" x14ac:dyDescent="0.3">
      <c r="A59" s="154"/>
      <c r="B59" s="154"/>
      <c r="C59" s="154"/>
      <c r="D59" s="154"/>
      <c r="E59" s="154"/>
      <c r="F59" s="154"/>
      <c r="G59" s="154"/>
      <c r="H59" s="154"/>
      <c r="I59" s="154"/>
      <c r="J59" s="154"/>
      <c r="K59" s="154"/>
      <c r="L59" s="154"/>
      <c r="M59" s="154"/>
    </row>
  </sheetData>
  <mergeCells count="1">
    <mergeCell ref="D1:K4"/>
  </mergeCells>
  <pageMargins left="0.7" right="0.7" top="0.75" bottom="0.75" header="0.3" footer="0.3"/>
  <pageSetup orientation="portrait" horizontalDpi="360" verticalDpi="360" r:id="rId1"/>
  <ignoredErrors>
    <ignoredError sqref="A9:A20 A27:A31 A37:A41 A48:A52"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FD96-AE9F-4905-9E68-8727BB317EAD}">
  <dimension ref="A1:K59"/>
  <sheetViews>
    <sheetView workbookViewId="0"/>
  </sheetViews>
  <sheetFormatPr defaultRowHeight="14.4" x14ac:dyDescent="0.3"/>
  <sheetData>
    <row r="1" spans="1:11" ht="14.4" customHeight="1" x14ac:dyDescent="0.3">
      <c r="A1" s="42" t="s">
        <v>23</v>
      </c>
      <c r="D1" s="359" t="s">
        <v>72</v>
      </c>
      <c r="E1" s="359"/>
      <c r="F1" s="359"/>
      <c r="G1" s="359"/>
      <c r="H1" s="359"/>
      <c r="I1" s="359"/>
      <c r="J1" s="359"/>
      <c r="K1" s="81"/>
    </row>
    <row r="2" spans="1:11" x14ac:dyDescent="0.3">
      <c r="A2" s="6" t="s">
        <v>37</v>
      </c>
      <c r="D2" s="359"/>
      <c r="E2" s="359"/>
      <c r="F2" s="359"/>
      <c r="G2" s="359"/>
      <c r="H2" s="359"/>
      <c r="I2" s="359"/>
      <c r="J2" s="359"/>
      <c r="K2" s="81"/>
    </row>
    <row r="3" spans="1:11" x14ac:dyDescent="0.3">
      <c r="A3" s="42" t="s">
        <v>36</v>
      </c>
      <c r="D3" s="359"/>
      <c r="E3" s="359"/>
      <c r="F3" s="359"/>
      <c r="G3" s="359"/>
      <c r="H3" s="359"/>
      <c r="I3" s="359"/>
      <c r="J3" s="359"/>
      <c r="K3" s="81"/>
    </row>
    <row r="4" spans="1:11" x14ac:dyDescent="0.3">
      <c r="D4" s="359"/>
      <c r="E4" s="359"/>
      <c r="F4" s="359"/>
      <c r="G4" s="359"/>
      <c r="H4" s="359"/>
      <c r="I4" s="359"/>
      <c r="J4" s="359"/>
      <c r="K4" s="81"/>
    </row>
    <row r="5" spans="1:11" x14ac:dyDescent="0.3">
      <c r="A5" s="42" t="s">
        <v>24</v>
      </c>
      <c r="D5" s="359"/>
      <c r="E5" s="359"/>
      <c r="F5" s="359"/>
      <c r="G5" s="359"/>
      <c r="H5" s="359"/>
      <c r="I5" s="359"/>
      <c r="J5" s="359"/>
    </row>
    <row r="6" spans="1:11" x14ac:dyDescent="0.3">
      <c r="A6" s="42" t="s">
        <v>34</v>
      </c>
      <c r="B6" t="s">
        <v>40</v>
      </c>
    </row>
    <row r="7" spans="1:11" ht="15" thickBot="1" x14ac:dyDescent="0.35">
      <c r="A7" s="42"/>
    </row>
    <row r="8" spans="1:11" ht="33" customHeight="1" x14ac:dyDescent="0.3">
      <c r="B8" s="360" t="s">
        <v>71</v>
      </c>
      <c r="C8" s="361"/>
      <c r="D8" s="365" t="s">
        <v>67</v>
      </c>
      <c r="E8" s="365"/>
      <c r="F8" s="366" t="s">
        <v>68</v>
      </c>
      <c r="G8" s="367"/>
    </row>
    <row r="9" spans="1:11" ht="15" thickBot="1" x14ac:dyDescent="0.35">
      <c r="A9" s="57"/>
      <c r="B9" s="64" t="s">
        <v>7</v>
      </c>
      <c r="C9" s="61" t="s">
        <v>8</v>
      </c>
      <c r="D9" s="62" t="s">
        <v>9</v>
      </c>
      <c r="E9" s="62" t="s">
        <v>8</v>
      </c>
      <c r="F9" s="2" t="s">
        <v>9</v>
      </c>
      <c r="G9" s="65" t="s">
        <v>7</v>
      </c>
    </row>
    <row r="10" spans="1:11" x14ac:dyDescent="0.3">
      <c r="A10" s="78" t="s">
        <v>10</v>
      </c>
      <c r="B10" s="72">
        <v>0.55013100000000004</v>
      </c>
      <c r="C10" s="43">
        <v>0.80470600000000003</v>
      </c>
      <c r="D10" s="44">
        <v>1.817748863452523</v>
      </c>
      <c r="E10" s="44">
        <v>1.4623550000000001</v>
      </c>
      <c r="F10" s="63">
        <v>1.2426898767997256</v>
      </c>
      <c r="G10" s="45">
        <v>0.68382848214010961</v>
      </c>
    </row>
    <row r="11" spans="1:11" x14ac:dyDescent="0.3">
      <c r="A11" s="79" t="s">
        <v>11</v>
      </c>
      <c r="B11" s="73">
        <v>0.54327499999999995</v>
      </c>
      <c r="C11" s="12">
        <v>0.79666999999999999</v>
      </c>
      <c r="D11" s="14">
        <v>1.8406884174681333</v>
      </c>
      <c r="E11" s="14">
        <v>1.46688</v>
      </c>
      <c r="F11" s="18">
        <v>1.255224873536094</v>
      </c>
      <c r="G11" s="74">
        <v>0.68171902268760909</v>
      </c>
    </row>
    <row r="12" spans="1:11" x14ac:dyDescent="0.3">
      <c r="A12" s="79" t="s">
        <v>12</v>
      </c>
      <c r="B12" s="73">
        <v>0.49978</v>
      </c>
      <c r="C12" s="12">
        <v>0.73050000000000004</v>
      </c>
      <c r="D12" s="14">
        <v>2.0008803873704428</v>
      </c>
      <c r="E12" s="14">
        <v>1.461266</v>
      </c>
      <c r="F12" s="18">
        <v>1.3689253935660506</v>
      </c>
      <c r="G12" s="74">
        <v>0.68433810134499817</v>
      </c>
    </row>
    <row r="13" spans="1:11" x14ac:dyDescent="0.3">
      <c r="A13" s="79" t="s">
        <v>13</v>
      </c>
      <c r="B13" s="73">
        <v>0.54532999999999998</v>
      </c>
      <c r="C13" s="12">
        <v>0.68339899999999998</v>
      </c>
      <c r="D13" s="14">
        <v>1.8337520400491447</v>
      </c>
      <c r="E13" s="14">
        <v>1.2583960000000001</v>
      </c>
      <c r="F13" s="18">
        <v>1.4632740170822609</v>
      </c>
      <c r="G13" s="74">
        <v>0.79466241151434047</v>
      </c>
    </row>
    <row r="14" spans="1:11" x14ac:dyDescent="0.3">
      <c r="A14" s="79" t="s">
        <v>14</v>
      </c>
      <c r="B14" s="73">
        <v>0.64084200000000002</v>
      </c>
      <c r="C14" s="12">
        <v>0.71901099999999996</v>
      </c>
      <c r="D14" s="14">
        <v>1.5604470368671217</v>
      </c>
      <c r="E14" s="14">
        <v>1.1229</v>
      </c>
      <c r="F14" s="18">
        <v>1.390799306269306</v>
      </c>
      <c r="G14" s="74">
        <v>0.89055125122450796</v>
      </c>
    </row>
    <row r="15" spans="1:11" x14ac:dyDescent="0.3">
      <c r="A15" s="79" t="s">
        <v>15</v>
      </c>
      <c r="B15" s="73">
        <v>0.64749400000000001</v>
      </c>
      <c r="C15" s="12">
        <v>0.75490999999999997</v>
      </c>
      <c r="D15" s="14">
        <v>1.5444158555909397</v>
      </c>
      <c r="E15" s="14">
        <v>1.165754</v>
      </c>
      <c r="F15" s="18">
        <v>1.3246612178935238</v>
      </c>
      <c r="G15" s="74">
        <v>0.85781391271228757</v>
      </c>
    </row>
    <row r="16" spans="1:11" x14ac:dyDescent="0.3">
      <c r="A16" s="79" t="s">
        <v>16</v>
      </c>
      <c r="B16" s="73">
        <v>0.62362600000000001</v>
      </c>
      <c r="C16" s="12">
        <v>0.71892400000000001</v>
      </c>
      <c r="D16" s="14">
        <v>1.6035251897772063</v>
      </c>
      <c r="E16" s="14">
        <v>1.1525799999999999</v>
      </c>
      <c r="F16" s="18">
        <v>1.3909676127101056</v>
      </c>
      <c r="G16" s="74">
        <v>0.86761873362369646</v>
      </c>
    </row>
    <row r="17" spans="1:9" x14ac:dyDescent="0.3">
      <c r="A17" s="79" t="s">
        <v>17</v>
      </c>
      <c r="B17" s="73">
        <v>0.63101399999999996</v>
      </c>
      <c r="C17" s="12">
        <v>0.778115</v>
      </c>
      <c r="D17" s="14">
        <v>1.5847508930071283</v>
      </c>
      <c r="E17" s="14">
        <v>1.2331240000000001</v>
      </c>
      <c r="F17" s="18">
        <v>1.2851570783238981</v>
      </c>
      <c r="G17" s="74">
        <v>0.81094845287254158</v>
      </c>
    </row>
    <row r="18" spans="1:9" x14ac:dyDescent="0.3">
      <c r="A18" s="79" t="s">
        <v>18</v>
      </c>
      <c r="B18" s="73">
        <v>0.63959699999999997</v>
      </c>
      <c r="C18" s="12">
        <v>0.75315200000000004</v>
      </c>
      <c r="D18" s="14">
        <v>1.5634845066502814</v>
      </c>
      <c r="E18" s="14">
        <v>1.1778839999999999</v>
      </c>
      <c r="F18" s="18">
        <v>1.3277532290958531</v>
      </c>
      <c r="G18" s="74">
        <v>0.84898003538548794</v>
      </c>
    </row>
    <row r="19" spans="1:9" x14ac:dyDescent="0.3">
      <c r="A19" s="79" t="s">
        <v>19</v>
      </c>
      <c r="B19" s="73">
        <v>0.60739500000000002</v>
      </c>
      <c r="C19" s="12">
        <v>0.75388999999999995</v>
      </c>
      <c r="D19" s="14">
        <v>1.6463750936375834</v>
      </c>
      <c r="E19" s="14">
        <v>1.240877</v>
      </c>
      <c r="F19" s="18">
        <v>1.3264534613803076</v>
      </c>
      <c r="G19" s="74">
        <v>0.80588164660961559</v>
      </c>
    </row>
    <row r="20" spans="1:9" x14ac:dyDescent="0.3">
      <c r="A20" s="79" t="s">
        <v>20</v>
      </c>
      <c r="B20" s="73">
        <v>0.65437900000000004</v>
      </c>
      <c r="C20" s="12">
        <v>0.90131099999999997</v>
      </c>
      <c r="D20" s="14">
        <v>1.5281663989828524</v>
      </c>
      <c r="E20" s="14">
        <v>1.377486</v>
      </c>
      <c r="F20" s="18">
        <v>1.1094949468052648</v>
      </c>
      <c r="G20" s="74">
        <v>0.72596019124695277</v>
      </c>
    </row>
    <row r="21" spans="1:9" x14ac:dyDescent="0.3">
      <c r="A21" s="79" t="s">
        <v>21</v>
      </c>
      <c r="B21" s="73">
        <v>0.74067700000000003</v>
      </c>
      <c r="C21" s="12">
        <v>0.90395199999999998</v>
      </c>
      <c r="D21" s="14">
        <v>1.3501161774970736</v>
      </c>
      <c r="E21" s="14">
        <v>1.224315</v>
      </c>
      <c r="F21" s="18">
        <v>1.1062534293856312</v>
      </c>
      <c r="G21" s="74">
        <v>0.81678326247738531</v>
      </c>
    </row>
    <row r="22" spans="1:9" ht="15" thickBot="1" x14ac:dyDescent="0.35">
      <c r="A22" s="80" t="s">
        <v>22</v>
      </c>
      <c r="B22" s="75">
        <v>0.77662200000000003</v>
      </c>
      <c r="C22" s="47">
        <v>0.88677600000000001</v>
      </c>
      <c r="D22" s="48">
        <v>1.2876277004771948</v>
      </c>
      <c r="E22" s="48">
        <v>1.141437</v>
      </c>
      <c r="F22" s="76">
        <v>1.1276804965402762</v>
      </c>
      <c r="G22" s="77">
        <v>0.87608864965828159</v>
      </c>
    </row>
    <row r="23" spans="1:9" x14ac:dyDescent="0.3">
      <c r="A23" s="58"/>
      <c r="B23" s="59"/>
      <c r="C23" s="59"/>
      <c r="D23" s="60"/>
    </row>
    <row r="24" spans="1:9" x14ac:dyDescent="0.3">
      <c r="A24" s="6" t="s">
        <v>26</v>
      </c>
      <c r="B24" s="1"/>
      <c r="C24" s="1"/>
      <c r="D24" s="1"/>
      <c r="E24" s="1"/>
      <c r="F24" s="1"/>
      <c r="G24" s="1"/>
    </row>
    <row r="25" spans="1:9" x14ac:dyDescent="0.3">
      <c r="A25" s="6" t="s">
        <v>60</v>
      </c>
      <c r="B25" s="1"/>
      <c r="C25" s="1"/>
      <c r="D25" s="1"/>
      <c r="E25" s="1"/>
      <c r="F25" s="1"/>
    </row>
    <row r="26" spans="1:9" x14ac:dyDescent="0.3">
      <c r="A26" s="6" t="s">
        <v>27</v>
      </c>
      <c r="B26" s="52" t="s">
        <v>74</v>
      </c>
      <c r="C26" s="1"/>
      <c r="D26" s="1"/>
      <c r="E26" s="1"/>
      <c r="F26" s="1"/>
      <c r="I26" s="51"/>
    </row>
    <row r="27" spans="1:9" x14ac:dyDescent="0.3">
      <c r="B27" s="51" t="s">
        <v>69</v>
      </c>
      <c r="H27" s="51"/>
      <c r="I27" s="51"/>
    </row>
    <row r="28" spans="1:9" ht="15" thickBot="1" x14ac:dyDescent="0.35"/>
    <row r="29" spans="1:9" ht="32.25" customHeight="1" x14ac:dyDescent="0.3">
      <c r="B29" s="360" t="s">
        <v>66</v>
      </c>
      <c r="C29" s="361"/>
      <c r="D29" s="362" t="s">
        <v>67</v>
      </c>
      <c r="E29" s="362"/>
      <c r="F29" s="363" t="s">
        <v>68</v>
      </c>
      <c r="G29" s="364"/>
    </row>
    <row r="30" spans="1:9" ht="15" thickBot="1" x14ac:dyDescent="0.35">
      <c r="A30" s="57"/>
      <c r="B30" s="71" t="s">
        <v>7</v>
      </c>
      <c r="C30" s="61" t="s">
        <v>8</v>
      </c>
      <c r="D30" s="260" t="s">
        <v>9</v>
      </c>
      <c r="E30" s="260" t="s">
        <v>8</v>
      </c>
      <c r="F30" s="305" t="s">
        <v>9</v>
      </c>
      <c r="G30" s="306" t="s">
        <v>7</v>
      </c>
    </row>
    <row r="31" spans="1:9" x14ac:dyDescent="0.3">
      <c r="A31" s="68" t="s">
        <v>29</v>
      </c>
      <c r="B31" s="66">
        <f>B$22*(1+((Inflation!C27/100)-(Inflation!B27/100)))</f>
        <v>0.77874994427999999</v>
      </c>
      <c r="C31" s="30">
        <f>C$22*(1+((Inflation!D27/100)-(Inflation!B27/100)))</f>
        <v>0.88317568944000002</v>
      </c>
      <c r="D31" s="254">
        <f>1/B31</f>
        <v>1.2841092411564263</v>
      </c>
      <c r="E31" s="261">
        <f>E22*(1+((Inflation!D27/100)-(Inflation!C27/100)))</f>
        <v>1.1336752284</v>
      </c>
      <c r="F31" s="307">
        <f>1/C31</f>
        <v>1.1322775433663435</v>
      </c>
      <c r="G31" s="297">
        <f>1/E31</f>
        <v>0.88208684017144745</v>
      </c>
    </row>
    <row r="32" spans="1:9" x14ac:dyDescent="0.3">
      <c r="A32" s="69" t="s">
        <v>30</v>
      </c>
      <c r="B32" s="66">
        <f>B31*(1+((Inflation!C28/100)-(Inflation!B28/100)))</f>
        <v>0.77318966967784075</v>
      </c>
      <c r="C32" s="30">
        <f>C31*(1+((Inflation!D28/100)-(Inflation!B28/100)))</f>
        <v>0.87678149744845435</v>
      </c>
      <c r="D32" s="254">
        <f t="shared" ref="D32:D35" si="0">1/B32</f>
        <v>1.2933437152835507</v>
      </c>
      <c r="E32" s="261">
        <f>E31*(1+((Inflation!D28/100)-(Inflation!C28/100)))</f>
        <v>1.13356186087716</v>
      </c>
      <c r="F32" s="307">
        <f t="shared" ref="F32:F35" si="1">1/C32</f>
        <v>1.1405350168886172</v>
      </c>
      <c r="G32" s="297">
        <f t="shared" ref="G32:G35" si="2">1/E32</f>
        <v>0.88217505767721516</v>
      </c>
    </row>
    <row r="33" spans="1:10" x14ac:dyDescent="0.3">
      <c r="A33" s="69" t="s">
        <v>31</v>
      </c>
      <c r="B33" s="66">
        <f>B32*(1+((Inflation!C29/100)-(Inflation!B29/100)))</f>
        <v>0.77006598341234223</v>
      </c>
      <c r="C33" s="30">
        <f>C32*(1+((Inflation!D29/100)-(Inflation!B29/100)))</f>
        <v>0.87271323130029355</v>
      </c>
      <c r="D33" s="254">
        <f t="shared" si="0"/>
        <v>1.29859001896015</v>
      </c>
      <c r="E33" s="261">
        <f>E32*(1+((Inflation!D29/100)-(Inflation!C29/100)))</f>
        <v>1.1328817237606337</v>
      </c>
      <c r="F33" s="307">
        <f t="shared" si="1"/>
        <v>1.1458517690972283</v>
      </c>
      <c r="G33" s="297">
        <f t="shared" si="2"/>
        <v>0.88270468048550654</v>
      </c>
    </row>
    <row r="34" spans="1:10" x14ac:dyDescent="0.3">
      <c r="A34" s="69" t="s">
        <v>32</v>
      </c>
      <c r="B34" s="66">
        <f>B33*(1+((Inflation!C30/100)-(Inflation!B30/100)))</f>
        <v>0.76842574286767396</v>
      </c>
      <c r="C34" s="30">
        <f>C33*(1+((Inflation!D30/100)-(Inflation!B30/100)))</f>
        <v>0.87076708079449394</v>
      </c>
      <c r="D34" s="254">
        <f t="shared" si="0"/>
        <v>1.3013619198494293</v>
      </c>
      <c r="E34" s="261">
        <f>E33*(1+((Inflation!D30/100)-(Inflation!C30/100)))</f>
        <v>1.1327684355882577</v>
      </c>
      <c r="F34" s="307">
        <f t="shared" si="1"/>
        <v>1.1484127294839777</v>
      </c>
      <c r="G34" s="297">
        <f t="shared" si="2"/>
        <v>0.88279295978148464</v>
      </c>
    </row>
    <row r="35" spans="1:10" ht="15" thickBot="1" x14ac:dyDescent="0.35">
      <c r="A35" s="70" t="s">
        <v>33</v>
      </c>
      <c r="B35" s="67">
        <f>B34*(1+((Inflation!C31/100)-(Inflation!B31/100)))</f>
        <v>0.76615120266878567</v>
      </c>
      <c r="C35" s="33">
        <f>C34*(1+((Inflation!D31/100)-(Inflation!B31/100)))</f>
        <v>0.86853791706766004</v>
      </c>
      <c r="D35" s="255">
        <f t="shared" si="0"/>
        <v>1.3052253869949342</v>
      </c>
      <c r="E35" s="262">
        <f>E34*(1+((Inflation!D31/100)-(Inflation!C31/100)))</f>
        <v>1.133221542962493</v>
      </c>
      <c r="F35" s="308">
        <f t="shared" si="1"/>
        <v>1.1513602116257395</v>
      </c>
      <c r="G35" s="298">
        <f t="shared" si="2"/>
        <v>0.8824399837879694</v>
      </c>
    </row>
    <row r="37" spans="1:10" x14ac:dyDescent="0.3">
      <c r="A37" s="6" t="s">
        <v>61</v>
      </c>
    </row>
    <row r="38" spans="1:10" x14ac:dyDescent="0.3">
      <c r="A38" s="6" t="s">
        <v>27</v>
      </c>
      <c r="B38" s="52" t="s">
        <v>74</v>
      </c>
    </row>
    <row r="39" spans="1:10" x14ac:dyDescent="0.3">
      <c r="B39" s="51" t="s">
        <v>69</v>
      </c>
    </row>
    <row r="40" spans="1:10" ht="15" thickBot="1" x14ac:dyDescent="0.35"/>
    <row r="41" spans="1:10" ht="28.5" customHeight="1" x14ac:dyDescent="0.3">
      <c r="B41" s="360" t="s">
        <v>66</v>
      </c>
      <c r="C41" s="361"/>
      <c r="D41" s="362" t="s">
        <v>67</v>
      </c>
      <c r="E41" s="362"/>
      <c r="F41" s="363" t="s">
        <v>68</v>
      </c>
      <c r="G41" s="364"/>
    </row>
    <row r="42" spans="1:10" ht="15" thickBot="1" x14ac:dyDescent="0.35">
      <c r="A42" s="57"/>
      <c r="B42" s="64" t="s">
        <v>7</v>
      </c>
      <c r="C42" s="61" t="s">
        <v>8</v>
      </c>
      <c r="D42" s="260" t="s">
        <v>9</v>
      </c>
      <c r="E42" s="260" t="s">
        <v>8</v>
      </c>
      <c r="F42" s="305" t="s">
        <v>9</v>
      </c>
      <c r="G42" s="306" t="s">
        <v>7</v>
      </c>
    </row>
    <row r="43" spans="1:10" x14ac:dyDescent="0.3">
      <c r="A43" s="68" t="s">
        <v>29</v>
      </c>
      <c r="B43" s="66">
        <v>0.78383681838000008</v>
      </c>
      <c r="C43" s="157">
        <v>0.89199911063999993</v>
      </c>
      <c r="D43" s="254">
        <v>1.2995897618146279</v>
      </c>
      <c r="E43" s="254">
        <v>1.1592329117354974</v>
      </c>
      <c r="F43" s="307">
        <v>1.1210773509432208</v>
      </c>
      <c r="G43" s="297">
        <v>0.86263941428551361</v>
      </c>
    </row>
    <row r="44" spans="1:10" x14ac:dyDescent="0.3">
      <c r="A44" s="69" t="s">
        <v>30</v>
      </c>
      <c r="B44" s="66">
        <v>0.78533394670310597</v>
      </c>
      <c r="C44" s="157">
        <v>0.89365822898579028</v>
      </c>
      <c r="D44" s="254">
        <v>1.2733436574314394</v>
      </c>
      <c r="E44" s="254">
        <v>1.137934037790469</v>
      </c>
      <c r="F44" s="307">
        <v>1.1189960183490915</v>
      </c>
      <c r="G44" s="297">
        <v>0.87878555943515313</v>
      </c>
    </row>
    <row r="45" spans="1:10" x14ac:dyDescent="0.3">
      <c r="A45" s="69" t="s">
        <v>31</v>
      </c>
      <c r="B45" s="66">
        <v>0.78887580280273695</v>
      </c>
      <c r="C45" s="157">
        <v>0.89742053012982048</v>
      </c>
      <c r="D45" s="254">
        <v>1.2676266611894749</v>
      </c>
      <c r="E45" s="254">
        <v>1.1375941902913529</v>
      </c>
      <c r="F45" s="307">
        <v>1.1143047951614617</v>
      </c>
      <c r="G45" s="297">
        <v>0.87904808984993743</v>
      </c>
    </row>
    <row r="46" spans="1:10" x14ac:dyDescent="0.3">
      <c r="A46" s="69" t="s">
        <v>32</v>
      </c>
      <c r="B46" s="66">
        <v>0.79394038545673062</v>
      </c>
      <c r="C46" s="157">
        <v>0.90313709890674743</v>
      </c>
      <c r="D46" s="254">
        <v>1.2595404117460649</v>
      </c>
      <c r="E46" s="254">
        <v>1.1375376734201512</v>
      </c>
      <c r="F46" s="307">
        <v>1.1072516024538308</v>
      </c>
      <c r="G46" s="297">
        <v>0.87909176404977707</v>
      </c>
    </row>
    <row r="47" spans="1:10" ht="15" thickBot="1" x14ac:dyDescent="0.35">
      <c r="A47" s="70" t="s">
        <v>33</v>
      </c>
      <c r="B47" s="67">
        <v>0.79837851221143374</v>
      </c>
      <c r="C47" s="158">
        <v>0.90836626270941745</v>
      </c>
      <c r="D47" s="255">
        <v>1.2525387202995903</v>
      </c>
      <c r="E47" s="255">
        <v>1.1377639162573752</v>
      </c>
      <c r="F47" s="308">
        <v>1.1008775216037452</v>
      </c>
      <c r="G47" s="298">
        <v>0.87891695782500856</v>
      </c>
      <c r="I47">
        <f>B47/B22</f>
        <v>1.0280142877892124</v>
      </c>
      <c r="J47">
        <f>C47/C22</f>
        <v>1.0243469181725908</v>
      </c>
    </row>
    <row r="49" spans="1:10" x14ac:dyDescent="0.3">
      <c r="A49" s="6" t="s">
        <v>77</v>
      </c>
    </row>
    <row r="50" spans="1:10" x14ac:dyDescent="0.3">
      <c r="A50" s="6" t="s">
        <v>27</v>
      </c>
      <c r="B50" s="52" t="s">
        <v>74</v>
      </c>
    </row>
    <row r="51" spans="1:10" x14ac:dyDescent="0.3">
      <c r="B51" s="51" t="s">
        <v>70</v>
      </c>
    </row>
    <row r="52" spans="1:10" ht="15" thickBot="1" x14ac:dyDescent="0.35"/>
    <row r="53" spans="1:10" ht="29.25" customHeight="1" x14ac:dyDescent="0.3">
      <c r="B53" s="360" t="s">
        <v>66</v>
      </c>
      <c r="C53" s="361"/>
      <c r="D53" s="362" t="s">
        <v>67</v>
      </c>
      <c r="E53" s="362"/>
      <c r="F53" s="363" t="s">
        <v>68</v>
      </c>
      <c r="G53" s="364"/>
    </row>
    <row r="54" spans="1:10" ht="15" thickBot="1" x14ac:dyDescent="0.35">
      <c r="A54" s="57"/>
      <c r="B54" s="64" t="s">
        <v>7</v>
      </c>
      <c r="C54" s="61" t="s">
        <v>8</v>
      </c>
      <c r="D54" s="260" t="s">
        <v>9</v>
      </c>
      <c r="E54" s="260" t="s">
        <v>8</v>
      </c>
      <c r="F54" s="305" t="s">
        <v>9</v>
      </c>
      <c r="G54" s="306" t="s">
        <v>7</v>
      </c>
    </row>
    <row r="55" spans="1:10" x14ac:dyDescent="0.3">
      <c r="A55" s="68" t="s">
        <v>29</v>
      </c>
      <c r="B55" s="66">
        <f>B$22*(1+((Inflation!C48/100)-(Inflation!B48/100)))</f>
        <v>0.78891074878</v>
      </c>
      <c r="C55" s="157">
        <f>C$22*(1+((Inflation!D48/100)-(Inflation!B48/100)))</f>
        <v>0.90080775223999998</v>
      </c>
      <c r="D55" s="254">
        <f>1/B55</f>
        <v>1.2675705097774825</v>
      </c>
      <c r="E55" s="254">
        <f>E$22*(1+((Inflation!D48/100)-(Inflation!C48/100)))</f>
        <v>1.141437</v>
      </c>
      <c r="F55" s="307">
        <f>1/C55</f>
        <v>1.1101147803328102</v>
      </c>
      <c r="G55" s="297">
        <f>1/E55</f>
        <v>0.87608864965828159</v>
      </c>
    </row>
    <row r="56" spans="1:10" x14ac:dyDescent="0.3">
      <c r="A56" s="69" t="s">
        <v>30</v>
      </c>
      <c r="B56" s="66">
        <f>B55*(1+((Inflation!C49/100)-(Inflation!B49/100)))</f>
        <v>0.79754406207414907</v>
      </c>
      <c r="C56" s="157">
        <f>C55*(1+((Inflation!D49/100)-(Inflation!B49/100)))</f>
        <v>0.910665591742013</v>
      </c>
      <c r="D56" s="254">
        <f t="shared" ref="D56:D59" si="3">1/B56</f>
        <v>1.2538492198153037</v>
      </c>
      <c r="E56" s="254">
        <f>E55*(1+((Inflation!D49/100)-(Inflation!C49/100)))</f>
        <v>1.141437</v>
      </c>
      <c r="F56" s="307">
        <f t="shared" ref="F56:F59" si="4">1/C56</f>
        <v>1.0980979286667669</v>
      </c>
      <c r="G56" s="297">
        <f t="shared" ref="G56:G59" si="5">1/E56</f>
        <v>0.87608864965828159</v>
      </c>
    </row>
    <row r="57" spans="1:10" x14ac:dyDescent="0.3">
      <c r="A57" s="69" t="s">
        <v>31</v>
      </c>
      <c r="B57" s="66">
        <f>B56*(1+((Inflation!C50/100)-(Inflation!B50/100)))</f>
        <v>0.8079466951238029</v>
      </c>
      <c r="C57" s="157">
        <f>C56*(1+((Inflation!D50/100)-(Inflation!B50/100)))</f>
        <v>0.92254370661030127</v>
      </c>
      <c r="D57" s="254">
        <f t="shared" si="3"/>
        <v>1.2377054155123048</v>
      </c>
      <c r="E57" s="254">
        <f>E56*(1+((Inflation!D50/100)-(Inflation!C50/100)))</f>
        <v>1.141437</v>
      </c>
      <c r="F57" s="307">
        <f t="shared" si="4"/>
        <v>1.0839594837997391</v>
      </c>
      <c r="G57" s="297">
        <f t="shared" si="5"/>
        <v>0.87608864965828159</v>
      </c>
    </row>
    <row r="58" spans="1:10" x14ac:dyDescent="0.3">
      <c r="A58" s="69" t="s">
        <v>32</v>
      </c>
      <c r="B58" s="66">
        <f>B57*(1+((Inflation!C51/100)-(Inflation!B51/100)))</f>
        <v>0.82002819137155425</v>
      </c>
      <c r="C58" s="157">
        <f>C57*(1+((Inflation!D51/100)-(Inflation!B51/100)))</f>
        <v>0.93633881016981402</v>
      </c>
      <c r="D58" s="254">
        <f t="shared" si="3"/>
        <v>1.2194702700738012</v>
      </c>
      <c r="E58" s="254">
        <f>E57*(1+((Inflation!D51/100)-(Inflation!C51/100)))</f>
        <v>1.141437</v>
      </c>
      <c r="F58" s="307">
        <f t="shared" si="4"/>
        <v>1.0679894810924695</v>
      </c>
      <c r="G58" s="297">
        <f t="shared" si="5"/>
        <v>0.87608864965828159</v>
      </c>
    </row>
    <row r="59" spans="1:10" ht="15" thickBot="1" x14ac:dyDescent="0.35">
      <c r="A59" s="70" t="s">
        <v>33</v>
      </c>
      <c r="B59" s="67">
        <f>B58*(1+((Inflation!C52/100)-(Inflation!B52/100)))</f>
        <v>0.83160972286102508</v>
      </c>
      <c r="C59" s="158">
        <f>C58*(1+((Inflation!D52/100)-(Inflation!B52/100)))</f>
        <v>0.94956303529877895</v>
      </c>
      <c r="D59" s="255">
        <f t="shared" si="3"/>
        <v>1.2024871433196502</v>
      </c>
      <c r="E59" s="255">
        <f>E58*(1+((Inflation!D52/100)-(Inflation!C52/100)))</f>
        <v>1.141437</v>
      </c>
      <c r="F59" s="308">
        <f t="shared" si="4"/>
        <v>1.0531159731648054</v>
      </c>
      <c r="G59" s="298">
        <f t="shared" si="5"/>
        <v>0.87608864965828159</v>
      </c>
      <c r="I59">
        <f>B59/B22</f>
        <v>1.0708037151420189</v>
      </c>
      <c r="J59">
        <f>C59/C22</f>
        <v>1.0708037151420189</v>
      </c>
    </row>
  </sheetData>
  <mergeCells count="13">
    <mergeCell ref="D1:J5"/>
    <mergeCell ref="B29:C29"/>
    <mergeCell ref="D29:E29"/>
    <mergeCell ref="F29:G29"/>
    <mergeCell ref="B53:C53"/>
    <mergeCell ref="D53:E53"/>
    <mergeCell ref="F53:G53"/>
    <mergeCell ref="B8:C8"/>
    <mergeCell ref="D8:E8"/>
    <mergeCell ref="F8:G8"/>
    <mergeCell ref="B41:C41"/>
    <mergeCell ref="D41:E41"/>
    <mergeCell ref="F41:G41"/>
  </mergeCells>
  <pageMargins left="0.7" right="0.7" top="0.75" bottom="0.75" header="0.3" footer="0.3"/>
  <pageSetup orientation="portrait" horizontalDpi="360" verticalDpi="360" r:id="rId1"/>
  <ignoredErrors>
    <ignoredError sqref="A55:A59 A43:A4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828D-F55F-4C6F-BF3C-06AB61888F01}">
  <dimension ref="A1:M60"/>
  <sheetViews>
    <sheetView workbookViewId="0"/>
  </sheetViews>
  <sheetFormatPr defaultRowHeight="14.4" x14ac:dyDescent="0.3"/>
  <cols>
    <col min="1" max="1" width="12.6640625" customWidth="1"/>
    <col min="2" max="2" width="12.44140625" customWidth="1"/>
    <col min="3" max="3" width="11" bestFit="1" customWidth="1"/>
    <col min="4" max="4" width="11.6640625" bestFit="1" customWidth="1"/>
    <col min="5" max="6" width="10.5546875" bestFit="1" customWidth="1"/>
    <col min="7" max="8" width="8.88671875" bestFit="1" customWidth="1"/>
    <col min="9" max="10" width="10.33203125" bestFit="1" customWidth="1"/>
  </cols>
  <sheetData>
    <row r="1" spans="1:10" ht="14.4" customHeight="1" x14ac:dyDescent="0.3">
      <c r="A1" s="42" t="s">
        <v>23</v>
      </c>
      <c r="D1" s="358" t="s">
        <v>83</v>
      </c>
      <c r="E1" s="358"/>
      <c r="F1" s="358"/>
      <c r="G1" s="358"/>
      <c r="H1" s="358"/>
      <c r="I1" s="81"/>
      <c r="J1" s="81"/>
    </row>
    <row r="2" spans="1:10" x14ac:dyDescent="0.3">
      <c r="A2" s="6" t="s">
        <v>82</v>
      </c>
      <c r="D2" s="358"/>
      <c r="E2" s="358"/>
      <c r="F2" s="358"/>
      <c r="G2" s="358"/>
      <c r="H2" s="358"/>
      <c r="I2" s="81"/>
      <c r="J2" s="81"/>
    </row>
    <row r="3" spans="1:10" x14ac:dyDescent="0.3">
      <c r="A3" s="42" t="s">
        <v>36</v>
      </c>
      <c r="D3" s="358"/>
      <c r="E3" s="358"/>
      <c r="F3" s="358"/>
      <c r="G3" s="358"/>
      <c r="H3" s="358"/>
      <c r="I3" s="81"/>
      <c r="J3" s="81"/>
    </row>
    <row r="4" spans="1:10" x14ac:dyDescent="0.3">
      <c r="D4" s="358"/>
      <c r="E4" s="358"/>
      <c r="F4" s="358"/>
      <c r="G4" s="358"/>
      <c r="H4" s="358"/>
      <c r="I4" s="81"/>
      <c r="J4" s="81"/>
    </row>
    <row r="5" spans="1:10" ht="21" customHeight="1" x14ac:dyDescent="0.3">
      <c r="A5" s="42" t="s">
        <v>24</v>
      </c>
      <c r="D5" s="358"/>
      <c r="E5" s="358"/>
      <c r="F5" s="358"/>
      <c r="G5" s="358"/>
      <c r="H5" s="358"/>
    </row>
    <row r="6" spans="1:10" x14ac:dyDescent="0.3">
      <c r="A6" s="42" t="s">
        <v>34</v>
      </c>
      <c r="B6" t="s">
        <v>73</v>
      </c>
    </row>
    <row r="7" spans="1:10" ht="15" thickBot="1" x14ac:dyDescent="0.35">
      <c r="F7" s="368" t="s">
        <v>75</v>
      </c>
      <c r="G7" s="368"/>
      <c r="H7" s="368"/>
    </row>
    <row r="8" spans="1:10" x14ac:dyDescent="0.3">
      <c r="A8" s="7" t="s">
        <v>3</v>
      </c>
      <c r="B8" s="8" t="s">
        <v>58</v>
      </c>
      <c r="C8" s="9" t="s">
        <v>57</v>
      </c>
      <c r="D8" s="5" t="s">
        <v>0</v>
      </c>
      <c r="F8" s="147" t="s">
        <v>58</v>
      </c>
      <c r="G8" s="9" t="s">
        <v>57</v>
      </c>
      <c r="H8" s="5" t="s">
        <v>0</v>
      </c>
    </row>
    <row r="9" spans="1:10" ht="15" thickBot="1" x14ac:dyDescent="0.35">
      <c r="A9" s="3" t="s">
        <v>13</v>
      </c>
      <c r="B9" s="19">
        <v>2039111.64</v>
      </c>
      <c r="C9" s="20">
        <v>454666.14899999998</v>
      </c>
      <c r="D9" s="21">
        <v>1162335.8370000001</v>
      </c>
      <c r="F9" s="169">
        <f>AVERAGE(B16/B15,B15/B14,B14/B13,B13/B12,B12/B11,B11/B10,B10/B9)-1</f>
        <v>3.701405216380782E-2</v>
      </c>
      <c r="G9" s="170">
        <f t="shared" ref="G9:H9" si="0">AVERAGE(C16/C15,C15/C14,C14/C13,C13/C12,C12/C11,C11/C10,C10/C9)-1</f>
        <v>-3.5563912818328491E-2</v>
      </c>
      <c r="H9" s="171">
        <f t="shared" si="0"/>
        <v>-8.3150198297488043E-3</v>
      </c>
    </row>
    <row r="10" spans="1:10" x14ac:dyDescent="0.3">
      <c r="A10" s="3" t="s">
        <v>14</v>
      </c>
      <c r="B10" s="19">
        <v>2029504.3</v>
      </c>
      <c r="C10" s="20">
        <v>342609.17099999997</v>
      </c>
      <c r="D10" s="21">
        <v>1038100.353</v>
      </c>
      <c r="F10" s="159"/>
      <c r="G10" s="172"/>
      <c r="H10" s="172"/>
    </row>
    <row r="11" spans="1:10" x14ac:dyDescent="0.3">
      <c r="A11" s="3" t="s">
        <v>15</v>
      </c>
      <c r="B11" s="19">
        <v>2035561.5430000001</v>
      </c>
      <c r="C11" s="20">
        <v>325141.31</v>
      </c>
      <c r="D11" s="21">
        <v>1013418.1089999999</v>
      </c>
      <c r="H11" s="159"/>
    </row>
    <row r="12" spans="1:10" x14ac:dyDescent="0.3">
      <c r="A12" s="3" t="s">
        <v>16</v>
      </c>
      <c r="B12" s="19">
        <v>2154850.9539999999</v>
      </c>
      <c r="C12" s="20">
        <v>339364.89799999999</v>
      </c>
      <c r="D12" s="21">
        <v>1044730.858</v>
      </c>
    </row>
    <row r="13" spans="1:10" x14ac:dyDescent="0.3">
      <c r="A13" s="3" t="s">
        <v>17</v>
      </c>
      <c r="B13" s="19">
        <v>2279817</v>
      </c>
      <c r="C13" s="20">
        <v>368524.78600000002</v>
      </c>
      <c r="D13" s="21">
        <v>1022609.73</v>
      </c>
      <c r="G13" s="40"/>
    </row>
    <row r="14" spans="1:10" x14ac:dyDescent="0.3">
      <c r="A14" s="3" t="s">
        <v>18</v>
      </c>
      <c r="B14" s="19">
        <v>2289921</v>
      </c>
      <c r="C14" s="20">
        <v>340384.728</v>
      </c>
      <c r="D14" s="21">
        <v>1319709.639</v>
      </c>
    </row>
    <row r="15" spans="1:10" x14ac:dyDescent="0.3">
      <c r="A15" s="3" t="s">
        <v>19</v>
      </c>
      <c r="B15" s="19">
        <v>2431323</v>
      </c>
      <c r="C15" s="20">
        <v>365688.05300000001</v>
      </c>
      <c r="D15" s="21">
        <v>1219736.155</v>
      </c>
    </row>
    <row r="16" spans="1:10" x14ac:dyDescent="0.3">
      <c r="A16" s="3" t="s">
        <v>20</v>
      </c>
      <c r="B16" s="19">
        <v>2621083</v>
      </c>
      <c r="C16" s="20">
        <v>336743.04200000002</v>
      </c>
      <c r="D16" s="21">
        <v>1034280.7119999999</v>
      </c>
    </row>
    <row r="18" spans="1:13" x14ac:dyDescent="0.3">
      <c r="A18" s="6" t="s">
        <v>26</v>
      </c>
      <c r="B18" s="1"/>
      <c r="C18" s="1"/>
      <c r="D18" s="1"/>
      <c r="E18" s="1"/>
      <c r="F18" s="1"/>
      <c r="G18" s="1"/>
    </row>
    <row r="19" spans="1:13" x14ac:dyDescent="0.3">
      <c r="A19" s="6" t="s">
        <v>60</v>
      </c>
      <c r="B19" s="1"/>
      <c r="C19" s="1"/>
      <c r="D19" s="1"/>
      <c r="E19" s="1"/>
    </row>
    <row r="20" spans="1:13" x14ac:dyDescent="0.3">
      <c r="A20" s="6" t="s">
        <v>27</v>
      </c>
      <c r="B20" s="1" t="s">
        <v>80</v>
      </c>
      <c r="C20" s="1"/>
      <c r="D20" s="1"/>
      <c r="E20" s="1"/>
      <c r="K20" s="1"/>
      <c r="M20" s="1"/>
    </row>
    <row r="21" spans="1:13" x14ac:dyDescent="0.3">
      <c r="B21" s="1" t="s">
        <v>81</v>
      </c>
      <c r="C21" s="1"/>
      <c r="D21" s="1"/>
      <c r="E21" s="1"/>
      <c r="K21" s="1"/>
      <c r="M21" s="1"/>
    </row>
    <row r="22" spans="1:13" ht="15" thickBot="1" x14ac:dyDescent="0.35">
      <c r="B22" s="1"/>
      <c r="C22" s="1"/>
      <c r="D22" s="1"/>
      <c r="E22" s="1"/>
    </row>
    <row r="23" spans="1:13" x14ac:dyDescent="0.3">
      <c r="A23" s="7" t="s">
        <v>3</v>
      </c>
      <c r="B23" s="8" t="s">
        <v>58</v>
      </c>
      <c r="C23" s="253" t="s">
        <v>57</v>
      </c>
      <c r="D23" s="296" t="s">
        <v>0</v>
      </c>
      <c r="E23" s="1"/>
    </row>
    <row r="24" spans="1:13" x14ac:dyDescent="0.3">
      <c r="A24" s="38" t="s">
        <v>21</v>
      </c>
      <c r="B24" s="22">
        <f>B16*(1+F$9)</f>
        <v>2718099.9028876699</v>
      </c>
      <c r="C24" s="263">
        <f>C16*(1+G$9)</f>
        <v>324767.14181213331</v>
      </c>
      <c r="D24" s="309">
        <f>D16*(1+H$9)</f>
        <v>1025680.6473701933</v>
      </c>
      <c r="E24" s="1"/>
    </row>
    <row r="25" spans="1:13" x14ac:dyDescent="0.3">
      <c r="A25" s="38" t="s">
        <v>22</v>
      </c>
      <c r="B25" s="22">
        <f>B24*(1+F$9)</f>
        <v>2818707.794479595</v>
      </c>
      <c r="C25" s="263">
        <f>C24*(1+G$9)</f>
        <v>313217.15149446885</v>
      </c>
      <c r="D25" s="309">
        <f>D24*(1+H$9)</f>
        <v>1017152.0924483205</v>
      </c>
      <c r="E25" s="1"/>
    </row>
    <row r="26" spans="1:13" x14ac:dyDescent="0.3">
      <c r="A26" s="38" t="s">
        <v>29</v>
      </c>
      <c r="B26" s="22">
        <f t="shared" ref="B26:B30" si="1">B25*(1+F$9)</f>
        <v>2923039.5918189944</v>
      </c>
      <c r="C26" s="263">
        <f t="shared" ref="C26:C30" si="2">C25*(1+G$9)</f>
        <v>302077.9240255144</v>
      </c>
      <c r="D26" s="309">
        <f t="shared" ref="D26:D30" si="3">D25*(1+H$9)</f>
        <v>1008694.4526297422</v>
      </c>
      <c r="E26" s="1"/>
    </row>
    <row r="27" spans="1:13" x14ac:dyDescent="0.3">
      <c r="A27" s="38" t="s">
        <v>30</v>
      </c>
      <c r="B27" s="22">
        <f t="shared" si="1"/>
        <v>3031233.1317474581</v>
      </c>
      <c r="C27" s="263">
        <f t="shared" si="2"/>
        <v>291334.85107112932</v>
      </c>
      <c r="D27" s="309">
        <f t="shared" si="3"/>
        <v>1000307.1382539683</v>
      </c>
      <c r="E27" s="1"/>
    </row>
    <row r="28" spans="1:13" x14ac:dyDescent="0.3">
      <c r="A28" s="38" t="s">
        <v>31</v>
      </c>
      <c r="B28" s="22">
        <f t="shared" si="1"/>
        <v>3143431.3530066209</v>
      </c>
      <c r="C28" s="263">
        <f t="shared" si="2"/>
        <v>280973.84382669494</v>
      </c>
      <c r="D28" s="309">
        <f t="shared" si="3"/>
        <v>991989.56456354726</v>
      </c>
      <c r="E28" s="1"/>
    </row>
    <row r="29" spans="1:13" x14ac:dyDescent="0.3">
      <c r="A29" s="38" t="s">
        <v>32</v>
      </c>
      <c r="B29" s="22">
        <f t="shared" si="1"/>
        <v>3259782.4850801569</v>
      </c>
      <c r="C29" s="263">
        <f t="shared" si="2"/>
        <v>270981.3145406117</v>
      </c>
      <c r="D29" s="309">
        <f t="shared" si="3"/>
        <v>983741.15166329744</v>
      </c>
      <c r="E29" s="1"/>
    </row>
    <row r="30" spans="1:13" ht="15" thickBot="1" x14ac:dyDescent="0.35">
      <c r="A30" s="39" t="s">
        <v>33</v>
      </c>
      <c r="B30" s="35">
        <f t="shared" si="1"/>
        <v>3380440.2440255811</v>
      </c>
      <c r="C30" s="264">
        <f t="shared" si="2"/>
        <v>261344.15869489333</v>
      </c>
      <c r="D30" s="310">
        <f t="shared" si="3"/>
        <v>975561.32447987725</v>
      </c>
      <c r="F30" s="246"/>
      <c r="G30" s="246"/>
      <c r="H30" s="246"/>
    </row>
    <row r="32" spans="1:13" x14ac:dyDescent="0.3">
      <c r="A32" s="6" t="s">
        <v>61</v>
      </c>
    </row>
    <row r="33" spans="1:8" x14ac:dyDescent="0.3">
      <c r="A33" s="6" t="s">
        <v>27</v>
      </c>
      <c r="B33" s="239" t="s">
        <v>78</v>
      </c>
      <c r="C33" s="1"/>
      <c r="D33" s="1"/>
    </row>
    <row r="34" spans="1:8" ht="15" thickBot="1" x14ac:dyDescent="0.35"/>
    <row r="35" spans="1:8" x14ac:dyDescent="0.3">
      <c r="A35" s="7" t="s">
        <v>3</v>
      </c>
      <c r="B35" s="8" t="s">
        <v>58</v>
      </c>
      <c r="C35" s="253" t="s">
        <v>57</v>
      </c>
      <c r="D35" s="296" t="s">
        <v>0</v>
      </c>
    </row>
    <row r="36" spans="1:8" x14ac:dyDescent="0.3">
      <c r="A36" s="38" t="s">
        <v>21</v>
      </c>
      <c r="B36" s="173">
        <v>2704268.4712629281</v>
      </c>
      <c r="C36" s="263">
        <v>315770.02653706667</v>
      </c>
      <c r="D36" s="309">
        <v>976615.23556673084</v>
      </c>
    </row>
    <row r="37" spans="1:8" x14ac:dyDescent="0.3">
      <c r="A37" s="38" t="s">
        <v>22</v>
      </c>
      <c r="B37" s="173">
        <v>2790166.9932495551</v>
      </c>
      <c r="C37" s="263">
        <v>296343.63682707545</v>
      </c>
      <c r="D37" s="309">
        <v>949612.79416145571</v>
      </c>
    </row>
    <row r="38" spans="1:8" x14ac:dyDescent="0.3">
      <c r="A38" s="38" t="s">
        <v>29</v>
      </c>
      <c r="B38" s="173">
        <v>2878869.3030873048</v>
      </c>
      <c r="C38" s="263">
        <v>278337.60265649238</v>
      </c>
      <c r="D38" s="309">
        <v>923753.6231913215</v>
      </c>
    </row>
    <row r="39" spans="1:8" x14ac:dyDescent="0.3">
      <c r="A39" s="38" t="s">
        <v>30</v>
      </c>
      <c r="B39" s="173">
        <v>2970469.2402163967</v>
      </c>
      <c r="C39" s="263">
        <v>261636.4871620074</v>
      </c>
      <c r="D39" s="309">
        <v>898983.51251553418</v>
      </c>
    </row>
    <row r="40" spans="1:8" x14ac:dyDescent="0.3">
      <c r="A40" s="38" t="s">
        <v>31</v>
      </c>
      <c r="B40" s="173">
        <v>3065063.8544389899</v>
      </c>
      <c r="C40" s="263">
        <v>246134.73705503682</v>
      </c>
      <c r="D40" s="309">
        <v>875250.87792847736</v>
      </c>
    </row>
    <row r="41" spans="1:8" x14ac:dyDescent="0.3">
      <c r="A41" s="38" t="s">
        <v>32</v>
      </c>
      <c r="B41" s="173">
        <v>3162753.5177882672</v>
      </c>
      <c r="C41" s="263">
        <v>231735.81686438483</v>
      </c>
      <c r="D41" s="309">
        <v>852506.63348632329</v>
      </c>
    </row>
    <row r="42" spans="1:8" ht="15" thickBot="1" x14ac:dyDescent="0.35">
      <c r="A42" s="39" t="s">
        <v>33</v>
      </c>
      <c r="B42" s="174">
        <v>3263642.0403540987</v>
      </c>
      <c r="C42" s="264">
        <v>218351.41973765264</v>
      </c>
      <c r="D42" s="310">
        <f t="shared" ref="D42" si="4">D41*(1+((-0.089+$H$9)/2))</f>
        <v>811025.78351496637</v>
      </c>
      <c r="F42" s="246"/>
      <c r="G42" s="246"/>
      <c r="H42" s="246"/>
    </row>
    <row r="44" spans="1:8" x14ac:dyDescent="0.3">
      <c r="A44" s="6" t="s">
        <v>77</v>
      </c>
    </row>
    <row r="45" spans="1:8" x14ac:dyDescent="0.3">
      <c r="A45" s="6" t="s">
        <v>27</v>
      </c>
      <c r="B45" s="1" t="s">
        <v>76</v>
      </c>
      <c r="C45" s="1"/>
      <c r="D45" s="1"/>
      <c r="E45" s="1"/>
    </row>
    <row r="46" spans="1:8" x14ac:dyDescent="0.3">
      <c r="B46" s="1" t="s">
        <v>52</v>
      </c>
      <c r="C46" s="1"/>
      <c r="D46" s="1"/>
      <c r="E46" s="1"/>
    </row>
    <row r="47" spans="1:8" ht="15" thickBot="1" x14ac:dyDescent="0.35"/>
    <row r="48" spans="1:8" x14ac:dyDescent="0.3">
      <c r="A48" s="7" t="s">
        <v>3</v>
      </c>
      <c r="B48" s="8" t="s">
        <v>58</v>
      </c>
      <c r="C48" s="253" t="s">
        <v>57</v>
      </c>
      <c r="D48" s="296" t="s">
        <v>0</v>
      </c>
    </row>
    <row r="49" spans="1:8" x14ac:dyDescent="0.3">
      <c r="A49" s="38" t="s">
        <v>21</v>
      </c>
      <c r="B49" s="173">
        <f>B16*(1+($F$9+(0.25*$G$9)+(0.2*$H$9)))</f>
        <v>2690437.0396381859</v>
      </c>
      <c r="C49" s="263">
        <f>C16*(1-0.089)</f>
        <v>306772.91126200004</v>
      </c>
      <c r="D49" s="309">
        <f>D16*(1+((-0.089+$H$9)/2))</f>
        <v>983955.1880010966</v>
      </c>
    </row>
    <row r="50" spans="1:8" x14ac:dyDescent="0.3">
      <c r="A50" s="38" t="s">
        <v>22</v>
      </c>
      <c r="B50" s="173">
        <f>B49*(1+($F$9+(0.25*$G$9)+(0.2*$H$9)))</f>
        <v>2761626.1920195147</v>
      </c>
      <c r="C50" s="263">
        <f>C49*(1-0.089)</f>
        <v>279470.12215968204</v>
      </c>
      <c r="D50" s="309">
        <f>D49*(1+((-0.089+$H$9)/2))</f>
        <v>936078.3786851411</v>
      </c>
    </row>
    <row r="51" spans="1:8" x14ac:dyDescent="0.3">
      <c r="A51" s="38" t="s">
        <v>29</v>
      </c>
      <c r="B51" s="173">
        <f t="shared" ref="B51:B55" si="5">B50*(1+($F$9+(0.25*$G$9)+(0.2*$H$9)))</f>
        <v>2834699.0143556152</v>
      </c>
      <c r="C51" s="263">
        <f t="shared" ref="C51:C55" si="6">C50*(1-0.089)</f>
        <v>254597.28128747034</v>
      </c>
      <c r="D51" s="309">
        <f t="shared" ref="D51:D55" si="7">D50*(1+((-0.089+$H$9)/2))</f>
        <v>890531.13569316932</v>
      </c>
    </row>
    <row r="52" spans="1:8" x14ac:dyDescent="0.3">
      <c r="A52" s="38" t="s">
        <v>30</v>
      </c>
      <c r="B52" s="173">
        <f t="shared" si="5"/>
        <v>2909705.3486853354</v>
      </c>
      <c r="C52" s="263">
        <f t="shared" si="6"/>
        <v>231938.12325288547</v>
      </c>
      <c r="D52" s="309">
        <f t="shared" si="7"/>
        <v>847200.10812867456</v>
      </c>
    </row>
    <row r="53" spans="1:8" x14ac:dyDescent="0.3">
      <c r="A53" s="38" t="s">
        <v>31</v>
      </c>
      <c r="B53" s="173">
        <f t="shared" si="5"/>
        <v>2986696.3558713589</v>
      </c>
      <c r="C53" s="263">
        <f t="shared" si="6"/>
        <v>211295.63028337868</v>
      </c>
      <c r="D53" s="309">
        <f t="shared" si="7"/>
        <v>805977.46046752098</v>
      </c>
    </row>
    <row r="54" spans="1:8" x14ac:dyDescent="0.3">
      <c r="A54" s="38" t="s">
        <v>32</v>
      </c>
      <c r="B54" s="173">
        <f t="shared" si="5"/>
        <v>3065724.5504963775</v>
      </c>
      <c r="C54" s="263">
        <f t="shared" si="6"/>
        <v>192490.31918815797</v>
      </c>
      <c r="D54" s="309">
        <f t="shared" si="7"/>
        <v>766760.60419365729</v>
      </c>
    </row>
    <row r="55" spans="1:8" ht="15" thickBot="1" x14ac:dyDescent="0.35">
      <c r="A55" s="39" t="s">
        <v>33</v>
      </c>
      <c r="B55" s="174">
        <f t="shared" si="5"/>
        <v>3146843.8366826163</v>
      </c>
      <c r="C55" s="264">
        <f t="shared" si="6"/>
        <v>175358.68078041193</v>
      </c>
      <c r="D55" s="310">
        <f t="shared" si="7"/>
        <v>729451.94249276933</v>
      </c>
      <c r="F55" s="246"/>
      <c r="G55" s="246"/>
      <c r="H55" s="246"/>
    </row>
    <row r="60" spans="1:8" x14ac:dyDescent="0.3">
      <c r="C60" s="160"/>
    </row>
  </sheetData>
  <mergeCells count="2">
    <mergeCell ref="D1:H5"/>
    <mergeCell ref="F7:H7"/>
  </mergeCells>
  <pageMargins left="0.7" right="0.7" top="0.75" bottom="0.75" header="0.3" footer="0.3"/>
  <pageSetup orientation="portrait" horizontalDpi="360" verticalDpi="360" r:id="rId1"/>
  <ignoredErrors>
    <ignoredError sqref="A49:A55 A36:A42 A24:A30 A9:A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F4A61-0539-46EB-9C7E-1D9D8504B804}">
  <dimension ref="A1:I56"/>
  <sheetViews>
    <sheetView zoomScale="102" zoomScaleNormal="102" workbookViewId="0">
      <selection sqref="A1:I1"/>
    </sheetView>
  </sheetViews>
  <sheetFormatPr defaultRowHeight="14.4" x14ac:dyDescent="0.3"/>
  <cols>
    <col min="1" max="1" width="4.6640625" style="82" bestFit="1" customWidth="1"/>
    <col min="2" max="2" width="7" bestFit="1" customWidth="1"/>
    <col min="3" max="3" width="8.109375" style="172" customWidth="1"/>
    <col min="4" max="4" width="8.6640625" customWidth="1"/>
    <col min="5" max="5" width="8.44140625" customWidth="1"/>
    <col min="6" max="6" width="7" customWidth="1"/>
    <col min="7" max="7" width="7.44140625" customWidth="1"/>
    <col min="8" max="8" width="6.6640625" style="203" customWidth="1"/>
    <col min="9" max="9" width="14.44140625" style="187" customWidth="1"/>
  </cols>
  <sheetData>
    <row r="1" spans="1:9" ht="15" thickBot="1" x14ac:dyDescent="0.35">
      <c r="A1" s="372"/>
      <c r="B1" s="372"/>
      <c r="C1" s="372"/>
      <c r="D1" s="372"/>
      <c r="E1" s="372"/>
      <c r="F1" s="372"/>
      <c r="G1" s="372"/>
      <c r="H1" s="372"/>
      <c r="I1" s="372"/>
    </row>
    <row r="2" spans="1:9" ht="43.8" thickBot="1" x14ac:dyDescent="0.35">
      <c r="B2" s="85" t="s">
        <v>59</v>
      </c>
      <c r="C2" s="354" t="s">
        <v>5</v>
      </c>
      <c r="D2" s="355" t="s">
        <v>55</v>
      </c>
      <c r="E2" s="355" t="s">
        <v>56</v>
      </c>
      <c r="F2" s="369" t="s">
        <v>54</v>
      </c>
      <c r="G2" s="370"/>
      <c r="H2" s="371"/>
      <c r="I2" s="356" t="s">
        <v>53</v>
      </c>
    </row>
    <row r="3" spans="1:9" hidden="1" x14ac:dyDescent="0.3">
      <c r="B3" s="97" t="s">
        <v>10</v>
      </c>
      <c r="C3" s="177">
        <v>3.3452160633487722</v>
      </c>
      <c r="D3" s="98">
        <v>2.5625</v>
      </c>
      <c r="E3" s="99"/>
      <c r="F3" s="100"/>
      <c r="G3" s="98">
        <v>0.55013100000000004</v>
      </c>
      <c r="H3" s="188">
        <v>0.80470600000000003</v>
      </c>
      <c r="I3" s="206" t="s">
        <v>28</v>
      </c>
    </row>
    <row r="4" spans="1:9" hidden="1" x14ac:dyDescent="0.3">
      <c r="B4" s="3" t="s">
        <v>11</v>
      </c>
      <c r="C4" s="178">
        <v>2.6666258261220008</v>
      </c>
      <c r="D4" s="12">
        <v>3.375</v>
      </c>
      <c r="E4" s="13">
        <v>3.2</v>
      </c>
      <c r="F4" s="86"/>
      <c r="G4" s="12">
        <v>0.54327499999999995</v>
      </c>
      <c r="H4" s="189">
        <v>0.79666999999999999</v>
      </c>
      <c r="I4" s="207" t="s">
        <v>28</v>
      </c>
    </row>
    <row r="5" spans="1:9" hidden="1" x14ac:dyDescent="0.3">
      <c r="B5" s="101" t="s">
        <v>12</v>
      </c>
      <c r="C5" s="179">
        <v>1.7785702396528933</v>
      </c>
      <c r="D5" s="23">
        <v>4.5</v>
      </c>
      <c r="E5" s="24">
        <v>2.6</v>
      </c>
      <c r="F5" s="102"/>
      <c r="G5" s="23">
        <v>0.49978</v>
      </c>
      <c r="H5" s="190">
        <v>0.73050000000000004</v>
      </c>
      <c r="I5" s="208" t="s">
        <v>28</v>
      </c>
    </row>
    <row r="6" spans="1:9" x14ac:dyDescent="0.3">
      <c r="A6" s="82" t="s">
        <v>58</v>
      </c>
      <c r="B6" s="107" t="s">
        <v>13</v>
      </c>
      <c r="C6" s="180">
        <v>-0.29162145869395317</v>
      </c>
      <c r="D6" s="10">
        <v>4.6875</v>
      </c>
      <c r="E6" s="11">
        <v>4.4000000000000004</v>
      </c>
      <c r="F6" s="108"/>
      <c r="G6" s="109">
        <v>0.54532999999999998</v>
      </c>
      <c r="H6" s="191">
        <v>0.68339899999999998</v>
      </c>
      <c r="I6" s="209">
        <v>2039111.64</v>
      </c>
    </row>
    <row r="7" spans="1:9" x14ac:dyDescent="0.3">
      <c r="A7" s="82" t="s">
        <v>43</v>
      </c>
      <c r="B7" s="3" t="s">
        <v>14</v>
      </c>
      <c r="C7" s="178">
        <v>-2.7755295741680754</v>
      </c>
      <c r="D7" s="12">
        <v>2.75</v>
      </c>
      <c r="E7" s="13">
        <v>-0.8</v>
      </c>
      <c r="F7" s="93"/>
      <c r="G7" s="87">
        <v>0.64084200000000002</v>
      </c>
      <c r="H7" s="189">
        <v>0.71901099999999996</v>
      </c>
      <c r="I7" s="210">
        <v>2029504.3</v>
      </c>
    </row>
    <row r="8" spans="1:9" x14ac:dyDescent="0.3">
      <c r="B8" s="3" t="s">
        <v>15</v>
      </c>
      <c r="C8" s="178">
        <v>2.5319206161631485</v>
      </c>
      <c r="D8" s="12">
        <v>1.125</v>
      </c>
      <c r="E8" s="13">
        <v>2.6</v>
      </c>
      <c r="F8" s="93"/>
      <c r="G8" s="87">
        <v>0.64749400000000001</v>
      </c>
      <c r="H8" s="189">
        <v>0.75490999999999997</v>
      </c>
      <c r="I8" s="210">
        <v>2035561.5430000001</v>
      </c>
    </row>
    <row r="9" spans="1:9" x14ac:dyDescent="0.3">
      <c r="B9" s="3" t="s">
        <v>16</v>
      </c>
      <c r="C9" s="178">
        <v>1.6014546724713909</v>
      </c>
      <c r="D9" s="12">
        <v>0.25</v>
      </c>
      <c r="E9" s="13">
        <v>3.9</v>
      </c>
      <c r="F9" s="93"/>
      <c r="G9" s="87">
        <v>0.62362600000000001</v>
      </c>
      <c r="H9" s="189">
        <v>0.71892400000000001</v>
      </c>
      <c r="I9" s="210">
        <v>2154850.9539999999</v>
      </c>
    </row>
    <row r="10" spans="1:9" x14ac:dyDescent="0.3">
      <c r="B10" s="3" t="s">
        <v>17</v>
      </c>
      <c r="C10" s="178">
        <v>2.2240308538571441</v>
      </c>
      <c r="D10" s="12">
        <v>0.25</v>
      </c>
      <c r="E10" s="13">
        <v>2.2000000000000002</v>
      </c>
      <c r="F10" s="93"/>
      <c r="G10" s="87">
        <v>0.63101399999999996</v>
      </c>
      <c r="H10" s="189">
        <v>0.778115</v>
      </c>
      <c r="I10" s="210">
        <v>2279817</v>
      </c>
    </row>
    <row r="11" spans="1:9" x14ac:dyDescent="0.3">
      <c r="B11" s="3" t="s">
        <v>18</v>
      </c>
      <c r="C11" s="178">
        <v>1.6773315299245297</v>
      </c>
      <c r="D11" s="12">
        <v>0.25</v>
      </c>
      <c r="E11" s="13">
        <v>1.3</v>
      </c>
      <c r="F11" s="93"/>
      <c r="G11" s="87">
        <v>0.63959699999999997</v>
      </c>
      <c r="H11" s="189">
        <v>0.75315200000000004</v>
      </c>
      <c r="I11" s="210">
        <v>2289921</v>
      </c>
    </row>
    <row r="12" spans="1:9" x14ac:dyDescent="0.3">
      <c r="B12" s="3" t="s">
        <v>19</v>
      </c>
      <c r="C12" s="178">
        <v>2.3704576714638677</v>
      </c>
      <c r="D12" s="12">
        <v>0.25</v>
      </c>
      <c r="E12" s="13">
        <v>1.3</v>
      </c>
      <c r="F12" s="93"/>
      <c r="G12" s="87">
        <v>0.60739500000000002</v>
      </c>
      <c r="H12" s="189">
        <v>0.75388999999999995</v>
      </c>
      <c r="I12" s="210">
        <v>2431323</v>
      </c>
    </row>
    <row r="13" spans="1:9" x14ac:dyDescent="0.3">
      <c r="B13" s="3" t="s">
        <v>20</v>
      </c>
      <c r="C13" s="178">
        <v>2.8615870252726552</v>
      </c>
      <c r="D13" s="12">
        <v>0.3125</v>
      </c>
      <c r="E13" s="13">
        <v>-0.8</v>
      </c>
      <c r="F13" s="93"/>
      <c r="G13" s="87">
        <v>0.65437900000000004</v>
      </c>
      <c r="H13" s="189">
        <v>0.90131099999999997</v>
      </c>
      <c r="I13" s="210">
        <v>2621083</v>
      </c>
    </row>
    <row r="14" spans="1:9" x14ac:dyDescent="0.3">
      <c r="B14" s="3" t="s">
        <v>21</v>
      </c>
      <c r="C14" s="178">
        <v>1.4852791931912179</v>
      </c>
      <c r="D14" s="12">
        <v>0.5625</v>
      </c>
      <c r="E14" s="13">
        <v>0.5</v>
      </c>
      <c r="F14" s="93"/>
      <c r="G14" s="87">
        <v>0.74067700000000003</v>
      </c>
      <c r="H14" s="189">
        <v>0.90395199999999998</v>
      </c>
      <c r="I14" s="211">
        <f>Premium!B24</f>
        <v>2718099.9028876699</v>
      </c>
    </row>
    <row r="15" spans="1:9" x14ac:dyDescent="0.3">
      <c r="B15" s="3" t="s">
        <v>22</v>
      </c>
      <c r="C15" s="151">
        <f>GDP!B27</f>
        <v>2.2000000000000002</v>
      </c>
      <c r="D15" s="12">
        <v>1.25</v>
      </c>
      <c r="E15" s="13">
        <v>1.7</v>
      </c>
      <c r="F15" s="93"/>
      <c r="G15" s="87">
        <v>0.77662200000000003</v>
      </c>
      <c r="H15" s="189">
        <v>0.88677600000000001</v>
      </c>
      <c r="I15" s="211">
        <f>Premium!B25</f>
        <v>2818707.794479595</v>
      </c>
    </row>
    <row r="16" spans="1:9" x14ac:dyDescent="0.3">
      <c r="B16" s="38" t="s">
        <v>29</v>
      </c>
      <c r="C16" s="151">
        <f>GDP!B28</f>
        <v>2.2999999999999998</v>
      </c>
      <c r="D16" s="30">
        <f>'Interest Rates'!B29</f>
        <v>1.5</v>
      </c>
      <c r="E16" s="31">
        <f>Inflation!B27</f>
        <v>2.1259999999999999</v>
      </c>
      <c r="F16" s="94"/>
      <c r="G16" s="88">
        <f>'Exchange Rates'!B31</f>
        <v>0.77874994427999999</v>
      </c>
      <c r="H16" s="192">
        <f>'Exchange Rates'!C31</f>
        <v>0.88317568944000002</v>
      </c>
      <c r="I16" s="211">
        <f>Premium!B26</f>
        <v>2923039.5918189944</v>
      </c>
    </row>
    <row r="17" spans="1:9" x14ac:dyDescent="0.3">
      <c r="B17" s="38" t="s">
        <v>30</v>
      </c>
      <c r="C17" s="151">
        <f>GDP!B29</f>
        <v>1.9</v>
      </c>
      <c r="D17" s="30">
        <f>'Interest Rates'!B30</f>
        <v>2</v>
      </c>
      <c r="E17" s="31">
        <f>Inflation!B28</f>
        <v>2.6139999999999999</v>
      </c>
      <c r="F17" s="94"/>
      <c r="G17" s="88">
        <f>'Exchange Rates'!B32</f>
        <v>0.77318966967784075</v>
      </c>
      <c r="H17" s="192">
        <f>'Exchange Rates'!C32</f>
        <v>0.87678149744845435</v>
      </c>
      <c r="I17" s="211">
        <f>Premium!B27</f>
        <v>3031233.1317474581</v>
      </c>
    </row>
    <row r="18" spans="1:9" x14ac:dyDescent="0.3">
      <c r="B18" s="38" t="s">
        <v>31</v>
      </c>
      <c r="C18" s="151">
        <f>GDP!B30</f>
        <v>1.8</v>
      </c>
      <c r="D18" s="30">
        <f>'Interest Rates'!B31</f>
        <v>2.8</v>
      </c>
      <c r="E18" s="31">
        <f>Inflation!B29</f>
        <v>2.4039999999999999</v>
      </c>
      <c r="F18" s="94"/>
      <c r="G18" s="88">
        <f>'Exchange Rates'!B33</f>
        <v>0.77006598341234223</v>
      </c>
      <c r="H18" s="192">
        <f>'Exchange Rates'!C33</f>
        <v>0.87271323130029355</v>
      </c>
      <c r="I18" s="211">
        <f>Premium!B28</f>
        <v>3143431.3530066209</v>
      </c>
    </row>
    <row r="19" spans="1:9" x14ac:dyDescent="0.3">
      <c r="B19" s="38" t="s">
        <v>32</v>
      </c>
      <c r="C19" s="151">
        <f>GDP!B31</f>
        <v>1.7</v>
      </c>
      <c r="D19" s="30">
        <f>'Interest Rates'!B32</f>
        <v>2.8</v>
      </c>
      <c r="E19" s="31">
        <f>Inflation!B30</f>
        <v>2.2130000000000001</v>
      </c>
      <c r="F19" s="94"/>
      <c r="G19" s="88">
        <f>'Exchange Rates'!B34</f>
        <v>0.76842574286767396</v>
      </c>
      <c r="H19" s="192">
        <f>'Exchange Rates'!C34</f>
        <v>0.87076708079449394</v>
      </c>
      <c r="I19" s="211">
        <f>Premium!B29</f>
        <v>3259782.4850801569</v>
      </c>
    </row>
    <row r="20" spans="1:9" ht="15" thickBot="1" x14ac:dyDescent="0.35">
      <c r="B20" s="39" t="s">
        <v>33</v>
      </c>
      <c r="C20" s="152">
        <f>GDP!B32</f>
        <v>1.7</v>
      </c>
      <c r="D20" s="33">
        <f>'Interest Rates'!B33</f>
        <v>2.8</v>
      </c>
      <c r="E20" s="34">
        <f>Inflation!B31</f>
        <v>2.2959999999999998</v>
      </c>
      <c r="F20" s="110"/>
      <c r="G20" s="111">
        <f>'Exchange Rates'!B35</f>
        <v>0.76615120266878567</v>
      </c>
      <c r="H20" s="193">
        <f>'Exchange Rates'!C35</f>
        <v>0.86853791706766004</v>
      </c>
      <c r="I20" s="212">
        <f>Premium!B30</f>
        <v>3380440.2440255811</v>
      </c>
    </row>
    <row r="21" spans="1:9" hidden="1" x14ac:dyDescent="0.3">
      <c r="B21" s="97" t="s">
        <v>10</v>
      </c>
      <c r="C21" s="181">
        <v>3.0960889368031275</v>
      </c>
      <c r="D21" s="103">
        <v>4.625</v>
      </c>
      <c r="E21" s="104" t="s">
        <v>28</v>
      </c>
      <c r="F21" s="105"/>
      <c r="G21" s="106">
        <v>1.817748863452523</v>
      </c>
      <c r="H21" s="194">
        <v>1.4623550000000001</v>
      </c>
      <c r="I21" s="213" t="s">
        <v>28</v>
      </c>
    </row>
    <row r="22" spans="1:9" hidden="1" x14ac:dyDescent="0.3">
      <c r="B22" s="3" t="s">
        <v>11</v>
      </c>
      <c r="C22" s="182">
        <v>2.4559996511129185</v>
      </c>
      <c r="D22" s="14">
        <v>4.6875</v>
      </c>
      <c r="E22" s="15">
        <v>2.2999999999999998</v>
      </c>
      <c r="F22" s="95"/>
      <c r="G22" s="89">
        <v>1.8406884174681333</v>
      </c>
      <c r="H22" s="195">
        <v>1.46688</v>
      </c>
      <c r="I22" s="214" t="s">
        <v>28</v>
      </c>
    </row>
    <row r="23" spans="1:9" hidden="1" x14ac:dyDescent="0.3">
      <c r="B23" s="101" t="s">
        <v>12</v>
      </c>
      <c r="C23" s="183">
        <v>2.3567082298228854</v>
      </c>
      <c r="D23" s="25">
        <v>5.5625</v>
      </c>
      <c r="E23" s="26">
        <v>2.2999999999999998</v>
      </c>
      <c r="F23" s="112"/>
      <c r="G23" s="113">
        <v>2.0008803873704428</v>
      </c>
      <c r="H23" s="196">
        <v>1.461266</v>
      </c>
      <c r="I23" s="215" t="s">
        <v>28</v>
      </c>
    </row>
    <row r="24" spans="1:9" x14ac:dyDescent="0.3">
      <c r="A24" s="82" t="s">
        <v>57</v>
      </c>
      <c r="B24" s="107" t="s">
        <v>13</v>
      </c>
      <c r="C24" s="265">
        <v>-0.47254031742349412</v>
      </c>
      <c r="D24" s="266">
        <v>4.3125</v>
      </c>
      <c r="E24" s="267">
        <v>3.6</v>
      </c>
      <c r="F24" s="268">
        <v>1.8337520400491447</v>
      </c>
      <c r="G24" s="118"/>
      <c r="H24" s="276">
        <v>1.2583960000000001</v>
      </c>
      <c r="I24" s="277">
        <v>454666.14899999998</v>
      </c>
    </row>
    <row r="25" spans="1:9" x14ac:dyDescent="0.3">
      <c r="A25" s="122" t="s">
        <v>44</v>
      </c>
      <c r="B25" s="3" t="s">
        <v>14</v>
      </c>
      <c r="C25" s="269">
        <v>-4.1877594383224022</v>
      </c>
      <c r="D25" s="270">
        <v>0.5</v>
      </c>
      <c r="E25" s="271">
        <v>2.2000000000000002</v>
      </c>
      <c r="F25" s="272">
        <v>1.5604470368671217</v>
      </c>
      <c r="G25" s="90"/>
      <c r="H25" s="278">
        <v>1.1229</v>
      </c>
      <c r="I25" s="279">
        <v>342609.17099999997</v>
      </c>
    </row>
    <row r="26" spans="1:9" x14ac:dyDescent="0.3">
      <c r="B26" s="3" t="s">
        <v>15</v>
      </c>
      <c r="C26" s="269">
        <v>1.6945471397559828</v>
      </c>
      <c r="D26" s="270">
        <v>0.5</v>
      </c>
      <c r="E26" s="271">
        <v>3.3</v>
      </c>
      <c r="F26" s="272">
        <v>1.5444158555909397</v>
      </c>
      <c r="G26" s="90"/>
      <c r="H26" s="278">
        <v>1.165754</v>
      </c>
      <c r="I26" s="279">
        <v>325141.31</v>
      </c>
    </row>
    <row r="27" spans="1:9" x14ac:dyDescent="0.3">
      <c r="B27" s="3" t="s">
        <v>16</v>
      </c>
      <c r="C27" s="269">
        <v>1.4526239700938675</v>
      </c>
      <c r="D27" s="270">
        <v>0.5</v>
      </c>
      <c r="E27" s="271">
        <v>4.5</v>
      </c>
      <c r="F27" s="272">
        <v>1.6035251897772063</v>
      </c>
      <c r="G27" s="90"/>
      <c r="H27" s="278">
        <v>1.1525799999999999</v>
      </c>
      <c r="I27" s="279">
        <v>339364.89799999999</v>
      </c>
    </row>
    <row r="28" spans="1:9" x14ac:dyDescent="0.3">
      <c r="B28" s="3" t="s">
        <v>17</v>
      </c>
      <c r="C28" s="269">
        <v>1.4813298290309547</v>
      </c>
      <c r="D28" s="270">
        <v>0.5</v>
      </c>
      <c r="E28" s="271">
        <v>2.8</v>
      </c>
      <c r="F28" s="272">
        <v>1.5847508930071283</v>
      </c>
      <c r="G28" s="90"/>
      <c r="H28" s="278">
        <v>1.2331240000000001</v>
      </c>
      <c r="I28" s="279">
        <v>368524.78600000002</v>
      </c>
    </row>
    <row r="29" spans="1:9" x14ac:dyDescent="0.3">
      <c r="B29" s="3" t="s">
        <v>18</v>
      </c>
      <c r="C29" s="269">
        <v>2.0523885084233058</v>
      </c>
      <c r="D29" s="270">
        <v>0.5</v>
      </c>
      <c r="E29" s="271">
        <v>2.6</v>
      </c>
      <c r="F29" s="272">
        <v>1.5634845066502814</v>
      </c>
      <c r="G29" s="90"/>
      <c r="H29" s="278">
        <v>1.1778839999999999</v>
      </c>
      <c r="I29" s="279">
        <v>340384.728</v>
      </c>
    </row>
    <row r="30" spans="1:9" x14ac:dyDescent="0.3">
      <c r="B30" s="3" t="s">
        <v>19</v>
      </c>
      <c r="C30" s="269">
        <v>3.0542510117523847</v>
      </c>
      <c r="D30" s="270">
        <v>0.5</v>
      </c>
      <c r="E30" s="271">
        <v>1.5</v>
      </c>
      <c r="F30" s="272">
        <v>1.6463750936375834</v>
      </c>
      <c r="G30" s="90"/>
      <c r="H30" s="278">
        <v>1.240877</v>
      </c>
      <c r="I30" s="279">
        <v>365688.05300000001</v>
      </c>
    </row>
    <row r="31" spans="1:9" x14ac:dyDescent="0.3">
      <c r="B31" s="3" t="s">
        <v>20</v>
      </c>
      <c r="C31" s="269">
        <v>2.345939517145041</v>
      </c>
      <c r="D31" s="270">
        <v>0.5</v>
      </c>
      <c r="E31" s="271">
        <v>0</v>
      </c>
      <c r="F31" s="272">
        <v>1.5281663989828524</v>
      </c>
      <c r="G31" s="90"/>
      <c r="H31" s="278">
        <v>1.377486</v>
      </c>
      <c r="I31" s="279">
        <v>336743.04200000002</v>
      </c>
    </row>
    <row r="32" spans="1:9" x14ac:dyDescent="0.3">
      <c r="B32" s="3" t="s">
        <v>21</v>
      </c>
      <c r="C32" s="269">
        <v>1.7943207515916697</v>
      </c>
      <c r="D32" s="270">
        <v>0.375</v>
      </c>
      <c r="E32" s="271">
        <v>0.7</v>
      </c>
      <c r="F32" s="272">
        <v>1.3501161774970736</v>
      </c>
      <c r="G32" s="90"/>
      <c r="H32" s="278">
        <v>1.224315</v>
      </c>
      <c r="I32" s="280">
        <f>Premium!C24</f>
        <v>324767.14181213331</v>
      </c>
    </row>
    <row r="33" spans="1:9" x14ac:dyDescent="0.3">
      <c r="B33" s="3" t="s">
        <v>22</v>
      </c>
      <c r="C33" s="248">
        <f>GDP!C27</f>
        <v>1.7</v>
      </c>
      <c r="D33" s="270">
        <v>0.3125</v>
      </c>
      <c r="E33" s="271">
        <v>2.7</v>
      </c>
      <c r="F33" s="272">
        <v>1.2876277004771948</v>
      </c>
      <c r="G33" s="90"/>
      <c r="H33" s="278">
        <v>1.141437</v>
      </c>
      <c r="I33" s="280">
        <f>Premium!C25</f>
        <v>313217.15149446885</v>
      </c>
    </row>
    <row r="34" spans="1:9" x14ac:dyDescent="0.3">
      <c r="B34" s="38" t="s">
        <v>29</v>
      </c>
      <c r="C34" s="248">
        <f>GDP!C28</f>
        <v>1.5</v>
      </c>
      <c r="D34" s="254">
        <f>'Interest Rates'!C29</f>
        <v>0.75</v>
      </c>
      <c r="E34" s="256">
        <f>Inflation!C27</f>
        <v>2.4</v>
      </c>
      <c r="F34" s="273">
        <f>'Exchange Rates'!D31</f>
        <v>1.2841092411564263</v>
      </c>
      <c r="G34" s="91"/>
      <c r="H34" s="281">
        <f>'Exchange Rates'!E31</f>
        <v>1.1336752284</v>
      </c>
      <c r="I34" s="280">
        <f>Premium!C26</f>
        <v>302077.9240255144</v>
      </c>
    </row>
    <row r="35" spans="1:9" x14ac:dyDescent="0.3">
      <c r="B35" s="38" t="s">
        <v>30</v>
      </c>
      <c r="C35" s="248">
        <f>GDP!C29</f>
        <v>1.6</v>
      </c>
      <c r="D35" s="254">
        <f>'Interest Rates'!C30</f>
        <v>0.8</v>
      </c>
      <c r="E35" s="256">
        <f>Inflation!C28</f>
        <v>1.9</v>
      </c>
      <c r="F35" s="273">
        <f>'Exchange Rates'!D32</f>
        <v>1.2933437152835507</v>
      </c>
      <c r="G35" s="91"/>
      <c r="H35" s="281">
        <f>'Exchange Rates'!E32</f>
        <v>1.13356186087716</v>
      </c>
      <c r="I35" s="280">
        <f>Premium!C27</f>
        <v>291334.85107112932</v>
      </c>
    </row>
    <row r="36" spans="1:9" x14ac:dyDescent="0.3">
      <c r="B36" s="38" t="s">
        <v>31</v>
      </c>
      <c r="C36" s="248">
        <f>GDP!C30</f>
        <v>1.7</v>
      </c>
      <c r="D36" s="254">
        <f>'Interest Rates'!C31</f>
        <v>1</v>
      </c>
      <c r="E36" s="256">
        <f>Inflation!C29</f>
        <v>2</v>
      </c>
      <c r="F36" s="273">
        <f>'Exchange Rates'!D33</f>
        <v>1.29859001896015</v>
      </c>
      <c r="G36" s="91"/>
      <c r="H36" s="281">
        <f>'Exchange Rates'!E33</f>
        <v>1.1328817237606337</v>
      </c>
      <c r="I36" s="280">
        <f>Premium!C28</f>
        <v>280973.84382669494</v>
      </c>
    </row>
    <row r="37" spans="1:9" x14ac:dyDescent="0.3">
      <c r="B37" s="38" t="s">
        <v>32</v>
      </c>
      <c r="C37" s="248">
        <f>GDP!C31</f>
        <v>1.7</v>
      </c>
      <c r="D37" s="254">
        <f>'Interest Rates'!C32</f>
        <v>1</v>
      </c>
      <c r="E37" s="256">
        <f>Inflation!C30</f>
        <v>2</v>
      </c>
      <c r="F37" s="273">
        <f>'Exchange Rates'!D34</f>
        <v>1.3013619198494293</v>
      </c>
      <c r="G37" s="91"/>
      <c r="H37" s="281">
        <f>'Exchange Rates'!E34</f>
        <v>1.1327684355882577</v>
      </c>
      <c r="I37" s="280">
        <f>Premium!C29</f>
        <v>270981.3145406117</v>
      </c>
    </row>
    <row r="38" spans="1:9" ht="15" thickBot="1" x14ac:dyDescent="0.35">
      <c r="B38" s="39" t="s">
        <v>33</v>
      </c>
      <c r="C38" s="274">
        <f>GDP!C32</f>
        <v>1.7</v>
      </c>
      <c r="D38" s="255">
        <f>'Interest Rates'!C33</f>
        <v>1</v>
      </c>
      <c r="E38" s="257">
        <f>Inflation!C31</f>
        <v>2</v>
      </c>
      <c r="F38" s="275">
        <f>'Exchange Rates'!D35</f>
        <v>1.3052253869949342</v>
      </c>
      <c r="G38" s="119"/>
      <c r="H38" s="282">
        <f>'Exchange Rates'!E35</f>
        <v>1.133221542962493</v>
      </c>
      <c r="I38" s="283">
        <f>Premium!C30</f>
        <v>261344.15869489333</v>
      </c>
    </row>
    <row r="39" spans="1:9" ht="15" hidden="1" thickBot="1" x14ac:dyDescent="0.35">
      <c r="B39" s="97" t="s">
        <v>10</v>
      </c>
      <c r="C39" s="184">
        <v>2.1069263246560297</v>
      </c>
      <c r="D39" s="114">
        <v>0.75</v>
      </c>
      <c r="E39" s="161">
        <f>Inflation!C32</f>
        <v>0</v>
      </c>
      <c r="F39" s="116">
        <v>1.2426898767997256</v>
      </c>
      <c r="G39" s="117">
        <v>0.68382848214010961</v>
      </c>
      <c r="H39" s="198">
        <f>'Exchange Rates'!E36</f>
        <v>0</v>
      </c>
      <c r="I39" s="216" t="s">
        <v>28</v>
      </c>
    </row>
    <row r="40" spans="1:9" ht="15" hidden="1" thickBot="1" x14ac:dyDescent="0.35">
      <c r="B40" s="3" t="s">
        <v>11</v>
      </c>
      <c r="C40" s="185">
        <v>3.3452483391832857</v>
      </c>
      <c r="D40" s="16">
        <v>0.75</v>
      </c>
      <c r="E40" s="32">
        <f>Inflation!C43</f>
        <v>0</v>
      </c>
      <c r="F40" s="96">
        <v>1.255224873536094</v>
      </c>
      <c r="G40" s="92">
        <v>0.68171902268760909</v>
      </c>
      <c r="H40" s="197">
        <f>'Exchange Rates'!E49</f>
        <v>0</v>
      </c>
      <c r="I40" s="217" t="s">
        <v>28</v>
      </c>
    </row>
    <row r="41" spans="1:9" ht="15" hidden="1" thickBot="1" x14ac:dyDescent="0.35">
      <c r="B41" s="101" t="s">
        <v>12</v>
      </c>
      <c r="C41" s="186">
        <v>3.0778826299668651</v>
      </c>
      <c r="D41" s="27">
        <v>3.6875</v>
      </c>
      <c r="E41" s="32">
        <f>Inflation!C44</f>
        <v>0</v>
      </c>
      <c r="F41" s="120">
        <v>1.3689253935660506</v>
      </c>
      <c r="G41" s="121">
        <v>0.68433810134499817</v>
      </c>
      <c r="H41" s="197">
        <f>'Exchange Rates'!E50</f>
        <v>0</v>
      </c>
      <c r="I41" s="218" t="s">
        <v>28</v>
      </c>
    </row>
    <row r="42" spans="1:9" x14ac:dyDescent="0.3">
      <c r="A42" s="82" t="s">
        <v>0</v>
      </c>
      <c r="B42" s="107" t="s">
        <v>13</v>
      </c>
      <c r="C42" s="311">
        <v>0.48096728836115687</v>
      </c>
      <c r="D42" s="312">
        <v>3.5625</v>
      </c>
      <c r="E42" s="313">
        <v>3.7</v>
      </c>
      <c r="F42" s="314">
        <v>1.4632740170822609</v>
      </c>
      <c r="G42" s="315">
        <v>0.79466241151434047</v>
      </c>
      <c r="H42" s="199"/>
      <c r="I42" s="331">
        <v>1162335.8370000001</v>
      </c>
    </row>
    <row r="43" spans="1:9" x14ac:dyDescent="0.3">
      <c r="A43" s="122" t="s">
        <v>45</v>
      </c>
      <c r="B43" s="3" t="s">
        <v>14</v>
      </c>
      <c r="C43" s="316">
        <v>-4.3613527939480576</v>
      </c>
      <c r="D43" s="317">
        <v>1.125</v>
      </c>
      <c r="E43" s="318">
        <v>1</v>
      </c>
      <c r="F43" s="319">
        <v>1.390799306269306</v>
      </c>
      <c r="G43" s="320">
        <v>0.89055125122450796</v>
      </c>
      <c r="H43" s="200"/>
      <c r="I43" s="332">
        <v>1038100.353</v>
      </c>
    </row>
    <row r="44" spans="1:9" x14ac:dyDescent="0.3">
      <c r="B44" s="3" t="s">
        <v>15</v>
      </c>
      <c r="C44" s="316">
        <v>2.1227913246301995</v>
      </c>
      <c r="D44" s="317">
        <v>1</v>
      </c>
      <c r="E44" s="318">
        <v>2.1</v>
      </c>
      <c r="F44" s="319">
        <v>1.3246612178935238</v>
      </c>
      <c r="G44" s="320">
        <v>0.85781391271228757</v>
      </c>
      <c r="H44" s="200"/>
      <c r="I44" s="332">
        <v>1013418.1089999999</v>
      </c>
    </row>
    <row r="45" spans="1:9" x14ac:dyDescent="0.3">
      <c r="B45" s="3" t="s">
        <v>16</v>
      </c>
      <c r="C45" s="316">
        <v>1.6940778972080608</v>
      </c>
      <c r="D45" s="317">
        <v>1.1875</v>
      </c>
      <c r="E45" s="318">
        <v>3.1</v>
      </c>
      <c r="F45" s="319">
        <v>1.3909676127101056</v>
      </c>
      <c r="G45" s="320">
        <v>0.86761873362369646</v>
      </c>
      <c r="H45" s="200"/>
      <c r="I45" s="332">
        <v>1044730.858</v>
      </c>
    </row>
    <row r="46" spans="1:9" x14ac:dyDescent="0.3">
      <c r="B46" s="3" t="s">
        <v>17</v>
      </c>
      <c r="C46" s="316">
        <v>-0.42882275027157846</v>
      </c>
      <c r="D46" s="317">
        <v>0.875</v>
      </c>
      <c r="E46" s="318">
        <v>2.6</v>
      </c>
      <c r="F46" s="319">
        <v>1.2851570783238981</v>
      </c>
      <c r="G46" s="320">
        <v>0.81094845287254158</v>
      </c>
      <c r="H46" s="200"/>
      <c r="I46" s="332">
        <v>1022609.73</v>
      </c>
    </row>
    <row r="47" spans="1:9" x14ac:dyDescent="0.3">
      <c r="B47" s="3" t="s">
        <v>18</v>
      </c>
      <c r="C47" s="316">
        <v>0.2590252412894074</v>
      </c>
      <c r="D47" s="317">
        <v>0.5</v>
      </c>
      <c r="E47" s="318">
        <v>1.5</v>
      </c>
      <c r="F47" s="319">
        <v>1.3277532290958531</v>
      </c>
      <c r="G47" s="320">
        <v>0.84898003538548794</v>
      </c>
      <c r="H47" s="200"/>
      <c r="I47" s="332">
        <v>1319709.639</v>
      </c>
    </row>
    <row r="48" spans="1:9" x14ac:dyDescent="0.3">
      <c r="B48" s="3" t="s">
        <v>19</v>
      </c>
      <c r="C48" s="316">
        <v>1.7389623969469028</v>
      </c>
      <c r="D48" s="317">
        <v>0.125</v>
      </c>
      <c r="E48" s="318">
        <v>0.5</v>
      </c>
      <c r="F48" s="319">
        <v>1.3264534613803076</v>
      </c>
      <c r="G48" s="320">
        <v>0.80588164660961559</v>
      </c>
      <c r="H48" s="200"/>
      <c r="I48" s="332">
        <v>1219736.155</v>
      </c>
    </row>
    <row r="49" spans="2:9" x14ac:dyDescent="0.3">
      <c r="B49" s="3" t="s">
        <v>20</v>
      </c>
      <c r="C49" s="316">
        <v>2.3126691559071588</v>
      </c>
      <c r="D49" s="317">
        <v>0.05</v>
      </c>
      <c r="E49" s="318">
        <v>0</v>
      </c>
      <c r="F49" s="319">
        <v>1.1094949468052648</v>
      </c>
      <c r="G49" s="320">
        <v>0.72596019124695277</v>
      </c>
      <c r="H49" s="200"/>
      <c r="I49" s="332">
        <v>1034280.7119999999</v>
      </c>
    </row>
    <row r="50" spans="2:9" x14ac:dyDescent="0.3">
      <c r="B50" s="3" t="s">
        <v>21</v>
      </c>
      <c r="C50" s="316">
        <v>1.939525572109261</v>
      </c>
      <c r="D50" s="317">
        <v>0</v>
      </c>
      <c r="E50" s="318">
        <v>0.3</v>
      </c>
      <c r="F50" s="319">
        <v>1.1062534293856312</v>
      </c>
      <c r="G50" s="320">
        <v>0.81678326247738531</v>
      </c>
      <c r="H50" s="200"/>
      <c r="I50" s="333">
        <f>Premium!D24</f>
        <v>1025680.6473701933</v>
      </c>
    </row>
    <row r="51" spans="2:9" x14ac:dyDescent="0.3">
      <c r="B51" s="3" t="s">
        <v>22</v>
      </c>
      <c r="C51" s="321">
        <f>GDP!D27</f>
        <v>2.2999999999999998</v>
      </c>
      <c r="D51" s="317">
        <v>0</v>
      </c>
      <c r="E51" s="318">
        <v>1.7</v>
      </c>
      <c r="F51" s="319">
        <v>1.1276804965402762</v>
      </c>
      <c r="G51" s="320">
        <v>0.87608864965828159</v>
      </c>
      <c r="H51" s="200"/>
      <c r="I51" s="333">
        <f>Premium!D25</f>
        <v>1017152.0924483205</v>
      </c>
    </row>
    <row r="52" spans="2:9" x14ac:dyDescent="0.3">
      <c r="B52" s="38" t="s">
        <v>29</v>
      </c>
      <c r="C52" s="321">
        <f>GDP!D28</f>
        <v>2.1</v>
      </c>
      <c r="D52" s="322">
        <f>'Interest Rates'!D29</f>
        <v>0</v>
      </c>
      <c r="E52" s="323">
        <f>Inflation!D27</f>
        <v>1.72</v>
      </c>
      <c r="F52" s="324">
        <f>'Exchange Rates'!F31</f>
        <v>1.1322775433663435</v>
      </c>
      <c r="G52" s="325">
        <f>'Exchange Rates'!G31</f>
        <v>0.88208684017144745</v>
      </c>
      <c r="H52" s="201"/>
      <c r="I52" s="333">
        <f>Premium!D26</f>
        <v>1008694.4526297422</v>
      </c>
    </row>
    <row r="53" spans="2:9" x14ac:dyDescent="0.3">
      <c r="B53" s="38" t="s">
        <v>30</v>
      </c>
      <c r="C53" s="321">
        <f>GDP!D29</f>
        <v>1.8</v>
      </c>
      <c r="D53" s="322">
        <f>'Interest Rates'!D30</f>
        <v>0.24</v>
      </c>
      <c r="E53" s="323">
        <f>Inflation!D28</f>
        <v>1.89</v>
      </c>
      <c r="F53" s="324">
        <f>'Exchange Rates'!F32</f>
        <v>1.1405350168886172</v>
      </c>
      <c r="G53" s="325">
        <f>'Exchange Rates'!G32</f>
        <v>0.88217505767721516</v>
      </c>
      <c r="H53" s="201"/>
      <c r="I53" s="333">
        <f>Premium!D27</f>
        <v>1000307.1382539683</v>
      </c>
    </row>
    <row r="54" spans="2:9" x14ac:dyDescent="0.3">
      <c r="B54" s="38" t="s">
        <v>31</v>
      </c>
      <c r="C54" s="321">
        <f>GDP!D30</f>
        <v>1.8</v>
      </c>
      <c r="D54" s="322">
        <f>'Interest Rates'!D31</f>
        <v>0.65</v>
      </c>
      <c r="E54" s="323">
        <f>Inflation!D29</f>
        <v>1.94</v>
      </c>
      <c r="F54" s="324">
        <f>'Exchange Rates'!F33</f>
        <v>1.1458517690972283</v>
      </c>
      <c r="G54" s="325">
        <f>'Exchange Rates'!G33</f>
        <v>0.88270468048550654</v>
      </c>
      <c r="H54" s="201"/>
      <c r="I54" s="333">
        <f>Premium!D28</f>
        <v>991989.56456354726</v>
      </c>
    </row>
    <row r="55" spans="2:9" x14ac:dyDescent="0.3">
      <c r="B55" s="38" t="s">
        <v>32</v>
      </c>
      <c r="C55" s="321">
        <f>GDP!D31</f>
        <v>1.7</v>
      </c>
      <c r="D55" s="322">
        <f>'Interest Rates'!D32</f>
        <v>0.65</v>
      </c>
      <c r="E55" s="323">
        <f>Inflation!D30</f>
        <v>1.99</v>
      </c>
      <c r="F55" s="324">
        <f>'Exchange Rates'!F34</f>
        <v>1.1484127294839777</v>
      </c>
      <c r="G55" s="325">
        <f>'Exchange Rates'!G34</f>
        <v>0.88279295978148464</v>
      </c>
      <c r="H55" s="201"/>
      <c r="I55" s="333">
        <f>Premium!D29</f>
        <v>983741.15166329744</v>
      </c>
    </row>
    <row r="56" spans="2:9" ht="15" thickBot="1" x14ac:dyDescent="0.35">
      <c r="B56" s="39" t="s">
        <v>33</v>
      </c>
      <c r="C56" s="326">
        <f>GDP!D32</f>
        <v>1.7</v>
      </c>
      <c r="D56" s="327">
        <f>'Interest Rates'!D33</f>
        <v>0.65</v>
      </c>
      <c r="E56" s="328">
        <f>Inflation!D31</f>
        <v>2.04</v>
      </c>
      <c r="F56" s="329">
        <f>'Exchange Rates'!F35</f>
        <v>1.1513602116257395</v>
      </c>
      <c r="G56" s="330">
        <f>'Exchange Rates'!G35</f>
        <v>0.8824399837879694</v>
      </c>
      <c r="H56" s="202"/>
      <c r="I56" s="334">
        <f>Premium!D30</f>
        <v>975561.32447987725</v>
      </c>
    </row>
  </sheetData>
  <mergeCells count="2">
    <mergeCell ref="F2:H2"/>
    <mergeCell ref="A1:I1"/>
  </mergeCells>
  <pageMargins left="0.7" right="0.7" top="0.75" bottom="0.75" header="0.3" footer="0.3"/>
  <pageSetup orientation="portrait" r:id="rId1"/>
  <ignoredErrors>
    <ignoredError sqref="B6:B56"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9854D-CA70-4C14-B501-45FE811515D1}">
  <dimension ref="A1:I56"/>
  <sheetViews>
    <sheetView workbookViewId="0">
      <selection activeCell="K17" sqref="K17"/>
    </sheetView>
  </sheetViews>
  <sheetFormatPr defaultRowHeight="14.4" x14ac:dyDescent="0.3"/>
  <cols>
    <col min="1" max="1" width="4.6640625" style="82" bestFit="1" customWidth="1"/>
    <col min="2" max="2" width="7" bestFit="1" customWidth="1"/>
    <col min="3" max="3" width="8.109375" style="172" customWidth="1"/>
    <col min="4" max="4" width="8.6640625" customWidth="1"/>
    <col min="5" max="5" width="8.44140625" customWidth="1"/>
    <col min="6" max="6" width="7" customWidth="1"/>
    <col min="7" max="7" width="7.44140625" customWidth="1"/>
    <col min="8" max="8" width="6.6640625" style="203" customWidth="1"/>
    <col min="9" max="9" width="14.44140625" style="187" customWidth="1"/>
  </cols>
  <sheetData>
    <row r="1" spans="1:9" ht="15" thickBot="1" x14ac:dyDescent="0.35">
      <c r="A1" s="372"/>
      <c r="B1" s="372"/>
      <c r="C1" s="372"/>
      <c r="D1" s="372"/>
      <c r="E1" s="372"/>
      <c r="F1" s="372"/>
      <c r="G1" s="372"/>
      <c r="H1" s="372"/>
      <c r="I1" s="372"/>
    </row>
    <row r="2" spans="1:9" ht="43.8" thickBot="1" x14ac:dyDescent="0.35">
      <c r="B2" s="85" t="s">
        <v>59</v>
      </c>
      <c r="C2" s="354" t="s">
        <v>5</v>
      </c>
      <c r="D2" s="355" t="s">
        <v>55</v>
      </c>
      <c r="E2" s="355" t="s">
        <v>56</v>
      </c>
      <c r="F2" s="369" t="s">
        <v>54</v>
      </c>
      <c r="G2" s="370"/>
      <c r="H2" s="371"/>
      <c r="I2" s="356" t="s">
        <v>53</v>
      </c>
    </row>
    <row r="3" spans="1:9" ht="15" hidden="1" thickBot="1" x14ac:dyDescent="0.35">
      <c r="B3" s="97" t="s">
        <v>10</v>
      </c>
      <c r="C3" s="177">
        <v>3.3452160633487722</v>
      </c>
      <c r="D3" s="98">
        <v>2.5625</v>
      </c>
      <c r="E3" s="99"/>
      <c r="F3" s="100"/>
      <c r="G3" s="98">
        <v>0.55013100000000004</v>
      </c>
      <c r="H3" s="188">
        <v>0.80470600000000003</v>
      </c>
      <c r="I3" s="206" t="s">
        <v>28</v>
      </c>
    </row>
    <row r="4" spans="1:9" ht="15" hidden="1" thickBot="1" x14ac:dyDescent="0.35">
      <c r="B4" s="3" t="s">
        <v>11</v>
      </c>
      <c r="C4" s="178">
        <v>2.6666258261220008</v>
      </c>
      <c r="D4" s="12">
        <v>3.375</v>
      </c>
      <c r="E4" s="13">
        <v>3.2</v>
      </c>
      <c r="F4" s="86"/>
      <c r="G4" s="12">
        <v>0.54327499999999995</v>
      </c>
      <c r="H4" s="189">
        <v>0.79666999999999999</v>
      </c>
      <c r="I4" s="207" t="s">
        <v>28</v>
      </c>
    </row>
    <row r="5" spans="1:9" ht="15" hidden="1" thickBot="1" x14ac:dyDescent="0.35">
      <c r="B5" s="101" t="s">
        <v>12</v>
      </c>
      <c r="C5" s="179">
        <v>1.7785702396528933</v>
      </c>
      <c r="D5" s="23">
        <v>4.5</v>
      </c>
      <c r="E5" s="24">
        <v>2.6</v>
      </c>
      <c r="F5" s="102"/>
      <c r="G5" s="23">
        <v>0.49978</v>
      </c>
      <c r="H5" s="190">
        <v>0.73050000000000004</v>
      </c>
      <c r="I5" s="208" t="s">
        <v>28</v>
      </c>
    </row>
    <row r="6" spans="1:9" x14ac:dyDescent="0.3">
      <c r="A6" s="82" t="s">
        <v>58</v>
      </c>
      <c r="B6" s="107" t="s">
        <v>13</v>
      </c>
      <c r="C6" s="180">
        <v>-0.29162145869395317</v>
      </c>
      <c r="D6" s="10">
        <v>4.6875</v>
      </c>
      <c r="E6" s="11">
        <v>4.4000000000000004</v>
      </c>
      <c r="F6" s="108"/>
      <c r="G6" s="109">
        <v>0.54532999999999998</v>
      </c>
      <c r="H6" s="191">
        <v>0.68339899999999998</v>
      </c>
      <c r="I6" s="209">
        <v>2039111.64</v>
      </c>
    </row>
    <row r="7" spans="1:9" x14ac:dyDescent="0.3">
      <c r="A7" s="223" t="s">
        <v>43</v>
      </c>
      <c r="B7" s="3" t="s">
        <v>14</v>
      </c>
      <c r="C7" s="178">
        <v>-2.7755295741680754</v>
      </c>
      <c r="D7" s="12">
        <v>2.75</v>
      </c>
      <c r="E7" s="13">
        <v>-0.8</v>
      </c>
      <c r="F7" s="93"/>
      <c r="G7" s="87">
        <v>0.64084200000000002</v>
      </c>
      <c r="H7" s="189">
        <v>0.71901099999999996</v>
      </c>
      <c r="I7" s="210">
        <v>2029504.3</v>
      </c>
    </row>
    <row r="8" spans="1:9" x14ac:dyDescent="0.3">
      <c r="B8" s="3" t="s">
        <v>15</v>
      </c>
      <c r="C8" s="178">
        <v>2.5319206161631485</v>
      </c>
      <c r="D8" s="12">
        <v>1.125</v>
      </c>
      <c r="E8" s="13">
        <v>2.6</v>
      </c>
      <c r="F8" s="93"/>
      <c r="G8" s="87">
        <v>0.64749400000000001</v>
      </c>
      <c r="H8" s="189">
        <v>0.75490999999999997</v>
      </c>
      <c r="I8" s="210">
        <v>2035561.5430000001</v>
      </c>
    </row>
    <row r="9" spans="1:9" x14ac:dyDescent="0.3">
      <c r="B9" s="3" t="s">
        <v>16</v>
      </c>
      <c r="C9" s="178">
        <v>1.6014546724713909</v>
      </c>
      <c r="D9" s="12">
        <v>0.25</v>
      </c>
      <c r="E9" s="13">
        <v>3.9</v>
      </c>
      <c r="F9" s="93"/>
      <c r="G9" s="87">
        <v>0.62362600000000001</v>
      </c>
      <c r="H9" s="189">
        <v>0.71892400000000001</v>
      </c>
      <c r="I9" s="210">
        <v>2154850.9539999999</v>
      </c>
    </row>
    <row r="10" spans="1:9" x14ac:dyDescent="0.3">
      <c r="B10" s="3" t="s">
        <v>17</v>
      </c>
      <c r="C10" s="178">
        <v>2.2240308538571441</v>
      </c>
      <c r="D10" s="12">
        <v>0.25</v>
      </c>
      <c r="E10" s="13">
        <v>2.2000000000000002</v>
      </c>
      <c r="F10" s="93"/>
      <c r="G10" s="87">
        <v>0.63101399999999996</v>
      </c>
      <c r="H10" s="189">
        <v>0.778115</v>
      </c>
      <c r="I10" s="210">
        <v>2279817</v>
      </c>
    </row>
    <row r="11" spans="1:9" x14ac:dyDescent="0.3">
      <c r="B11" s="3" t="s">
        <v>18</v>
      </c>
      <c r="C11" s="178">
        <v>1.6773315299245297</v>
      </c>
      <c r="D11" s="12">
        <v>0.25</v>
      </c>
      <c r="E11" s="13">
        <v>1.3</v>
      </c>
      <c r="F11" s="93"/>
      <c r="G11" s="87">
        <v>0.63959699999999997</v>
      </c>
      <c r="H11" s="189">
        <v>0.75315200000000004</v>
      </c>
      <c r="I11" s="210">
        <v>2289921</v>
      </c>
    </row>
    <row r="12" spans="1:9" x14ac:dyDescent="0.3">
      <c r="B12" s="3" t="s">
        <v>19</v>
      </c>
      <c r="C12" s="178">
        <v>2.3704576714638677</v>
      </c>
      <c r="D12" s="12">
        <v>0.25</v>
      </c>
      <c r="E12" s="13">
        <v>1.3</v>
      </c>
      <c r="F12" s="93"/>
      <c r="G12" s="87">
        <v>0.60739500000000002</v>
      </c>
      <c r="H12" s="189">
        <v>0.75388999999999995</v>
      </c>
      <c r="I12" s="210">
        <v>2431323</v>
      </c>
    </row>
    <row r="13" spans="1:9" x14ac:dyDescent="0.3">
      <c r="B13" s="3" t="s">
        <v>20</v>
      </c>
      <c r="C13" s="178">
        <v>2.8615870252726552</v>
      </c>
      <c r="D13" s="12">
        <v>0.3125</v>
      </c>
      <c r="E13" s="13">
        <v>-0.8</v>
      </c>
      <c r="F13" s="93"/>
      <c r="G13" s="87">
        <v>0.65437900000000004</v>
      </c>
      <c r="H13" s="189">
        <v>0.90131099999999997</v>
      </c>
      <c r="I13" s="210">
        <v>2621083</v>
      </c>
    </row>
    <row r="14" spans="1:9" x14ac:dyDescent="0.3">
      <c r="B14" s="3" t="s">
        <v>21</v>
      </c>
      <c r="C14" s="178">
        <v>1.4852791931912179</v>
      </c>
      <c r="D14" s="12">
        <v>0.5625</v>
      </c>
      <c r="E14" s="13">
        <v>0.5</v>
      </c>
      <c r="F14" s="93"/>
      <c r="G14" s="87">
        <v>0.74067700000000003</v>
      </c>
      <c r="H14" s="189">
        <v>0.90395199999999998</v>
      </c>
      <c r="I14" s="211">
        <v>2704268.4712629281</v>
      </c>
    </row>
    <row r="15" spans="1:9" x14ac:dyDescent="0.3">
      <c r="B15" s="3" t="s">
        <v>22</v>
      </c>
      <c r="C15" s="36">
        <v>2.2000000000000002</v>
      </c>
      <c r="D15" s="12">
        <v>1.25</v>
      </c>
      <c r="E15" s="13">
        <v>1.7</v>
      </c>
      <c r="F15" s="93"/>
      <c r="G15" s="87">
        <v>0.77662200000000003</v>
      </c>
      <c r="H15" s="189">
        <v>0.88677600000000001</v>
      </c>
      <c r="I15" s="222">
        <v>2790166.9932495551</v>
      </c>
    </row>
    <row r="16" spans="1:9" x14ac:dyDescent="0.3">
      <c r="B16" s="38" t="s">
        <v>29</v>
      </c>
      <c r="C16" s="29">
        <v>2.2999999999999998</v>
      </c>
      <c r="D16" s="29">
        <v>1.8</v>
      </c>
      <c r="E16" s="221">
        <v>2.1259999999999999</v>
      </c>
      <c r="F16" s="94"/>
      <c r="G16" s="88">
        <v>0.78383681838000008</v>
      </c>
      <c r="H16" s="192">
        <v>0.89199911063999993</v>
      </c>
      <c r="I16" s="222">
        <v>2878869.3030873048</v>
      </c>
    </row>
    <row r="17" spans="1:9" x14ac:dyDescent="0.3">
      <c r="B17" s="38" t="s">
        <v>30</v>
      </c>
      <c r="C17" s="29">
        <v>1.9</v>
      </c>
      <c r="D17" s="29">
        <v>2.4750000000000001</v>
      </c>
      <c r="E17" s="221">
        <v>2.6139999999999999</v>
      </c>
      <c r="F17" s="94"/>
      <c r="G17" s="88">
        <v>0.78533394670310597</v>
      </c>
      <c r="H17" s="192">
        <v>0.89365822898579028</v>
      </c>
      <c r="I17" s="222">
        <v>2970469.2402163967</v>
      </c>
    </row>
    <row r="18" spans="1:9" x14ac:dyDescent="0.3">
      <c r="B18" s="38" t="s">
        <v>31</v>
      </c>
      <c r="C18" s="29">
        <v>1.8000000000000003</v>
      </c>
      <c r="D18" s="29">
        <v>3.3</v>
      </c>
      <c r="E18" s="221">
        <v>2.4039999999999999</v>
      </c>
      <c r="F18" s="94"/>
      <c r="G18" s="88">
        <v>0.78887580280273695</v>
      </c>
      <c r="H18" s="192">
        <v>0.89742053012982048</v>
      </c>
      <c r="I18" s="222">
        <v>3065063.8544389899</v>
      </c>
    </row>
    <row r="19" spans="1:9" x14ac:dyDescent="0.3">
      <c r="B19" s="38" t="s">
        <v>32</v>
      </c>
      <c r="C19" s="29">
        <v>1.7000000000000002</v>
      </c>
      <c r="D19" s="29">
        <v>3.7250000000000001</v>
      </c>
      <c r="E19" s="221">
        <v>2.2130000000000001</v>
      </c>
      <c r="F19" s="94"/>
      <c r="G19" s="88">
        <v>0.79394038545673062</v>
      </c>
      <c r="H19" s="192">
        <v>0.90313709890674743</v>
      </c>
      <c r="I19" s="222">
        <v>3162753.5177882672</v>
      </c>
    </row>
    <row r="20" spans="1:9" ht="15" thickBot="1" x14ac:dyDescent="0.35">
      <c r="B20" s="39" t="s">
        <v>33</v>
      </c>
      <c r="C20" s="29">
        <v>1.7000000000000002</v>
      </c>
      <c r="D20" s="29">
        <v>4.1500000000000004</v>
      </c>
      <c r="E20" s="221">
        <v>2.2959999999999998</v>
      </c>
      <c r="F20" s="94"/>
      <c r="G20" s="88">
        <v>0.79837851221143374</v>
      </c>
      <c r="H20" s="192">
        <v>0.90836626270941745</v>
      </c>
      <c r="I20" s="222">
        <v>3263642.0403540987</v>
      </c>
    </row>
    <row r="21" spans="1:9" ht="15" hidden="1" thickBot="1" x14ac:dyDescent="0.35">
      <c r="B21" s="97" t="s">
        <v>10</v>
      </c>
      <c r="C21" s="181">
        <v>3.0960889368031275</v>
      </c>
      <c r="D21" s="103">
        <v>4.625</v>
      </c>
      <c r="E21" s="104" t="s">
        <v>28</v>
      </c>
      <c r="F21" s="105"/>
      <c r="G21" s="106">
        <v>1.817748863452523</v>
      </c>
      <c r="H21" s="194">
        <v>1.4623550000000001</v>
      </c>
      <c r="I21" s="213" t="s">
        <v>28</v>
      </c>
    </row>
    <row r="22" spans="1:9" ht="15" hidden="1" thickBot="1" x14ac:dyDescent="0.35">
      <c r="B22" s="3" t="s">
        <v>11</v>
      </c>
      <c r="C22" s="182">
        <v>2.4559996511129185</v>
      </c>
      <c r="D22" s="14">
        <v>4.6875</v>
      </c>
      <c r="E22" s="15">
        <v>2.2999999999999998</v>
      </c>
      <c r="F22" s="95"/>
      <c r="G22" s="89">
        <v>1.8406884174681333</v>
      </c>
      <c r="H22" s="195">
        <v>1.46688</v>
      </c>
      <c r="I22" s="214" t="s">
        <v>28</v>
      </c>
    </row>
    <row r="23" spans="1:9" ht="15" hidden="1" thickBot="1" x14ac:dyDescent="0.35">
      <c r="B23" s="101" t="s">
        <v>12</v>
      </c>
      <c r="C23" s="183">
        <v>2.3567082298228854</v>
      </c>
      <c r="D23" s="25">
        <v>5.5625</v>
      </c>
      <c r="E23" s="26">
        <v>2.2999999999999998</v>
      </c>
      <c r="F23" s="112"/>
      <c r="G23" s="113">
        <v>2.0008803873704428</v>
      </c>
      <c r="H23" s="196">
        <v>1.461266</v>
      </c>
      <c r="I23" s="215" t="s">
        <v>28</v>
      </c>
    </row>
    <row r="24" spans="1:9" x14ac:dyDescent="0.3">
      <c r="A24" s="82" t="s">
        <v>57</v>
      </c>
      <c r="B24" s="107" t="s">
        <v>13</v>
      </c>
      <c r="C24" s="265">
        <v>-0.47254031742349412</v>
      </c>
      <c r="D24" s="266">
        <v>4.3125</v>
      </c>
      <c r="E24" s="267">
        <v>3.6</v>
      </c>
      <c r="F24" s="268">
        <v>1.8337520400491447</v>
      </c>
      <c r="G24" s="118"/>
      <c r="H24" s="276">
        <v>1.2583960000000001</v>
      </c>
      <c r="I24" s="277">
        <v>454666.14899999998</v>
      </c>
    </row>
    <row r="25" spans="1:9" x14ac:dyDescent="0.3">
      <c r="A25" s="122" t="s">
        <v>44</v>
      </c>
      <c r="B25" s="3" t="s">
        <v>14</v>
      </c>
      <c r="C25" s="269">
        <v>-4.1877594383224022</v>
      </c>
      <c r="D25" s="270">
        <v>0.5</v>
      </c>
      <c r="E25" s="271">
        <v>2.2000000000000002</v>
      </c>
      <c r="F25" s="272">
        <v>1.5604470368671217</v>
      </c>
      <c r="G25" s="90"/>
      <c r="H25" s="278">
        <v>1.1229</v>
      </c>
      <c r="I25" s="279">
        <v>342609.17099999997</v>
      </c>
    </row>
    <row r="26" spans="1:9" x14ac:dyDescent="0.3">
      <c r="B26" s="3" t="s">
        <v>15</v>
      </c>
      <c r="C26" s="269">
        <v>1.6945471397559828</v>
      </c>
      <c r="D26" s="270">
        <v>0.5</v>
      </c>
      <c r="E26" s="271">
        <v>3.3</v>
      </c>
      <c r="F26" s="272">
        <v>1.5444158555909397</v>
      </c>
      <c r="G26" s="90"/>
      <c r="H26" s="278">
        <v>1.165754</v>
      </c>
      <c r="I26" s="279">
        <v>325141.31</v>
      </c>
    </row>
    <row r="27" spans="1:9" x14ac:dyDescent="0.3">
      <c r="B27" s="3" t="s">
        <v>16</v>
      </c>
      <c r="C27" s="269">
        <v>1.4526239700938675</v>
      </c>
      <c r="D27" s="270">
        <v>0.5</v>
      </c>
      <c r="E27" s="271">
        <v>4.5</v>
      </c>
      <c r="F27" s="272">
        <v>1.6035251897772063</v>
      </c>
      <c r="G27" s="90"/>
      <c r="H27" s="278">
        <v>1.1525799999999999</v>
      </c>
      <c r="I27" s="279">
        <v>339364.89799999999</v>
      </c>
    </row>
    <row r="28" spans="1:9" x14ac:dyDescent="0.3">
      <c r="B28" s="3" t="s">
        <v>17</v>
      </c>
      <c r="C28" s="269">
        <v>1.4813298290309547</v>
      </c>
      <c r="D28" s="270">
        <v>0.5</v>
      </c>
      <c r="E28" s="271">
        <v>2.8</v>
      </c>
      <c r="F28" s="272">
        <v>1.5847508930071283</v>
      </c>
      <c r="G28" s="90"/>
      <c r="H28" s="278">
        <v>1.2331240000000001</v>
      </c>
      <c r="I28" s="279">
        <v>368524.78600000002</v>
      </c>
    </row>
    <row r="29" spans="1:9" x14ac:dyDescent="0.3">
      <c r="B29" s="3" t="s">
        <v>18</v>
      </c>
      <c r="C29" s="269">
        <v>2.0523885084233058</v>
      </c>
      <c r="D29" s="270">
        <v>0.5</v>
      </c>
      <c r="E29" s="271">
        <v>2.6</v>
      </c>
      <c r="F29" s="272">
        <v>1.5634845066502814</v>
      </c>
      <c r="G29" s="90"/>
      <c r="H29" s="278">
        <v>1.1778839999999999</v>
      </c>
      <c r="I29" s="279">
        <v>340384.728</v>
      </c>
    </row>
    <row r="30" spans="1:9" x14ac:dyDescent="0.3">
      <c r="B30" s="3" t="s">
        <v>19</v>
      </c>
      <c r="C30" s="269">
        <v>3.0542510117523847</v>
      </c>
      <c r="D30" s="270">
        <v>0.5</v>
      </c>
      <c r="E30" s="271">
        <v>1.5</v>
      </c>
      <c r="F30" s="272">
        <v>1.6463750936375834</v>
      </c>
      <c r="G30" s="90"/>
      <c r="H30" s="278">
        <v>1.240877</v>
      </c>
      <c r="I30" s="279">
        <v>365688.05300000001</v>
      </c>
    </row>
    <row r="31" spans="1:9" x14ac:dyDescent="0.3">
      <c r="B31" s="3" t="s">
        <v>20</v>
      </c>
      <c r="C31" s="269">
        <v>2.345939517145041</v>
      </c>
      <c r="D31" s="270">
        <v>0.5</v>
      </c>
      <c r="E31" s="271">
        <v>0</v>
      </c>
      <c r="F31" s="272">
        <v>1.5281663989828524</v>
      </c>
      <c r="G31" s="90"/>
      <c r="H31" s="278">
        <v>1.377486</v>
      </c>
      <c r="I31" s="279">
        <v>336743.04200000002</v>
      </c>
    </row>
    <row r="32" spans="1:9" x14ac:dyDescent="0.3">
      <c r="B32" s="3" t="s">
        <v>21</v>
      </c>
      <c r="C32" s="269">
        <v>1.7943207515916697</v>
      </c>
      <c r="D32" s="270">
        <v>0.375</v>
      </c>
      <c r="E32" s="271">
        <v>0.7</v>
      </c>
      <c r="F32" s="272">
        <v>1.3501161774970736</v>
      </c>
      <c r="G32" s="90"/>
      <c r="H32" s="278">
        <v>1.224315</v>
      </c>
      <c r="I32" s="280">
        <v>315770.02653706667</v>
      </c>
    </row>
    <row r="33" spans="1:9" x14ac:dyDescent="0.3">
      <c r="B33" s="3" t="s">
        <v>22</v>
      </c>
      <c r="C33" s="248">
        <v>1.7</v>
      </c>
      <c r="D33" s="270">
        <v>0.3125</v>
      </c>
      <c r="E33" s="271">
        <v>2.7</v>
      </c>
      <c r="F33" s="272">
        <v>1.2876277004771948</v>
      </c>
      <c r="G33" s="90"/>
      <c r="H33" s="278">
        <v>1.141437</v>
      </c>
      <c r="I33" s="280">
        <v>296343.63682707545</v>
      </c>
    </row>
    <row r="34" spans="1:9" x14ac:dyDescent="0.3">
      <c r="B34" s="38" t="s">
        <v>29</v>
      </c>
      <c r="C34" s="248">
        <v>-0.27499999999999991</v>
      </c>
      <c r="D34" s="254">
        <v>1.05</v>
      </c>
      <c r="E34" s="256">
        <v>3.0549999999999997</v>
      </c>
      <c r="F34" s="273">
        <v>1.2995897618146279</v>
      </c>
      <c r="G34" s="91"/>
      <c r="H34" s="281">
        <v>1.1592329117354974</v>
      </c>
      <c r="I34" s="280">
        <v>278337.60265649238</v>
      </c>
    </row>
    <row r="35" spans="1:9" x14ac:dyDescent="0.3">
      <c r="B35" s="38" t="s">
        <v>30</v>
      </c>
      <c r="C35" s="248">
        <v>-0.22499999999999987</v>
      </c>
      <c r="D35" s="254">
        <v>1.59375</v>
      </c>
      <c r="E35" s="256">
        <v>2.8049999999999997</v>
      </c>
      <c r="F35" s="273">
        <v>1.2733436574314394</v>
      </c>
      <c r="G35" s="91"/>
      <c r="H35" s="281">
        <v>1.137934037790469</v>
      </c>
      <c r="I35" s="280">
        <v>261636.4871620074</v>
      </c>
    </row>
    <row r="36" spans="1:9" x14ac:dyDescent="0.3">
      <c r="B36" s="38" t="s">
        <v>31</v>
      </c>
      <c r="C36" s="248">
        <v>-0.17499999999999982</v>
      </c>
      <c r="D36" s="254">
        <v>2.2125000000000004</v>
      </c>
      <c r="E36" s="256">
        <v>2.855</v>
      </c>
      <c r="F36" s="273">
        <v>1.2676266611894749</v>
      </c>
      <c r="G36" s="91"/>
      <c r="H36" s="281">
        <v>1.1375941902913529</v>
      </c>
      <c r="I36" s="280">
        <v>246134.73705503682</v>
      </c>
    </row>
    <row r="37" spans="1:9" x14ac:dyDescent="0.3">
      <c r="B37" s="38" t="s">
        <v>32</v>
      </c>
      <c r="C37" s="248">
        <v>-0.17499999999999982</v>
      </c>
      <c r="D37" s="254">
        <v>2.7312500000000002</v>
      </c>
      <c r="E37" s="256">
        <v>2.855</v>
      </c>
      <c r="F37" s="273">
        <v>1.2595404117460649</v>
      </c>
      <c r="G37" s="91"/>
      <c r="H37" s="281">
        <v>1.1375376734201512</v>
      </c>
      <c r="I37" s="280">
        <v>231735.81686438483</v>
      </c>
    </row>
    <row r="38" spans="1:9" ht="15" thickBot="1" x14ac:dyDescent="0.35">
      <c r="B38" s="39" t="s">
        <v>33</v>
      </c>
      <c r="C38" s="274">
        <v>-0.17499999999999982</v>
      </c>
      <c r="D38" s="255">
        <v>3.25</v>
      </c>
      <c r="E38" s="257">
        <v>2.855</v>
      </c>
      <c r="F38" s="275">
        <v>1.2525387202995903</v>
      </c>
      <c r="G38" s="119"/>
      <c r="H38" s="282">
        <v>1.1377639162573752</v>
      </c>
      <c r="I38" s="283">
        <v>218351.41973765264</v>
      </c>
    </row>
    <row r="39" spans="1:9" ht="15" hidden="1" thickBot="1" x14ac:dyDescent="0.35">
      <c r="B39" s="97" t="s">
        <v>10</v>
      </c>
      <c r="C39" s="184">
        <v>2.1069263246560297</v>
      </c>
      <c r="D39" s="114">
        <v>0.75</v>
      </c>
      <c r="E39" s="161">
        <f>Inflation!C32</f>
        <v>0</v>
      </c>
      <c r="F39" s="116">
        <v>1.2426898767997256</v>
      </c>
      <c r="G39" s="117">
        <v>0.68382848214010961</v>
      </c>
      <c r="H39" s="198">
        <f>'Exchange Rates'!E36</f>
        <v>0</v>
      </c>
      <c r="I39" s="216" t="s">
        <v>28</v>
      </c>
    </row>
    <row r="40" spans="1:9" ht="15" hidden="1" thickBot="1" x14ac:dyDescent="0.35">
      <c r="B40" s="3" t="s">
        <v>11</v>
      </c>
      <c r="C40" s="185">
        <v>3.3452483391832857</v>
      </c>
      <c r="D40" s="16">
        <v>0.75</v>
      </c>
      <c r="E40" s="32">
        <f>Inflation!C43</f>
        <v>0</v>
      </c>
      <c r="F40" s="96">
        <v>1.255224873536094</v>
      </c>
      <c r="G40" s="92">
        <v>0.68171902268760909</v>
      </c>
      <c r="H40" s="197">
        <f>'Exchange Rates'!E49</f>
        <v>0</v>
      </c>
      <c r="I40" s="217" t="s">
        <v>28</v>
      </c>
    </row>
    <row r="41" spans="1:9" ht="15" hidden="1" thickBot="1" x14ac:dyDescent="0.35">
      <c r="B41" s="101" t="s">
        <v>12</v>
      </c>
      <c r="C41" s="186">
        <v>3.0778826299668651</v>
      </c>
      <c r="D41" s="27">
        <v>3.6875</v>
      </c>
      <c r="E41" s="32">
        <f>Inflation!C44</f>
        <v>0</v>
      </c>
      <c r="F41" s="120">
        <v>1.3689253935660506</v>
      </c>
      <c r="G41" s="121">
        <v>0.68433810134499817</v>
      </c>
      <c r="H41" s="197">
        <f>'Exchange Rates'!E50</f>
        <v>0</v>
      </c>
      <c r="I41" s="218" t="s">
        <v>28</v>
      </c>
    </row>
    <row r="42" spans="1:9" x14ac:dyDescent="0.3">
      <c r="A42" s="82" t="s">
        <v>0</v>
      </c>
      <c r="B42" s="107" t="s">
        <v>13</v>
      </c>
      <c r="C42" s="311">
        <v>0.48096728836115687</v>
      </c>
      <c r="D42" s="312">
        <v>3.5625</v>
      </c>
      <c r="E42" s="313">
        <v>3.7</v>
      </c>
      <c r="F42" s="314">
        <v>1.4632740170822609</v>
      </c>
      <c r="G42" s="315">
        <v>0.79466241151434047</v>
      </c>
      <c r="H42" s="199"/>
      <c r="I42" s="331">
        <v>1162335.8370000001</v>
      </c>
    </row>
    <row r="43" spans="1:9" x14ac:dyDescent="0.3">
      <c r="A43" s="122" t="s">
        <v>45</v>
      </c>
      <c r="B43" s="3" t="s">
        <v>14</v>
      </c>
      <c r="C43" s="316">
        <v>-4.3613527939480576</v>
      </c>
      <c r="D43" s="317">
        <v>1.125</v>
      </c>
      <c r="E43" s="318">
        <v>1</v>
      </c>
      <c r="F43" s="319">
        <v>1.390799306269306</v>
      </c>
      <c r="G43" s="320">
        <v>0.89055125122450796</v>
      </c>
      <c r="H43" s="200"/>
      <c r="I43" s="332">
        <v>1038100.353</v>
      </c>
    </row>
    <row r="44" spans="1:9" x14ac:dyDescent="0.3">
      <c r="B44" s="3" t="s">
        <v>15</v>
      </c>
      <c r="C44" s="316">
        <v>2.1227913246301995</v>
      </c>
      <c r="D44" s="317">
        <v>1</v>
      </c>
      <c r="E44" s="318">
        <v>2.1</v>
      </c>
      <c r="F44" s="319">
        <v>1.3246612178935238</v>
      </c>
      <c r="G44" s="320">
        <v>0.85781391271228757</v>
      </c>
      <c r="H44" s="200"/>
      <c r="I44" s="332">
        <v>1013418.1089999999</v>
      </c>
    </row>
    <row r="45" spans="1:9" x14ac:dyDescent="0.3">
      <c r="B45" s="3" t="s">
        <v>16</v>
      </c>
      <c r="C45" s="316">
        <v>1.6940778972080608</v>
      </c>
      <c r="D45" s="317">
        <v>1.1875</v>
      </c>
      <c r="E45" s="318">
        <v>3.1</v>
      </c>
      <c r="F45" s="319">
        <v>1.3909676127101056</v>
      </c>
      <c r="G45" s="320">
        <v>0.86761873362369646</v>
      </c>
      <c r="H45" s="200"/>
      <c r="I45" s="332">
        <v>1044730.858</v>
      </c>
    </row>
    <row r="46" spans="1:9" x14ac:dyDescent="0.3">
      <c r="B46" s="3" t="s">
        <v>17</v>
      </c>
      <c r="C46" s="316">
        <v>-0.42882275027157846</v>
      </c>
      <c r="D46" s="317">
        <v>0.875</v>
      </c>
      <c r="E46" s="318">
        <v>2.6</v>
      </c>
      <c r="F46" s="319">
        <v>1.2851570783238981</v>
      </c>
      <c r="G46" s="320">
        <v>0.81094845287254158</v>
      </c>
      <c r="H46" s="200"/>
      <c r="I46" s="332">
        <v>1022609.73</v>
      </c>
    </row>
    <row r="47" spans="1:9" x14ac:dyDescent="0.3">
      <c r="B47" s="3" t="s">
        <v>18</v>
      </c>
      <c r="C47" s="316">
        <v>0.2590252412894074</v>
      </c>
      <c r="D47" s="317">
        <v>0.5</v>
      </c>
      <c r="E47" s="318">
        <v>1.5</v>
      </c>
      <c r="F47" s="319">
        <v>1.3277532290958531</v>
      </c>
      <c r="G47" s="320">
        <v>0.84898003538548794</v>
      </c>
      <c r="H47" s="200"/>
      <c r="I47" s="332">
        <v>1319709.639</v>
      </c>
    </row>
    <row r="48" spans="1:9" x14ac:dyDescent="0.3">
      <c r="B48" s="3" t="s">
        <v>19</v>
      </c>
      <c r="C48" s="316">
        <v>1.7389623969469028</v>
      </c>
      <c r="D48" s="317">
        <v>0.125</v>
      </c>
      <c r="E48" s="318">
        <v>0.5</v>
      </c>
      <c r="F48" s="319">
        <v>1.3264534613803076</v>
      </c>
      <c r="G48" s="320">
        <v>0.80588164660961559</v>
      </c>
      <c r="H48" s="200"/>
      <c r="I48" s="332">
        <v>1219736.155</v>
      </c>
    </row>
    <row r="49" spans="2:9" x14ac:dyDescent="0.3">
      <c r="B49" s="3" t="s">
        <v>20</v>
      </c>
      <c r="C49" s="316">
        <v>2.3126691559071588</v>
      </c>
      <c r="D49" s="317">
        <v>0.05</v>
      </c>
      <c r="E49" s="318">
        <v>0</v>
      </c>
      <c r="F49" s="319">
        <v>1.1094949468052648</v>
      </c>
      <c r="G49" s="320">
        <v>0.72596019124695277</v>
      </c>
      <c r="H49" s="200"/>
      <c r="I49" s="332">
        <v>1034280.7119999999</v>
      </c>
    </row>
    <row r="50" spans="2:9" x14ac:dyDescent="0.3">
      <c r="B50" s="3" t="s">
        <v>21</v>
      </c>
      <c r="C50" s="316">
        <v>1.939525572109261</v>
      </c>
      <c r="D50" s="317">
        <v>0</v>
      </c>
      <c r="E50" s="318">
        <v>0.3</v>
      </c>
      <c r="F50" s="319">
        <v>1.1062534293856312</v>
      </c>
      <c r="G50" s="320">
        <v>0.81678326247738531</v>
      </c>
      <c r="H50" s="200"/>
      <c r="I50" s="333">
        <v>1004817.9176856449</v>
      </c>
    </row>
    <row r="51" spans="2:9" x14ac:dyDescent="0.3">
      <c r="B51" s="3" t="s">
        <v>22</v>
      </c>
      <c r="C51" s="321">
        <v>2.2999999999999998</v>
      </c>
      <c r="D51" s="317">
        <v>0</v>
      </c>
      <c r="E51" s="318">
        <v>1.7</v>
      </c>
      <c r="F51" s="319">
        <v>1.1276804965402762</v>
      </c>
      <c r="G51" s="320">
        <v>0.87608864965828159</v>
      </c>
      <c r="H51" s="200"/>
      <c r="I51" s="333">
        <v>976615.23556673084</v>
      </c>
    </row>
    <row r="52" spans="2:9" x14ac:dyDescent="0.3">
      <c r="B52" s="38" t="s">
        <v>29</v>
      </c>
      <c r="C52" s="321">
        <v>2.5000000000000133E-2</v>
      </c>
      <c r="D52" s="322">
        <v>0.55000000000000004</v>
      </c>
      <c r="E52" s="323">
        <v>2.7149999999999999</v>
      </c>
      <c r="F52" s="324">
        <v>1.1210773509432208</v>
      </c>
      <c r="G52" s="325">
        <v>0.86263941428551361</v>
      </c>
      <c r="H52" s="201"/>
      <c r="I52" s="333">
        <v>949612.79416145571</v>
      </c>
    </row>
    <row r="53" spans="2:9" x14ac:dyDescent="0.3">
      <c r="B53" s="38" t="s">
        <v>30</v>
      </c>
      <c r="C53" s="321">
        <v>-0.12499999999999978</v>
      </c>
      <c r="D53" s="322">
        <v>1.2200000000000002</v>
      </c>
      <c r="E53" s="323">
        <v>2.8</v>
      </c>
      <c r="F53" s="324">
        <v>1.1189960183490915</v>
      </c>
      <c r="G53" s="325">
        <v>0.87878555943515313</v>
      </c>
      <c r="H53" s="201"/>
      <c r="I53" s="333">
        <v>923753.6231913215</v>
      </c>
    </row>
    <row r="54" spans="2:9" x14ac:dyDescent="0.3">
      <c r="B54" s="38" t="s">
        <v>31</v>
      </c>
      <c r="C54" s="321">
        <v>-0.12499999999999978</v>
      </c>
      <c r="D54" s="322">
        <v>1.9750000000000001</v>
      </c>
      <c r="E54" s="323">
        <v>2.8250000000000002</v>
      </c>
      <c r="F54" s="324">
        <v>1.1143047951614617</v>
      </c>
      <c r="G54" s="325">
        <v>0.87904808984993743</v>
      </c>
      <c r="H54" s="201"/>
      <c r="I54" s="333">
        <v>898983.51251553418</v>
      </c>
    </row>
    <row r="55" spans="2:9" x14ac:dyDescent="0.3">
      <c r="B55" s="38" t="s">
        <v>32</v>
      </c>
      <c r="C55" s="321">
        <v>-0.17499999999999982</v>
      </c>
      <c r="D55" s="322">
        <v>2.5250000000000004</v>
      </c>
      <c r="E55" s="323">
        <v>2.85</v>
      </c>
      <c r="F55" s="324">
        <v>1.1072516024538308</v>
      </c>
      <c r="G55" s="325">
        <v>0.87909176404977707</v>
      </c>
      <c r="H55" s="201"/>
      <c r="I55" s="333">
        <v>875250.87792847736</v>
      </c>
    </row>
    <row r="56" spans="2:9" ht="15" thickBot="1" x14ac:dyDescent="0.35">
      <c r="B56" s="39" t="s">
        <v>33</v>
      </c>
      <c r="C56" s="326">
        <v>-0.17499999999999982</v>
      </c>
      <c r="D56" s="327">
        <v>3.0750000000000002</v>
      </c>
      <c r="E56" s="328">
        <v>2.875</v>
      </c>
      <c r="F56" s="329">
        <v>1.1008775216037452</v>
      </c>
      <c r="G56" s="330">
        <v>0.87891695782500856</v>
      </c>
      <c r="H56" s="202"/>
      <c r="I56" s="334">
        <v>852506.63348632329</v>
      </c>
    </row>
  </sheetData>
  <mergeCells count="2">
    <mergeCell ref="A1:I1"/>
    <mergeCell ref="F2:H2"/>
  </mergeCells>
  <pageMargins left="0.7" right="0.7" top="0.75" bottom="0.75" header="0.3" footer="0.3"/>
  <ignoredErrors>
    <ignoredError sqref="B6:B56"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FCDF5-8DD9-4F45-9558-9E5DE2095BDF}">
  <dimension ref="A1:I56"/>
  <sheetViews>
    <sheetView workbookViewId="0">
      <selection activeCell="R7" sqref="R7"/>
    </sheetView>
  </sheetViews>
  <sheetFormatPr defaultColWidth="8.88671875" defaultRowHeight="14.4" x14ac:dyDescent="0.3"/>
  <cols>
    <col min="1" max="1" width="4.6640625" bestFit="1" customWidth="1"/>
    <col min="2" max="2" width="7" bestFit="1" customWidth="1"/>
    <col min="3" max="3" width="8.109375" style="172" customWidth="1"/>
    <col min="4" max="4" width="8.6640625" customWidth="1"/>
    <col min="5" max="5" width="8.44140625" customWidth="1"/>
    <col min="6" max="6" width="7" style="133" customWidth="1"/>
    <col min="7" max="7" width="7.44140625" style="143" customWidth="1"/>
    <col min="8" max="8" width="6.6640625" style="203" customWidth="1"/>
    <col min="9" max="9" width="14.44140625" style="187" customWidth="1"/>
  </cols>
  <sheetData>
    <row r="1" spans="1:9" ht="15" thickBot="1" x14ac:dyDescent="0.35">
      <c r="A1" s="372"/>
      <c r="B1" s="372"/>
      <c r="C1" s="372"/>
      <c r="D1" s="372"/>
      <c r="E1" s="372"/>
      <c r="F1" s="372"/>
      <c r="G1" s="372"/>
      <c r="H1" s="372"/>
      <c r="I1" s="372"/>
    </row>
    <row r="2" spans="1:9" ht="43.8" thickBot="1" x14ac:dyDescent="0.35">
      <c r="A2" s="82"/>
      <c r="B2" s="123" t="s">
        <v>59</v>
      </c>
      <c r="C2" s="351" t="s">
        <v>5</v>
      </c>
      <c r="D2" s="352" t="s">
        <v>55</v>
      </c>
      <c r="E2" s="352" t="s">
        <v>56</v>
      </c>
      <c r="F2" s="373" t="s">
        <v>54</v>
      </c>
      <c r="G2" s="373"/>
      <c r="H2" s="373"/>
      <c r="I2" s="353" t="s">
        <v>53</v>
      </c>
    </row>
    <row r="3" spans="1:9" hidden="1" x14ac:dyDescent="0.3">
      <c r="A3" s="82"/>
      <c r="B3" s="97" t="s">
        <v>10</v>
      </c>
      <c r="C3" s="177">
        <v>3.3452160633487722</v>
      </c>
      <c r="D3" s="98">
        <v>2.5625</v>
      </c>
      <c r="E3" s="99"/>
      <c r="F3" s="125"/>
      <c r="G3" s="134">
        <v>0.55013100000000004</v>
      </c>
      <c r="H3" s="188">
        <v>0.80470600000000003</v>
      </c>
      <c r="I3" s="206" t="s">
        <v>28</v>
      </c>
    </row>
    <row r="4" spans="1:9" hidden="1" x14ac:dyDescent="0.3">
      <c r="A4" s="82"/>
      <c r="B4" s="3" t="s">
        <v>11</v>
      </c>
      <c r="C4" s="178">
        <v>2.6666258261220008</v>
      </c>
      <c r="D4" s="12">
        <v>3.375</v>
      </c>
      <c r="E4" s="13">
        <v>3.2</v>
      </c>
      <c r="F4" s="126"/>
      <c r="G4" s="83">
        <v>0.54327499999999995</v>
      </c>
      <c r="H4" s="189">
        <v>0.79666999999999999</v>
      </c>
      <c r="I4" s="207" t="s">
        <v>28</v>
      </c>
    </row>
    <row r="5" spans="1:9" hidden="1" x14ac:dyDescent="0.3">
      <c r="A5" s="82"/>
      <c r="B5" s="101" t="s">
        <v>12</v>
      </c>
      <c r="C5" s="179">
        <v>1.7785702396528933</v>
      </c>
      <c r="D5" s="23">
        <v>4.5</v>
      </c>
      <c r="E5" s="24">
        <v>2.6</v>
      </c>
      <c r="F5" s="164"/>
      <c r="G5" s="165">
        <v>0.49978</v>
      </c>
      <c r="H5" s="190">
        <v>0.73050000000000004</v>
      </c>
      <c r="I5" s="208" t="s">
        <v>28</v>
      </c>
    </row>
    <row r="6" spans="1:9" x14ac:dyDescent="0.3">
      <c r="A6" s="82" t="s">
        <v>58</v>
      </c>
      <c r="B6" s="107" t="s">
        <v>13</v>
      </c>
      <c r="C6" s="180">
        <v>-0.29162145869395317</v>
      </c>
      <c r="D6" s="10">
        <v>4.6875</v>
      </c>
      <c r="E6" s="11">
        <v>4.4000000000000004</v>
      </c>
      <c r="F6" s="167"/>
      <c r="G6" s="168">
        <v>0.54532999999999998</v>
      </c>
      <c r="H6" s="191">
        <v>0.68339899999999998</v>
      </c>
      <c r="I6" s="209">
        <v>2039111.64</v>
      </c>
    </row>
    <row r="7" spans="1:9" x14ac:dyDescent="0.3">
      <c r="A7" s="82" t="s">
        <v>43</v>
      </c>
      <c r="B7" s="3" t="s">
        <v>14</v>
      </c>
      <c r="C7" s="178">
        <v>-2.7755295741680754</v>
      </c>
      <c r="D7" s="12">
        <v>2.75</v>
      </c>
      <c r="E7" s="13">
        <v>-0.8</v>
      </c>
      <c r="F7" s="126"/>
      <c r="G7" s="83">
        <v>0.64084200000000002</v>
      </c>
      <c r="H7" s="189">
        <v>0.71901099999999996</v>
      </c>
      <c r="I7" s="210">
        <v>2029504.3</v>
      </c>
    </row>
    <row r="8" spans="1:9" x14ac:dyDescent="0.3">
      <c r="A8" s="82"/>
      <c r="B8" s="3" t="s">
        <v>15</v>
      </c>
      <c r="C8" s="178">
        <v>2.5319206161631485</v>
      </c>
      <c r="D8" s="12">
        <v>1.125</v>
      </c>
      <c r="E8" s="13">
        <v>2.6</v>
      </c>
      <c r="F8" s="126"/>
      <c r="G8" s="83">
        <v>0.64749400000000001</v>
      </c>
      <c r="H8" s="189">
        <v>0.75490999999999997</v>
      </c>
      <c r="I8" s="210">
        <v>2035561.5430000001</v>
      </c>
    </row>
    <row r="9" spans="1:9" x14ac:dyDescent="0.3">
      <c r="A9" s="82"/>
      <c r="B9" s="3" t="s">
        <v>16</v>
      </c>
      <c r="C9" s="178">
        <v>1.6014546724713909</v>
      </c>
      <c r="D9" s="12">
        <v>0.25</v>
      </c>
      <c r="E9" s="13">
        <v>3.9</v>
      </c>
      <c r="F9" s="126"/>
      <c r="G9" s="83">
        <v>0.62362600000000001</v>
      </c>
      <c r="H9" s="189">
        <v>0.71892400000000001</v>
      </c>
      <c r="I9" s="210">
        <v>2154850.9539999999</v>
      </c>
    </row>
    <row r="10" spans="1:9" x14ac:dyDescent="0.3">
      <c r="A10" s="82"/>
      <c r="B10" s="3" t="s">
        <v>17</v>
      </c>
      <c r="C10" s="178">
        <v>2.2240308538571441</v>
      </c>
      <c r="D10" s="12">
        <v>0.25</v>
      </c>
      <c r="E10" s="13">
        <v>2.2000000000000002</v>
      </c>
      <c r="F10" s="126"/>
      <c r="G10" s="83">
        <v>0.63101399999999996</v>
      </c>
      <c r="H10" s="189">
        <v>0.778115</v>
      </c>
      <c r="I10" s="210">
        <v>2279817</v>
      </c>
    </row>
    <row r="11" spans="1:9" x14ac:dyDescent="0.3">
      <c r="A11" s="82"/>
      <c r="B11" s="3" t="s">
        <v>18</v>
      </c>
      <c r="C11" s="178">
        <v>1.6773315299245297</v>
      </c>
      <c r="D11" s="12">
        <v>0.25</v>
      </c>
      <c r="E11" s="13">
        <v>1.3</v>
      </c>
      <c r="F11" s="126"/>
      <c r="G11" s="83">
        <v>0.63959699999999997</v>
      </c>
      <c r="H11" s="189">
        <v>0.75315200000000004</v>
      </c>
      <c r="I11" s="210">
        <v>2289921</v>
      </c>
    </row>
    <row r="12" spans="1:9" x14ac:dyDescent="0.3">
      <c r="A12" s="82"/>
      <c r="B12" s="3" t="s">
        <v>19</v>
      </c>
      <c r="C12" s="178">
        <v>2.3704576714638677</v>
      </c>
      <c r="D12" s="12">
        <v>0.25</v>
      </c>
      <c r="E12" s="13">
        <v>1.3</v>
      </c>
      <c r="F12" s="126"/>
      <c r="G12" s="83">
        <v>0.60739500000000002</v>
      </c>
      <c r="H12" s="189">
        <v>0.75388999999999995</v>
      </c>
      <c r="I12" s="210">
        <v>2431323</v>
      </c>
    </row>
    <row r="13" spans="1:9" x14ac:dyDescent="0.3">
      <c r="A13" s="82"/>
      <c r="B13" s="3" t="s">
        <v>20</v>
      </c>
      <c r="C13" s="178">
        <v>2.8615870252726552</v>
      </c>
      <c r="D13" s="12">
        <v>0.3125</v>
      </c>
      <c r="E13" s="13">
        <v>-0.8</v>
      </c>
      <c r="F13" s="126"/>
      <c r="G13" s="83">
        <v>0.65437900000000004</v>
      </c>
      <c r="H13" s="189">
        <v>0.90131099999999997</v>
      </c>
      <c r="I13" s="210">
        <v>2621083</v>
      </c>
    </row>
    <row r="14" spans="1:9" x14ac:dyDescent="0.3">
      <c r="A14" s="82"/>
      <c r="B14" s="3" t="s">
        <v>21</v>
      </c>
      <c r="C14" s="178">
        <v>1.4852791931912179</v>
      </c>
      <c r="D14" s="12">
        <v>0.5625</v>
      </c>
      <c r="E14" s="13">
        <v>0.5</v>
      </c>
      <c r="F14" s="126"/>
      <c r="G14" s="83">
        <v>0.74067700000000003</v>
      </c>
      <c r="H14" s="189">
        <v>0.90395199999999998</v>
      </c>
      <c r="I14" s="211">
        <f>Premium!B49</f>
        <v>2690437.0396381859</v>
      </c>
    </row>
    <row r="15" spans="1:9" x14ac:dyDescent="0.3">
      <c r="A15" s="82"/>
      <c r="B15" s="3" t="s">
        <v>22</v>
      </c>
      <c r="C15" s="151">
        <f>GDP!B50</f>
        <v>2.2000000000000002</v>
      </c>
      <c r="D15" s="12">
        <v>1.25</v>
      </c>
      <c r="E15" s="13">
        <v>1.7</v>
      </c>
      <c r="F15" s="126"/>
      <c r="G15" s="83">
        <v>0.77662200000000003</v>
      </c>
      <c r="H15" s="189">
        <v>0.88677600000000001</v>
      </c>
      <c r="I15" s="211">
        <f>Premium!B50</f>
        <v>2761626.1920195147</v>
      </c>
    </row>
    <row r="16" spans="1:9" x14ac:dyDescent="0.3">
      <c r="A16" s="82"/>
      <c r="B16" s="38" t="s">
        <v>29</v>
      </c>
      <c r="C16" s="151">
        <f>GDP!B51</f>
        <v>2.2999999999999998</v>
      </c>
      <c r="D16" s="30">
        <f>'Interest Rates'!B50</f>
        <v>2.1</v>
      </c>
      <c r="E16" s="31">
        <f>Inflation!B48</f>
        <v>2.1259999999999999</v>
      </c>
      <c r="F16" s="127"/>
      <c r="G16" s="84">
        <f>'Exchange Rates'!B55</f>
        <v>0.78891074878</v>
      </c>
      <c r="H16" s="192">
        <f>'Exchange Rates'!C55</f>
        <v>0.90080775223999998</v>
      </c>
      <c r="I16" s="211">
        <f>Premium!B51</f>
        <v>2834699.0143556152</v>
      </c>
    </row>
    <row r="17" spans="1:9" x14ac:dyDescent="0.3">
      <c r="A17" s="82"/>
      <c r="B17" s="38" t="s">
        <v>30</v>
      </c>
      <c r="C17" s="151">
        <f>GDP!B52</f>
        <v>1.9</v>
      </c>
      <c r="D17" s="30">
        <f>'Interest Rates'!B51</f>
        <v>2.95</v>
      </c>
      <c r="E17" s="31">
        <f>Inflation!B49</f>
        <v>2.6139999999999999</v>
      </c>
      <c r="F17" s="127"/>
      <c r="G17" s="84">
        <f>'Exchange Rates'!B56</f>
        <v>0.79754406207414907</v>
      </c>
      <c r="H17" s="192">
        <f>'Exchange Rates'!C56</f>
        <v>0.910665591742013</v>
      </c>
      <c r="I17" s="211">
        <f>Premium!B52</f>
        <v>2909705.3486853354</v>
      </c>
    </row>
    <row r="18" spans="1:9" x14ac:dyDescent="0.3">
      <c r="A18" s="82"/>
      <c r="B18" s="38" t="s">
        <v>31</v>
      </c>
      <c r="C18" s="151">
        <f>GDP!B53</f>
        <v>1.8</v>
      </c>
      <c r="D18" s="30">
        <f>'Interest Rates'!B52</f>
        <v>3.8000000000000003</v>
      </c>
      <c r="E18" s="31">
        <f>Inflation!B50</f>
        <v>2.4039999999999999</v>
      </c>
      <c r="F18" s="127"/>
      <c r="G18" s="84">
        <f>'Exchange Rates'!B57</f>
        <v>0.8079466951238029</v>
      </c>
      <c r="H18" s="192">
        <f>'Exchange Rates'!C57</f>
        <v>0.92254370661030127</v>
      </c>
      <c r="I18" s="211">
        <f>Premium!B53</f>
        <v>2986696.3558713589</v>
      </c>
    </row>
    <row r="19" spans="1:9" x14ac:dyDescent="0.3">
      <c r="A19" s="82"/>
      <c r="B19" s="38" t="s">
        <v>32</v>
      </c>
      <c r="C19" s="151">
        <f>GDP!B54</f>
        <v>1.7</v>
      </c>
      <c r="D19" s="30">
        <f>'Interest Rates'!B53</f>
        <v>4.6500000000000004</v>
      </c>
      <c r="E19" s="31">
        <f>Inflation!B51</f>
        <v>2.2130000000000001</v>
      </c>
      <c r="F19" s="127"/>
      <c r="G19" s="84">
        <f>'Exchange Rates'!B58</f>
        <v>0.82002819137155425</v>
      </c>
      <c r="H19" s="192">
        <f>'Exchange Rates'!C58</f>
        <v>0.93633881016981402</v>
      </c>
      <c r="I19" s="211">
        <f>Premium!B54</f>
        <v>3065724.5504963775</v>
      </c>
    </row>
    <row r="20" spans="1:9" ht="15" thickBot="1" x14ac:dyDescent="0.35">
      <c r="A20" s="82"/>
      <c r="B20" s="39" t="s">
        <v>33</v>
      </c>
      <c r="C20" s="152">
        <f>GDP!B55</f>
        <v>1.7</v>
      </c>
      <c r="D20" s="33">
        <f>'Interest Rates'!B54</f>
        <v>5.5</v>
      </c>
      <c r="E20" s="34">
        <f>Inflation!B52</f>
        <v>2.2959999999999998</v>
      </c>
      <c r="F20" s="128"/>
      <c r="G20" s="135">
        <f>'Exchange Rates'!B59</f>
        <v>0.83160972286102508</v>
      </c>
      <c r="H20" s="193">
        <f>'Exchange Rates'!C59</f>
        <v>0.94956303529877895</v>
      </c>
      <c r="I20" s="212">
        <f>Premium!B55</f>
        <v>3146843.8366826163</v>
      </c>
    </row>
    <row r="21" spans="1:9" ht="15" hidden="1" thickBot="1" x14ac:dyDescent="0.35">
      <c r="A21" s="82"/>
      <c r="B21" s="97" t="s">
        <v>10</v>
      </c>
      <c r="C21" s="181"/>
      <c r="D21" s="103"/>
      <c r="E21" s="104"/>
      <c r="F21" s="129"/>
      <c r="G21" s="166">
        <f>'Exchange Rates'!B60</f>
        <v>0</v>
      </c>
      <c r="H21" s="194"/>
      <c r="I21" s="219">
        <f>Premium!B56</f>
        <v>0</v>
      </c>
    </row>
    <row r="22" spans="1:9" ht="15" hidden="1" thickBot="1" x14ac:dyDescent="0.35">
      <c r="A22" s="82"/>
      <c r="B22" s="3" t="s">
        <v>11</v>
      </c>
      <c r="C22" s="182"/>
      <c r="D22" s="14"/>
      <c r="E22" s="15"/>
      <c r="F22" s="130"/>
      <c r="G22" s="84">
        <f>'Exchange Rates'!B61</f>
        <v>0</v>
      </c>
      <c r="H22" s="195"/>
      <c r="I22" s="211">
        <f>Premium!B57</f>
        <v>0</v>
      </c>
    </row>
    <row r="23" spans="1:9" ht="15" hidden="1" thickBot="1" x14ac:dyDescent="0.35">
      <c r="A23" s="82"/>
      <c r="B23" s="101" t="s">
        <v>12</v>
      </c>
      <c r="C23" s="183"/>
      <c r="D23" s="25"/>
      <c r="E23" s="26"/>
      <c r="F23" s="131"/>
      <c r="G23" s="175">
        <f>'Exchange Rates'!B62</f>
        <v>0</v>
      </c>
      <c r="H23" s="196"/>
      <c r="I23" s="220">
        <f>Premium!B58</f>
        <v>0</v>
      </c>
    </row>
    <row r="24" spans="1:9" x14ac:dyDescent="0.3">
      <c r="A24" s="82" t="s">
        <v>57</v>
      </c>
      <c r="B24" s="107" t="s">
        <v>13</v>
      </c>
      <c r="C24" s="265">
        <v>-0.47254031742349412</v>
      </c>
      <c r="D24" s="266">
        <v>4.3125</v>
      </c>
      <c r="E24" s="267">
        <v>3.6</v>
      </c>
      <c r="F24" s="284">
        <v>1.8337520400491447</v>
      </c>
      <c r="G24" s="136"/>
      <c r="H24" s="276">
        <v>1.2583960000000001</v>
      </c>
      <c r="I24" s="277">
        <v>454666.14899999998</v>
      </c>
    </row>
    <row r="25" spans="1:9" x14ac:dyDescent="0.3">
      <c r="A25" s="122" t="s">
        <v>44</v>
      </c>
      <c r="B25" s="3" t="s">
        <v>14</v>
      </c>
      <c r="C25" s="269">
        <v>-4.1877594383224022</v>
      </c>
      <c r="D25" s="270">
        <v>0.5</v>
      </c>
      <c r="E25" s="271">
        <v>2.2000000000000002</v>
      </c>
      <c r="F25" s="285">
        <v>1.5604470368671217</v>
      </c>
      <c r="G25" s="137"/>
      <c r="H25" s="278">
        <v>1.1229</v>
      </c>
      <c r="I25" s="279">
        <v>342609.17099999997</v>
      </c>
    </row>
    <row r="26" spans="1:9" x14ac:dyDescent="0.3">
      <c r="A26" s="82"/>
      <c r="B26" s="3" t="s">
        <v>15</v>
      </c>
      <c r="C26" s="269">
        <v>1.6945471397559828</v>
      </c>
      <c r="D26" s="270">
        <v>0.5</v>
      </c>
      <c r="E26" s="271">
        <v>3.3</v>
      </c>
      <c r="F26" s="285">
        <v>1.5444158555909397</v>
      </c>
      <c r="G26" s="137"/>
      <c r="H26" s="278">
        <v>1.165754</v>
      </c>
      <c r="I26" s="279">
        <v>325141.31</v>
      </c>
    </row>
    <row r="27" spans="1:9" x14ac:dyDescent="0.3">
      <c r="A27" s="82"/>
      <c r="B27" s="3" t="s">
        <v>16</v>
      </c>
      <c r="C27" s="269">
        <v>1.4526239700938675</v>
      </c>
      <c r="D27" s="270">
        <v>0.5</v>
      </c>
      <c r="E27" s="271">
        <v>4.5</v>
      </c>
      <c r="F27" s="285">
        <v>1.6035251897772063</v>
      </c>
      <c r="G27" s="137"/>
      <c r="H27" s="278">
        <v>1.1525799999999999</v>
      </c>
      <c r="I27" s="279">
        <v>339364.89799999999</v>
      </c>
    </row>
    <row r="28" spans="1:9" x14ac:dyDescent="0.3">
      <c r="A28" s="82"/>
      <c r="B28" s="3" t="s">
        <v>17</v>
      </c>
      <c r="C28" s="269">
        <v>1.4813298290309547</v>
      </c>
      <c r="D28" s="270">
        <v>0.5</v>
      </c>
      <c r="E28" s="271">
        <v>2.8</v>
      </c>
      <c r="F28" s="285">
        <v>1.5847508930071283</v>
      </c>
      <c r="G28" s="137"/>
      <c r="H28" s="278">
        <v>1.2331240000000001</v>
      </c>
      <c r="I28" s="279">
        <v>368524.78600000002</v>
      </c>
    </row>
    <row r="29" spans="1:9" x14ac:dyDescent="0.3">
      <c r="A29" s="82"/>
      <c r="B29" s="3" t="s">
        <v>18</v>
      </c>
      <c r="C29" s="269">
        <v>2.0523885084233058</v>
      </c>
      <c r="D29" s="270">
        <v>0.5</v>
      </c>
      <c r="E29" s="271">
        <v>2.6</v>
      </c>
      <c r="F29" s="285">
        <v>1.5634845066502814</v>
      </c>
      <c r="G29" s="137"/>
      <c r="H29" s="278">
        <v>1.1778839999999999</v>
      </c>
      <c r="I29" s="279">
        <v>340384.728</v>
      </c>
    </row>
    <row r="30" spans="1:9" x14ac:dyDescent="0.3">
      <c r="A30" s="82"/>
      <c r="B30" s="3" t="s">
        <v>19</v>
      </c>
      <c r="C30" s="269">
        <v>3.0542510117523847</v>
      </c>
      <c r="D30" s="270">
        <v>0.5</v>
      </c>
      <c r="E30" s="271">
        <v>1.5</v>
      </c>
      <c r="F30" s="285">
        <v>1.6463750936375834</v>
      </c>
      <c r="G30" s="137"/>
      <c r="H30" s="278">
        <v>1.240877</v>
      </c>
      <c r="I30" s="279">
        <v>365688.05300000001</v>
      </c>
    </row>
    <row r="31" spans="1:9" x14ac:dyDescent="0.3">
      <c r="A31" s="82"/>
      <c r="B31" s="3" t="s">
        <v>20</v>
      </c>
      <c r="C31" s="269">
        <v>2.345939517145041</v>
      </c>
      <c r="D31" s="270">
        <v>0.5</v>
      </c>
      <c r="E31" s="271">
        <v>0</v>
      </c>
      <c r="F31" s="285">
        <v>1.5281663989828524</v>
      </c>
      <c r="G31" s="137"/>
      <c r="H31" s="278">
        <v>1.377486</v>
      </c>
      <c r="I31" s="279">
        <v>336743.04200000002</v>
      </c>
    </row>
    <row r="32" spans="1:9" x14ac:dyDescent="0.3">
      <c r="A32" s="82"/>
      <c r="B32" s="3" t="s">
        <v>21</v>
      </c>
      <c r="C32" s="269">
        <v>1.7943207515916697</v>
      </c>
      <c r="D32" s="270">
        <v>0.375</v>
      </c>
      <c r="E32" s="271">
        <v>0.7</v>
      </c>
      <c r="F32" s="285">
        <v>1.3501161774970736</v>
      </c>
      <c r="G32" s="137"/>
      <c r="H32" s="278">
        <v>1.224315</v>
      </c>
      <c r="I32" s="280">
        <f>Premium!C49</f>
        <v>306772.91126200004</v>
      </c>
    </row>
    <row r="33" spans="1:9" x14ac:dyDescent="0.3">
      <c r="A33" s="82"/>
      <c r="B33" s="3" t="s">
        <v>22</v>
      </c>
      <c r="C33" s="286">
        <f>GDP!C50</f>
        <v>-2.0499999999999998</v>
      </c>
      <c r="D33" s="270">
        <v>0.3125</v>
      </c>
      <c r="E33" s="271">
        <v>2.7</v>
      </c>
      <c r="F33" s="285">
        <v>1.2876277004771948</v>
      </c>
      <c r="G33" s="137"/>
      <c r="H33" s="278">
        <v>1.141437</v>
      </c>
      <c r="I33" s="280">
        <f>Premium!C50</f>
        <v>279470.12215968204</v>
      </c>
    </row>
    <row r="34" spans="1:9" x14ac:dyDescent="0.3">
      <c r="A34" s="82"/>
      <c r="B34" s="38" t="s">
        <v>29</v>
      </c>
      <c r="C34" s="286">
        <f>GDP!C51</f>
        <v>-2.0499999999999998</v>
      </c>
      <c r="D34" s="254">
        <f>'Interest Rates'!C50</f>
        <v>1.35</v>
      </c>
      <c r="E34" s="258">
        <f>Inflation!C48</f>
        <v>3.7083333333333335</v>
      </c>
      <c r="F34" s="287">
        <f>'Exchange Rates'!D55</f>
        <v>1.2675705097774825</v>
      </c>
      <c r="G34" s="138"/>
      <c r="H34" s="281">
        <f>'Exchange Rates'!E55</f>
        <v>1.141437</v>
      </c>
      <c r="I34" s="280">
        <f>Premium!C51</f>
        <v>254597.28128747034</v>
      </c>
    </row>
    <row r="35" spans="1:9" x14ac:dyDescent="0.3">
      <c r="A35" s="82"/>
      <c r="B35" s="38" t="s">
        <v>30</v>
      </c>
      <c r="C35" s="286">
        <f>GDP!C52</f>
        <v>-2.0499999999999998</v>
      </c>
      <c r="D35" s="254">
        <f>'Interest Rates'!C51</f>
        <v>2.3875000000000002</v>
      </c>
      <c r="E35" s="258">
        <f>Inflation!C49</f>
        <v>3.7083333333333335</v>
      </c>
      <c r="F35" s="287">
        <f>'Exchange Rates'!D56</f>
        <v>1.2538492198153037</v>
      </c>
      <c r="G35" s="138"/>
      <c r="H35" s="281">
        <f>'Exchange Rates'!E56</f>
        <v>1.141437</v>
      </c>
      <c r="I35" s="280">
        <f>Premium!C52</f>
        <v>231938.12325288547</v>
      </c>
    </row>
    <row r="36" spans="1:9" x14ac:dyDescent="0.3">
      <c r="A36" s="82"/>
      <c r="B36" s="38" t="s">
        <v>31</v>
      </c>
      <c r="C36" s="286">
        <f>GDP!C53</f>
        <v>-2.0499999999999998</v>
      </c>
      <c r="D36" s="254">
        <f>'Interest Rates'!C52</f>
        <v>3.4250000000000003</v>
      </c>
      <c r="E36" s="258">
        <f>Inflation!C50</f>
        <v>3.7083333333333335</v>
      </c>
      <c r="F36" s="287">
        <f>'Exchange Rates'!D57</f>
        <v>1.2377054155123048</v>
      </c>
      <c r="G36" s="138"/>
      <c r="H36" s="281">
        <f>'Exchange Rates'!E57</f>
        <v>1.141437</v>
      </c>
      <c r="I36" s="280">
        <f>Premium!C53</f>
        <v>211295.63028337868</v>
      </c>
    </row>
    <row r="37" spans="1:9" x14ac:dyDescent="0.3">
      <c r="A37" s="82"/>
      <c r="B37" s="38" t="s">
        <v>32</v>
      </c>
      <c r="C37" s="286">
        <f>GDP!C54</f>
        <v>-2.0499999999999998</v>
      </c>
      <c r="D37" s="254">
        <f>'Interest Rates'!C53</f>
        <v>4.4625000000000004</v>
      </c>
      <c r="E37" s="258">
        <f>Inflation!C51</f>
        <v>3.7083333333333335</v>
      </c>
      <c r="F37" s="287">
        <f>'Exchange Rates'!D58</f>
        <v>1.2194702700738012</v>
      </c>
      <c r="G37" s="138"/>
      <c r="H37" s="281">
        <f>'Exchange Rates'!E58</f>
        <v>1.141437</v>
      </c>
      <c r="I37" s="280">
        <f>Premium!C54</f>
        <v>192490.31918815797</v>
      </c>
    </row>
    <row r="38" spans="1:9" ht="15" thickBot="1" x14ac:dyDescent="0.35">
      <c r="A38" s="82"/>
      <c r="B38" s="39" t="s">
        <v>33</v>
      </c>
      <c r="C38" s="288">
        <f>GDP!C55</f>
        <v>-2.0499999999999998</v>
      </c>
      <c r="D38" s="255">
        <f>'Interest Rates'!C54</f>
        <v>5.5</v>
      </c>
      <c r="E38" s="259">
        <f>Inflation!C52</f>
        <v>3.7083333333333335</v>
      </c>
      <c r="F38" s="289">
        <f>'Exchange Rates'!D59</f>
        <v>1.2024871433196502</v>
      </c>
      <c r="G38" s="139"/>
      <c r="H38" s="282">
        <f>'Exchange Rates'!E59</f>
        <v>1.141437</v>
      </c>
      <c r="I38" s="283">
        <f>Premium!C55</f>
        <v>175358.68078041193</v>
      </c>
    </row>
    <row r="39" spans="1:9" ht="15" hidden="1" thickBot="1" x14ac:dyDescent="0.35">
      <c r="A39" s="82"/>
      <c r="B39" s="97" t="s">
        <v>10</v>
      </c>
      <c r="C39" s="162">
        <f>GDP!C56</f>
        <v>0</v>
      </c>
      <c r="D39" s="114"/>
      <c r="E39" s="115"/>
      <c r="F39" s="163">
        <f>'Exchange Rates'!D60</f>
        <v>0</v>
      </c>
      <c r="G39" s="140"/>
      <c r="H39" s="204"/>
      <c r="I39" s="216"/>
    </row>
    <row r="40" spans="1:9" ht="15" hidden="1" thickBot="1" x14ac:dyDescent="0.35">
      <c r="A40" s="82"/>
      <c r="B40" s="3" t="s">
        <v>11</v>
      </c>
      <c r="C40" s="124" t="e">
        <f>GDP!#REF!</f>
        <v>#REF!</v>
      </c>
      <c r="D40" s="16"/>
      <c r="E40" s="17"/>
      <c r="F40" s="132">
        <f>'Exchange Rates'!D61</f>
        <v>0</v>
      </c>
      <c r="G40" s="141"/>
      <c r="H40" s="200"/>
      <c r="I40" s="217"/>
    </row>
    <row r="41" spans="1:9" ht="15" hidden="1" thickBot="1" x14ac:dyDescent="0.35">
      <c r="A41" s="82"/>
      <c r="B41" s="101" t="s">
        <v>12</v>
      </c>
      <c r="C41" s="124">
        <f>GDP!C57</f>
        <v>0</v>
      </c>
      <c r="D41" s="27"/>
      <c r="E41" s="28"/>
      <c r="F41" s="132">
        <f>'Exchange Rates'!D62</f>
        <v>0</v>
      </c>
      <c r="G41" s="142"/>
      <c r="H41" s="205"/>
      <c r="I41" s="218"/>
    </row>
    <row r="42" spans="1:9" x14ac:dyDescent="0.3">
      <c r="A42" s="82" t="s">
        <v>0</v>
      </c>
      <c r="B42" s="107" t="s">
        <v>13</v>
      </c>
      <c r="C42" s="311">
        <v>0.48096728836115687</v>
      </c>
      <c r="D42" s="335">
        <v>3.5625</v>
      </c>
      <c r="E42" s="313">
        <v>3.7</v>
      </c>
      <c r="F42" s="336">
        <v>1.4632740170822609</v>
      </c>
      <c r="G42" s="337">
        <v>0.79466241151434047</v>
      </c>
      <c r="H42" s="199"/>
      <c r="I42" s="331">
        <v>1162335.8370000001</v>
      </c>
    </row>
    <row r="43" spans="1:9" x14ac:dyDescent="0.3">
      <c r="A43" s="122" t="s">
        <v>45</v>
      </c>
      <c r="B43" s="3" t="s">
        <v>14</v>
      </c>
      <c r="C43" s="316">
        <v>-4.3613527939480576</v>
      </c>
      <c r="D43" s="338">
        <v>1.125</v>
      </c>
      <c r="E43" s="318">
        <v>1</v>
      </c>
      <c r="F43" s="339">
        <v>1.390799306269306</v>
      </c>
      <c r="G43" s="340">
        <v>0.89055125122450796</v>
      </c>
      <c r="H43" s="200"/>
      <c r="I43" s="332">
        <v>1038100.353</v>
      </c>
    </row>
    <row r="44" spans="1:9" x14ac:dyDescent="0.3">
      <c r="A44" s="82"/>
      <c r="B44" s="3" t="s">
        <v>15</v>
      </c>
      <c r="C44" s="316">
        <v>2.1227913246301995</v>
      </c>
      <c r="D44" s="338">
        <v>1</v>
      </c>
      <c r="E44" s="318">
        <v>2.1</v>
      </c>
      <c r="F44" s="339">
        <v>1.3246612178935238</v>
      </c>
      <c r="G44" s="340">
        <v>0.85781391271228757</v>
      </c>
      <c r="H44" s="200"/>
      <c r="I44" s="332">
        <v>1013418.1089999999</v>
      </c>
    </row>
    <row r="45" spans="1:9" x14ac:dyDescent="0.3">
      <c r="A45" s="82"/>
      <c r="B45" s="3" t="s">
        <v>16</v>
      </c>
      <c r="C45" s="316">
        <v>1.6940778972080608</v>
      </c>
      <c r="D45" s="338">
        <v>1.1875</v>
      </c>
      <c r="E45" s="318">
        <v>3.1</v>
      </c>
      <c r="F45" s="339">
        <v>1.3909676127101056</v>
      </c>
      <c r="G45" s="340">
        <v>0.86761873362369646</v>
      </c>
      <c r="H45" s="200"/>
      <c r="I45" s="332">
        <v>1044730.858</v>
      </c>
    </row>
    <row r="46" spans="1:9" x14ac:dyDescent="0.3">
      <c r="A46" s="82"/>
      <c r="B46" s="3" t="s">
        <v>17</v>
      </c>
      <c r="C46" s="316">
        <v>-0.42882275027157846</v>
      </c>
      <c r="D46" s="338">
        <v>0.875</v>
      </c>
      <c r="E46" s="318">
        <v>2.6</v>
      </c>
      <c r="F46" s="339">
        <v>1.2851570783238981</v>
      </c>
      <c r="G46" s="340">
        <v>0.81094845287254158</v>
      </c>
      <c r="H46" s="200"/>
      <c r="I46" s="332">
        <v>1022609.73</v>
      </c>
    </row>
    <row r="47" spans="1:9" x14ac:dyDescent="0.3">
      <c r="A47" s="82"/>
      <c r="B47" s="3" t="s">
        <v>18</v>
      </c>
      <c r="C47" s="316">
        <v>0.2590252412894074</v>
      </c>
      <c r="D47" s="338">
        <v>0.5</v>
      </c>
      <c r="E47" s="318">
        <v>1.5</v>
      </c>
      <c r="F47" s="339">
        <v>1.3277532290958531</v>
      </c>
      <c r="G47" s="340">
        <v>0.84898003538548794</v>
      </c>
      <c r="H47" s="200"/>
      <c r="I47" s="332">
        <v>1319709.639</v>
      </c>
    </row>
    <row r="48" spans="1:9" x14ac:dyDescent="0.3">
      <c r="A48" s="82"/>
      <c r="B48" s="3" t="s">
        <v>19</v>
      </c>
      <c r="C48" s="316">
        <v>1.7389623969469028</v>
      </c>
      <c r="D48" s="338">
        <v>0.125</v>
      </c>
      <c r="E48" s="318">
        <v>0.5</v>
      </c>
      <c r="F48" s="339">
        <v>1.3264534613803076</v>
      </c>
      <c r="G48" s="340">
        <v>0.80588164660961559</v>
      </c>
      <c r="H48" s="200"/>
      <c r="I48" s="332">
        <v>1219736.155</v>
      </c>
    </row>
    <row r="49" spans="1:9" x14ac:dyDescent="0.3">
      <c r="A49" s="82"/>
      <c r="B49" s="3" t="s">
        <v>20</v>
      </c>
      <c r="C49" s="316">
        <v>2.3126691559071588</v>
      </c>
      <c r="D49" s="338">
        <v>0.05</v>
      </c>
      <c r="E49" s="318">
        <v>0</v>
      </c>
      <c r="F49" s="339">
        <v>1.1094949468052648</v>
      </c>
      <c r="G49" s="340">
        <v>0.72596019124695277</v>
      </c>
      <c r="H49" s="200"/>
      <c r="I49" s="332">
        <v>1034280.7119999999</v>
      </c>
    </row>
    <row r="50" spans="1:9" x14ac:dyDescent="0.3">
      <c r="A50" s="82"/>
      <c r="B50" s="3" t="s">
        <v>21</v>
      </c>
      <c r="C50" s="316">
        <v>1.939525572109261</v>
      </c>
      <c r="D50" s="338">
        <v>0</v>
      </c>
      <c r="E50" s="318">
        <v>0.3</v>
      </c>
      <c r="F50" s="339">
        <v>1.1062534293856312</v>
      </c>
      <c r="G50" s="340">
        <v>0.81678326247738531</v>
      </c>
      <c r="H50" s="200"/>
      <c r="I50" s="333">
        <f>Premium!D49</f>
        <v>983955.1880010966</v>
      </c>
    </row>
    <row r="51" spans="1:9" x14ac:dyDescent="0.3">
      <c r="A51" s="82"/>
      <c r="B51" s="3" t="s">
        <v>22</v>
      </c>
      <c r="C51" s="341">
        <f>GDP!D50</f>
        <v>-2.0499999999999998</v>
      </c>
      <c r="D51" s="338">
        <v>0</v>
      </c>
      <c r="E51" s="318">
        <v>1.7</v>
      </c>
      <c r="F51" s="339">
        <v>1.1276804965402762</v>
      </c>
      <c r="G51" s="340">
        <v>0.87608864965828159</v>
      </c>
      <c r="H51" s="200"/>
      <c r="I51" s="333">
        <f>Premium!D50</f>
        <v>936078.3786851411</v>
      </c>
    </row>
    <row r="52" spans="1:9" x14ac:dyDescent="0.3">
      <c r="A52" s="82"/>
      <c r="B52" s="38" t="s">
        <v>29</v>
      </c>
      <c r="C52" s="341">
        <f>GDP!D51</f>
        <v>-2.0499999999999998</v>
      </c>
      <c r="D52" s="342">
        <f>'Interest Rates'!D50</f>
        <v>1.1000000000000001</v>
      </c>
      <c r="E52" s="343">
        <f>Inflation!D48</f>
        <v>3.7083333333333335</v>
      </c>
      <c r="F52" s="344">
        <f>'Exchange Rates'!F55</f>
        <v>1.1101147803328102</v>
      </c>
      <c r="G52" s="345">
        <f>'Exchange Rates'!G55</f>
        <v>0.87608864965828159</v>
      </c>
      <c r="H52" s="201"/>
      <c r="I52" s="333">
        <f>Premium!D51</f>
        <v>890531.13569316932</v>
      </c>
    </row>
    <row r="53" spans="1:9" x14ac:dyDescent="0.3">
      <c r="A53" s="82"/>
      <c r="B53" s="38" t="s">
        <v>30</v>
      </c>
      <c r="C53" s="341">
        <f>GDP!D52</f>
        <v>-2.0499999999999998</v>
      </c>
      <c r="D53" s="342">
        <f>'Interest Rates'!D51</f>
        <v>2.2000000000000002</v>
      </c>
      <c r="E53" s="343">
        <f>Inflation!D49</f>
        <v>3.7083333333333335</v>
      </c>
      <c r="F53" s="344">
        <f>'Exchange Rates'!F56</f>
        <v>1.0980979286667669</v>
      </c>
      <c r="G53" s="345">
        <f>'Exchange Rates'!G56</f>
        <v>0.87608864965828159</v>
      </c>
      <c r="H53" s="201"/>
      <c r="I53" s="333">
        <f>Premium!D52</f>
        <v>847200.10812867456</v>
      </c>
    </row>
    <row r="54" spans="1:9" x14ac:dyDescent="0.3">
      <c r="A54" s="82"/>
      <c r="B54" s="38" t="s">
        <v>31</v>
      </c>
      <c r="C54" s="341">
        <f>GDP!D53</f>
        <v>-2.0499999999999998</v>
      </c>
      <c r="D54" s="342">
        <f>'Interest Rates'!D52</f>
        <v>3.3000000000000003</v>
      </c>
      <c r="E54" s="343">
        <f>Inflation!D50</f>
        <v>3.7083333333333335</v>
      </c>
      <c r="F54" s="344">
        <f>'Exchange Rates'!F57</f>
        <v>1.0839594837997391</v>
      </c>
      <c r="G54" s="345">
        <f>'Exchange Rates'!G57</f>
        <v>0.87608864965828159</v>
      </c>
      <c r="H54" s="201"/>
      <c r="I54" s="333">
        <f>Premium!D53</f>
        <v>805977.46046752098</v>
      </c>
    </row>
    <row r="55" spans="1:9" x14ac:dyDescent="0.3">
      <c r="A55" s="82"/>
      <c r="B55" s="38" t="s">
        <v>32</v>
      </c>
      <c r="C55" s="341">
        <f>GDP!D54</f>
        <v>-2.0499999999999998</v>
      </c>
      <c r="D55" s="342">
        <f>'Interest Rates'!D53</f>
        <v>4.4000000000000004</v>
      </c>
      <c r="E55" s="343">
        <f>Inflation!D51</f>
        <v>3.7083333333333335</v>
      </c>
      <c r="F55" s="344">
        <f>'Exchange Rates'!F58</f>
        <v>1.0679894810924695</v>
      </c>
      <c r="G55" s="345">
        <f>'Exchange Rates'!G58</f>
        <v>0.87608864965828159</v>
      </c>
      <c r="H55" s="201"/>
      <c r="I55" s="333">
        <f>Premium!D54</f>
        <v>766760.60419365729</v>
      </c>
    </row>
    <row r="56" spans="1:9" ht="15" thickBot="1" x14ac:dyDescent="0.35">
      <c r="A56" s="82"/>
      <c r="B56" s="39" t="s">
        <v>33</v>
      </c>
      <c r="C56" s="346">
        <f>GDP!D55</f>
        <v>-2.0499999999999998</v>
      </c>
      <c r="D56" s="347">
        <f>'Interest Rates'!D54</f>
        <v>5.5</v>
      </c>
      <c r="E56" s="348">
        <f>Inflation!D52</f>
        <v>3.7083333333333335</v>
      </c>
      <c r="F56" s="349">
        <f>'Exchange Rates'!F59</f>
        <v>1.0531159731648054</v>
      </c>
      <c r="G56" s="350">
        <f>'Exchange Rates'!G59</f>
        <v>0.87608864965828159</v>
      </c>
      <c r="H56" s="202"/>
      <c r="I56" s="334">
        <f>Premium!D55</f>
        <v>729451.94249276933</v>
      </c>
    </row>
  </sheetData>
  <mergeCells count="2">
    <mergeCell ref="A1:I1"/>
    <mergeCell ref="F2:H2"/>
  </mergeCells>
  <pageMargins left="0.7" right="0.7" top="0.75" bottom="0.75" header="0.3" footer="0.3"/>
  <pageSetup orientation="portrait" r:id="rId1"/>
  <ignoredErrors>
    <ignoredError sqref="B6:B5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Disclaimer</vt:lpstr>
      <vt:lpstr>GDP</vt:lpstr>
      <vt:lpstr>Interest Rates</vt:lpstr>
      <vt:lpstr>Inflation</vt:lpstr>
      <vt:lpstr>Exchange Rates</vt:lpstr>
      <vt:lpstr>Premium</vt:lpstr>
      <vt:lpstr>1</vt:lpstr>
      <vt:lpstr>2</vt:lpstr>
      <vt:lpst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Barbara</cp:lastModifiedBy>
  <cp:lastPrinted>2018-11-27T21:10:39Z</cp:lastPrinted>
  <dcterms:created xsi:type="dcterms:W3CDTF">2018-04-24T22:15:51Z</dcterms:created>
  <dcterms:modified xsi:type="dcterms:W3CDTF">2019-02-08T21:20:46Z</dcterms:modified>
</cp:coreProperties>
</file>