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5100" windowWidth="24030" windowHeight="5040"/>
  </bookViews>
  <sheets>
    <sheet name="Notes" sheetId="44" r:id="rId1"/>
    <sheet name="Input" sheetId="43" r:id="rId2"/>
    <sheet name="NPR" sheetId="17" r:id="rId3"/>
  </sheets>
  <definedNames>
    <definedName name="BenefitPeriod">Input!$B$8</definedName>
    <definedName name="EA">NPR!$P$4</definedName>
    <definedName name="EAFactor">Input!$I$6</definedName>
    <definedName name="InitalLevelPeriodLT5">#REF!</definedName>
    <definedName name="kFactor">NPR!$P$5</definedName>
    <definedName name="kFactorLevelPeriod">NPR!$P$12</definedName>
    <definedName name="kFactorPostShock">NPR!$P$13</definedName>
    <definedName name="LevelPeriodGTE5">#REF!</definedName>
    <definedName name="LevelPeriodLT5">#REF!</definedName>
    <definedName name="PostShockLimit">Input!$I$7</definedName>
    <definedName name="PremiumPeriod">Input!$B$7</definedName>
    <definedName name="RatioTest">NPR!$P$11</definedName>
    <definedName name="ShockRateTable">#REF!</definedName>
    <definedName name="ValuationFunction">Input!$I$3</definedName>
    <definedName name="ValuationRate">Input!$I$4</definedName>
    <definedName name="YearInFirstLevelPeriod">Input!$E$3</definedName>
  </definedNames>
  <calcPr calcId="145621"/>
</workbook>
</file>

<file path=xl/calcChain.xml><?xml version="1.0" encoding="utf-8"?>
<calcChain xmlns="http://schemas.openxmlformats.org/spreadsheetml/2006/main">
  <c r="K79" i="17" l="1"/>
  <c r="H79" i="17"/>
  <c r="C79" i="17"/>
  <c r="B79" i="17"/>
  <c r="K78" i="17"/>
  <c r="H78" i="17"/>
  <c r="C78" i="17"/>
  <c r="B78" i="17"/>
  <c r="K77" i="17"/>
  <c r="H77" i="17"/>
  <c r="C77" i="17"/>
  <c r="B77" i="17"/>
  <c r="K76" i="17"/>
  <c r="H76" i="17"/>
  <c r="C76" i="17"/>
  <c r="B76" i="17"/>
  <c r="K75" i="17"/>
  <c r="H75" i="17"/>
  <c r="C75" i="17"/>
  <c r="B75" i="17"/>
  <c r="K74" i="17"/>
  <c r="H74" i="17"/>
  <c r="C74" i="17"/>
  <c r="B74" i="17"/>
  <c r="K73" i="17"/>
  <c r="H73" i="17"/>
  <c r="C73" i="17"/>
  <c r="B73" i="17"/>
  <c r="K72" i="17"/>
  <c r="H72" i="17"/>
  <c r="C72" i="17"/>
  <c r="B72" i="17"/>
  <c r="K71" i="17"/>
  <c r="H71" i="17"/>
  <c r="C71" i="17"/>
  <c r="B71" i="17"/>
  <c r="K70" i="17"/>
  <c r="H70" i="17"/>
  <c r="C70" i="17"/>
  <c r="B70" i="17"/>
  <c r="K69" i="17"/>
  <c r="H69" i="17"/>
  <c r="C69" i="17"/>
  <c r="B69" i="17"/>
  <c r="K68" i="17"/>
  <c r="H68" i="17"/>
  <c r="C68" i="17"/>
  <c r="B68" i="17"/>
  <c r="K67" i="17"/>
  <c r="H67" i="17"/>
  <c r="C67" i="17"/>
  <c r="B67" i="17"/>
  <c r="K66" i="17"/>
  <c r="H66" i="17"/>
  <c r="C66" i="17"/>
  <c r="B66" i="17"/>
  <c r="K65" i="17"/>
  <c r="H65" i="17"/>
  <c r="C65" i="17"/>
  <c r="B65" i="17"/>
  <c r="K64" i="17"/>
  <c r="H64" i="17"/>
  <c r="C64" i="17"/>
  <c r="B64" i="17"/>
  <c r="B11" i="17" l="1"/>
  <c r="C11" i="17"/>
  <c r="H11" i="17"/>
  <c r="K11" i="17"/>
  <c r="C4" i="17" l="1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I65" i="17" l="1"/>
  <c r="J65" i="17" s="1"/>
  <c r="I74" i="17"/>
  <c r="J74" i="17" s="1"/>
  <c r="I67" i="17"/>
  <c r="J67" i="17" s="1"/>
  <c r="I68" i="17"/>
  <c r="J68" i="17" s="1"/>
  <c r="I77" i="17"/>
  <c r="J77" i="17" s="1"/>
  <c r="I70" i="17"/>
  <c r="J70" i="17" s="1"/>
  <c r="I78" i="17"/>
  <c r="J78" i="17" s="1"/>
  <c r="I64" i="17"/>
  <c r="J64" i="17" s="1"/>
  <c r="I72" i="17"/>
  <c r="J72" i="17" s="1"/>
  <c r="I73" i="17"/>
  <c r="J73" i="17" s="1"/>
  <c r="I66" i="17"/>
  <c r="J66" i="17" s="1"/>
  <c r="I75" i="17"/>
  <c r="J75" i="17" s="1"/>
  <c r="I76" i="17"/>
  <c r="J76" i="17" s="1"/>
  <c r="I69" i="17"/>
  <c r="J69" i="17" s="1"/>
  <c r="I71" i="17"/>
  <c r="J71" i="17" s="1"/>
  <c r="I79" i="17"/>
  <c r="J79" i="17" s="1"/>
  <c r="E7" i="43"/>
  <c r="E8" i="43" l="1"/>
  <c r="E9" i="43" l="1"/>
  <c r="E10" i="43" l="1"/>
  <c r="E11" i="43" l="1"/>
  <c r="E12" i="43" l="1"/>
  <c r="E13" i="43" l="1"/>
  <c r="E14" i="43" l="1"/>
  <c r="I11" i="17"/>
  <c r="J11" i="17" s="1"/>
  <c r="E15" i="43" l="1"/>
  <c r="E16" i="43" l="1"/>
  <c r="E17" i="43" l="1"/>
  <c r="E18" i="43" l="1"/>
  <c r="E19" i="43" l="1"/>
  <c r="E20" i="43" l="1"/>
  <c r="E21" i="43" l="1"/>
  <c r="E22" i="43" l="1"/>
  <c r="E23" i="43" l="1"/>
  <c r="E24" i="43" l="1"/>
  <c r="E25" i="43" l="1"/>
  <c r="D11" i="17" l="1"/>
  <c r="E11" i="17" s="1"/>
  <c r="D4" i="17"/>
  <c r="I4" i="17" l="1"/>
  <c r="B63" i="17" l="1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0" i="17"/>
  <c r="B9" i="17"/>
  <c r="B8" i="17"/>
  <c r="B7" i="17"/>
  <c r="B6" i="17"/>
  <c r="B5" i="17"/>
  <c r="B4" i="17"/>
  <c r="G4" i="17" l="1"/>
  <c r="M76" i="17" l="1"/>
  <c r="M65" i="17"/>
  <c r="M66" i="17"/>
  <c r="M73" i="17"/>
  <c r="M72" i="17"/>
  <c r="M77" i="17"/>
  <c r="M68" i="17"/>
  <c r="M67" i="17"/>
  <c r="M74" i="17"/>
  <c r="M69" i="17"/>
  <c r="M64" i="17"/>
  <c r="M70" i="17"/>
  <c r="M78" i="17"/>
  <c r="M71" i="17"/>
  <c r="M75" i="17"/>
  <c r="M79" i="17"/>
  <c r="M11" i="17"/>
  <c r="V78" i="17"/>
  <c r="V77" i="17"/>
  <c r="V67" i="17"/>
  <c r="V66" i="17"/>
  <c r="V75" i="17"/>
  <c r="V74" i="17"/>
  <c r="V64" i="17"/>
  <c r="V71" i="17"/>
  <c r="V65" i="17"/>
  <c r="V73" i="17"/>
  <c r="V76" i="17"/>
  <c r="V69" i="17"/>
  <c r="V72" i="17"/>
  <c r="V79" i="17"/>
  <c r="V68" i="17"/>
  <c r="V70" i="17"/>
  <c r="V11" i="17"/>
  <c r="H12" i="43" l="1"/>
  <c r="H13" i="43" s="1"/>
  <c r="H14" i="43" s="1"/>
  <c r="H15" i="43" s="1"/>
  <c r="H16" i="43" s="1"/>
  <c r="H17" i="43" s="1"/>
  <c r="H18" i="43" s="1"/>
  <c r="H19" i="43" s="1"/>
  <c r="H20" i="43" s="1"/>
  <c r="H21" i="43" s="1"/>
  <c r="H22" i="43" s="1"/>
  <c r="H23" i="43" s="1"/>
  <c r="H24" i="43" s="1"/>
  <c r="H25" i="43" s="1"/>
  <c r="H26" i="43" s="1"/>
  <c r="H27" i="43" s="1"/>
  <c r="H28" i="43" s="1"/>
  <c r="H29" i="43" s="1"/>
  <c r="H30" i="43" s="1"/>
  <c r="H31" i="43" s="1"/>
  <c r="H32" i="43" s="1"/>
  <c r="H33" i="43" s="1"/>
  <c r="H34" i="43" s="1"/>
  <c r="H35" i="43" s="1"/>
  <c r="H36" i="43" s="1"/>
  <c r="H37" i="43" s="1"/>
  <c r="H38" i="43" s="1"/>
  <c r="H39" i="43" s="1"/>
  <c r="H40" i="43" s="1"/>
  <c r="H41" i="43" s="1"/>
  <c r="H42" i="43" s="1"/>
  <c r="H43" i="43" s="1"/>
  <c r="H44" i="43" s="1"/>
  <c r="H45" i="43" s="1"/>
  <c r="H46" i="43" s="1"/>
  <c r="H47" i="43" s="1"/>
  <c r="H48" i="43" s="1"/>
  <c r="H49" i="43" s="1"/>
  <c r="H50" i="43" s="1"/>
  <c r="H51" i="43" s="1"/>
  <c r="H52" i="43" s="1"/>
  <c r="H53" i="43" s="1"/>
  <c r="H54" i="43" s="1"/>
  <c r="H55" i="43" s="1"/>
  <c r="H56" i="43" s="1"/>
  <c r="H57" i="43" s="1"/>
  <c r="H58" i="43" s="1"/>
  <c r="H59" i="43" s="1"/>
  <c r="H60" i="43" s="1"/>
  <c r="H61" i="43" s="1"/>
  <c r="H62" i="43" s="1"/>
  <c r="H63" i="43" s="1"/>
  <c r="H64" i="43" s="1"/>
  <c r="H65" i="43" s="1"/>
  <c r="H66" i="43" s="1"/>
  <c r="H67" i="43" s="1"/>
  <c r="H68" i="43" s="1"/>
  <c r="H69" i="43" s="1"/>
  <c r="H70" i="43" s="1"/>
  <c r="H71" i="43" s="1"/>
  <c r="H72" i="43" s="1"/>
  <c r="H73" i="43" s="1"/>
  <c r="H74" i="43" s="1"/>
  <c r="H75" i="43" s="1"/>
  <c r="H76" i="43" s="1"/>
  <c r="H77" i="43" s="1"/>
  <c r="H78" i="43" s="1"/>
  <c r="H79" i="43" s="1"/>
  <c r="H80" i="43" s="1"/>
  <c r="H81" i="43" s="1"/>
  <c r="H82" i="43" s="1"/>
  <c r="H83" i="43" s="1"/>
  <c r="H84" i="43" s="1"/>
  <c r="H85" i="43" s="1"/>
  <c r="H86" i="43" s="1"/>
  <c r="I63" i="17" l="1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0" i="17"/>
  <c r="I9" i="17"/>
  <c r="I8" i="17"/>
  <c r="I7" i="17"/>
  <c r="I6" i="17"/>
  <c r="I5" i="17"/>
  <c r="K63" i="17"/>
  <c r="K62" i="17"/>
  <c r="K61" i="17"/>
  <c r="K60" i="17"/>
  <c r="M60" i="17" s="1"/>
  <c r="K59" i="17"/>
  <c r="K58" i="17"/>
  <c r="K57" i="17"/>
  <c r="K56" i="17"/>
  <c r="K55" i="17"/>
  <c r="K54" i="17"/>
  <c r="K53" i="17"/>
  <c r="K52" i="17"/>
  <c r="M52" i="17" s="1"/>
  <c r="K51" i="17"/>
  <c r="K50" i="17"/>
  <c r="K49" i="17"/>
  <c r="K48" i="17"/>
  <c r="K47" i="17"/>
  <c r="K46" i="17"/>
  <c r="K45" i="17"/>
  <c r="K44" i="17"/>
  <c r="M44" i="17" s="1"/>
  <c r="K43" i="17"/>
  <c r="K42" i="17"/>
  <c r="K41" i="17"/>
  <c r="K40" i="17"/>
  <c r="K39" i="17"/>
  <c r="K38" i="17"/>
  <c r="K37" i="17"/>
  <c r="K36" i="17"/>
  <c r="M36" i="17" s="1"/>
  <c r="K35" i="17"/>
  <c r="K34" i="17"/>
  <c r="K33" i="17"/>
  <c r="K32" i="17"/>
  <c r="K31" i="17"/>
  <c r="K30" i="17"/>
  <c r="K29" i="17"/>
  <c r="K28" i="17"/>
  <c r="M28" i="17" s="1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0" i="17"/>
  <c r="K9" i="17"/>
  <c r="M9" i="17" s="1"/>
  <c r="K8" i="17"/>
  <c r="K7" i="17"/>
  <c r="K6" i="17"/>
  <c r="K5" i="17"/>
  <c r="K4" i="17"/>
  <c r="C63" i="17"/>
  <c r="H63" i="17" s="1"/>
  <c r="C62" i="17"/>
  <c r="H62" i="17" s="1"/>
  <c r="C61" i="17"/>
  <c r="H61" i="17" s="1"/>
  <c r="C60" i="17"/>
  <c r="C59" i="17"/>
  <c r="H59" i="17" s="1"/>
  <c r="C58" i="17"/>
  <c r="C57" i="17"/>
  <c r="C56" i="17"/>
  <c r="C55" i="17"/>
  <c r="H55" i="17" s="1"/>
  <c r="C54" i="17"/>
  <c r="H54" i="17" s="1"/>
  <c r="C53" i="17"/>
  <c r="H53" i="17" s="1"/>
  <c r="C52" i="17"/>
  <c r="C51" i="17"/>
  <c r="H51" i="17" s="1"/>
  <c r="C50" i="17"/>
  <c r="C49" i="17"/>
  <c r="C48" i="17"/>
  <c r="C47" i="17"/>
  <c r="H47" i="17" s="1"/>
  <c r="C46" i="17"/>
  <c r="H46" i="17" s="1"/>
  <c r="C45" i="17"/>
  <c r="H45" i="17" s="1"/>
  <c r="C44" i="17"/>
  <c r="C43" i="17"/>
  <c r="H43" i="17" s="1"/>
  <c r="C42" i="17"/>
  <c r="C41" i="17"/>
  <c r="C40" i="17"/>
  <c r="C39" i="17"/>
  <c r="H39" i="17" s="1"/>
  <c r="C38" i="17"/>
  <c r="H38" i="17" s="1"/>
  <c r="C37" i="17"/>
  <c r="H37" i="17" s="1"/>
  <c r="C36" i="17"/>
  <c r="C35" i="17"/>
  <c r="H35" i="17" s="1"/>
  <c r="C34" i="17"/>
  <c r="C33" i="17"/>
  <c r="C32" i="17"/>
  <c r="C31" i="17"/>
  <c r="H31" i="17" s="1"/>
  <c r="C30" i="17"/>
  <c r="H30" i="17" s="1"/>
  <c r="C29" i="17"/>
  <c r="H29" i="17" s="1"/>
  <c r="C28" i="17"/>
  <c r="C27" i="17"/>
  <c r="H27" i="17" s="1"/>
  <c r="C26" i="17"/>
  <c r="C25" i="17"/>
  <c r="C24" i="17"/>
  <c r="C23" i="17"/>
  <c r="H23" i="17" s="1"/>
  <c r="D22" i="17"/>
  <c r="C22" i="17"/>
  <c r="H22" i="17" s="1"/>
  <c r="D21" i="17"/>
  <c r="C21" i="17"/>
  <c r="H21" i="17" s="1"/>
  <c r="D20" i="17"/>
  <c r="C20" i="17"/>
  <c r="D19" i="17"/>
  <c r="C19" i="17"/>
  <c r="H19" i="17" s="1"/>
  <c r="D18" i="17"/>
  <c r="C18" i="17"/>
  <c r="D17" i="17"/>
  <c r="C17" i="17"/>
  <c r="C16" i="17"/>
  <c r="D15" i="17"/>
  <c r="C15" i="17"/>
  <c r="H15" i="17" s="1"/>
  <c r="D14" i="17"/>
  <c r="C14" i="17"/>
  <c r="H14" i="17" s="1"/>
  <c r="D13" i="17"/>
  <c r="C13" i="17"/>
  <c r="H13" i="17" s="1"/>
  <c r="D12" i="17"/>
  <c r="C12" i="17"/>
  <c r="D10" i="17"/>
  <c r="C10" i="17"/>
  <c r="D9" i="17"/>
  <c r="C9" i="17"/>
  <c r="D8" i="17"/>
  <c r="C8" i="17"/>
  <c r="D7" i="17"/>
  <c r="C7" i="17"/>
  <c r="H7" i="17" s="1"/>
  <c r="D6" i="17"/>
  <c r="C6" i="17"/>
  <c r="H6" i="17" s="1"/>
  <c r="D5" i="17"/>
  <c r="C5" i="17"/>
  <c r="H5" i="17" s="1"/>
  <c r="D7" i="43"/>
  <c r="D8" i="43" s="1"/>
  <c r="D9" i="43" s="1"/>
  <c r="D10" i="43" s="1"/>
  <c r="D11" i="43" s="1"/>
  <c r="D12" i="43" s="1"/>
  <c r="D13" i="43" s="1"/>
  <c r="D14" i="43" s="1"/>
  <c r="D15" i="43" s="1"/>
  <c r="D16" i="43" s="1"/>
  <c r="D17" i="43" s="1"/>
  <c r="D18" i="43" s="1"/>
  <c r="D19" i="43" s="1"/>
  <c r="D20" i="43" s="1"/>
  <c r="D21" i="43" s="1"/>
  <c r="D22" i="43" s="1"/>
  <c r="D23" i="43" s="1"/>
  <c r="D24" i="43" s="1"/>
  <c r="D25" i="43" s="1"/>
  <c r="D26" i="43" s="1"/>
  <c r="D27" i="43" s="1"/>
  <c r="D28" i="43" s="1"/>
  <c r="D29" i="43" s="1"/>
  <c r="D30" i="43" s="1"/>
  <c r="D31" i="43" s="1"/>
  <c r="D32" i="43" s="1"/>
  <c r="D33" i="43" s="1"/>
  <c r="D34" i="43" s="1"/>
  <c r="D35" i="43" s="1"/>
  <c r="D36" i="43" s="1"/>
  <c r="D37" i="43" s="1"/>
  <c r="D38" i="43" s="1"/>
  <c r="D39" i="43" s="1"/>
  <c r="D40" i="43" s="1"/>
  <c r="D41" i="43" s="1"/>
  <c r="D42" i="43" s="1"/>
  <c r="D43" i="43" s="1"/>
  <c r="D44" i="43" s="1"/>
  <c r="D45" i="43" s="1"/>
  <c r="D46" i="43" s="1"/>
  <c r="D47" i="43" s="1"/>
  <c r="D48" i="43" s="1"/>
  <c r="D49" i="43" s="1"/>
  <c r="D50" i="43" s="1"/>
  <c r="D51" i="43" s="1"/>
  <c r="D52" i="43" s="1"/>
  <c r="D53" i="43" s="1"/>
  <c r="D54" i="43" s="1"/>
  <c r="D55" i="43" s="1"/>
  <c r="D56" i="43" s="1"/>
  <c r="D57" i="43" s="1"/>
  <c r="D58" i="43" s="1"/>
  <c r="D59" i="43" s="1"/>
  <c r="D60" i="43" s="1"/>
  <c r="D61" i="43" s="1"/>
  <c r="D62" i="43" s="1"/>
  <c r="D63" i="43" s="1"/>
  <c r="D64" i="43" s="1"/>
  <c r="D65" i="43" s="1"/>
  <c r="D66" i="43" s="1"/>
  <c r="D67" i="43" s="1"/>
  <c r="D68" i="43" s="1"/>
  <c r="D69" i="43" s="1"/>
  <c r="D70" i="43" s="1"/>
  <c r="D71" i="43" s="1"/>
  <c r="D72" i="43" s="1"/>
  <c r="D73" i="43" s="1"/>
  <c r="D74" i="43" s="1"/>
  <c r="D75" i="43" s="1"/>
  <c r="D76" i="43" s="1"/>
  <c r="D77" i="43" s="1"/>
  <c r="D78" i="43" s="1"/>
  <c r="D79" i="43" s="1"/>
  <c r="D80" i="43" s="1"/>
  <c r="D81" i="43" s="1"/>
  <c r="M20" i="17" l="1"/>
  <c r="M12" i="17"/>
  <c r="M13" i="17"/>
  <c r="M26" i="17"/>
  <c r="M34" i="17"/>
  <c r="M42" i="17"/>
  <c r="M50" i="17"/>
  <c r="M58" i="17"/>
  <c r="M21" i="17"/>
  <c r="M18" i="17"/>
  <c r="M10" i="17"/>
  <c r="M19" i="17"/>
  <c r="M27" i="17"/>
  <c r="M35" i="17"/>
  <c r="M43" i="17"/>
  <c r="M51" i="17"/>
  <c r="M59" i="17"/>
  <c r="V4" i="17"/>
  <c r="M4" i="17"/>
  <c r="M29" i="17"/>
  <c r="M37" i="17"/>
  <c r="M45" i="17"/>
  <c r="M53" i="17"/>
  <c r="M61" i="17"/>
  <c r="M5" i="17"/>
  <c r="M14" i="17"/>
  <c r="M22" i="17"/>
  <c r="M30" i="17"/>
  <c r="M38" i="17"/>
  <c r="M46" i="17"/>
  <c r="M54" i="17"/>
  <c r="M62" i="17"/>
  <c r="M6" i="17"/>
  <c r="M23" i="17"/>
  <c r="M39" i="17"/>
  <c r="M63" i="17"/>
  <c r="M7" i="17"/>
  <c r="M16" i="17"/>
  <c r="M24" i="17"/>
  <c r="M32" i="17"/>
  <c r="M40" i="17"/>
  <c r="M48" i="17"/>
  <c r="M56" i="17"/>
  <c r="M15" i="17"/>
  <c r="M31" i="17"/>
  <c r="M47" i="17"/>
  <c r="M55" i="17"/>
  <c r="M8" i="17"/>
  <c r="M17" i="17"/>
  <c r="M25" i="17"/>
  <c r="M33" i="17"/>
  <c r="M41" i="17"/>
  <c r="M49" i="17"/>
  <c r="M57" i="17"/>
  <c r="V9" i="17"/>
  <c r="V26" i="17"/>
  <c r="V58" i="17"/>
  <c r="V19" i="17"/>
  <c r="V27" i="17"/>
  <c r="V35" i="17"/>
  <c r="V43" i="17"/>
  <c r="V51" i="17"/>
  <c r="V59" i="17"/>
  <c r="V50" i="17"/>
  <c r="V42" i="17"/>
  <c r="V34" i="17"/>
  <c r="V13" i="17"/>
  <c r="V21" i="17"/>
  <c r="V23" i="17"/>
  <c r="V31" i="17"/>
  <c r="V39" i="17"/>
  <c r="V47" i="17"/>
  <c r="V55" i="17"/>
  <c r="V63" i="17"/>
  <c r="V18" i="17"/>
  <c r="V10" i="17"/>
  <c r="V12" i="17"/>
  <c r="V20" i="17"/>
  <c r="V28" i="17"/>
  <c r="V36" i="17"/>
  <c r="V44" i="17"/>
  <c r="V52" i="17"/>
  <c r="V60" i="17"/>
  <c r="V29" i="17"/>
  <c r="V45" i="17"/>
  <c r="V61" i="17"/>
  <c r="V5" i="17"/>
  <c r="V14" i="17"/>
  <c r="V46" i="17"/>
  <c r="V37" i="17"/>
  <c r="V53" i="17"/>
  <c r="V38" i="17"/>
  <c r="V62" i="17"/>
  <c r="V15" i="17"/>
  <c r="V7" i="17"/>
  <c r="V16" i="17"/>
  <c r="V24" i="17"/>
  <c r="V32" i="17"/>
  <c r="V40" i="17"/>
  <c r="V48" i="17"/>
  <c r="V56" i="17"/>
  <c r="V22" i="17"/>
  <c r="V30" i="17"/>
  <c r="V54" i="17"/>
  <c r="V6" i="17"/>
  <c r="V8" i="17"/>
  <c r="V17" i="17"/>
  <c r="V25" i="17"/>
  <c r="V33" i="17"/>
  <c r="V41" i="17"/>
  <c r="V49" i="17"/>
  <c r="V57" i="17"/>
  <c r="P4" i="17"/>
  <c r="H25" i="17"/>
  <c r="H4" i="17"/>
  <c r="H8" i="17"/>
  <c r="H12" i="17"/>
  <c r="H16" i="17"/>
  <c r="H20" i="17"/>
  <c r="H24" i="17"/>
  <c r="H28" i="17"/>
  <c r="H32" i="17"/>
  <c r="H36" i="17"/>
  <c r="H40" i="17"/>
  <c r="H44" i="17"/>
  <c r="H48" i="17"/>
  <c r="H52" i="17"/>
  <c r="H56" i="17"/>
  <c r="H60" i="17"/>
  <c r="H9" i="17"/>
  <c r="H33" i="17"/>
  <c r="H41" i="17"/>
  <c r="H49" i="17"/>
  <c r="H57" i="17"/>
  <c r="H10" i="17"/>
  <c r="H34" i="17"/>
  <c r="H42" i="17"/>
  <c r="H58" i="17"/>
  <c r="H17" i="17"/>
  <c r="H18" i="17"/>
  <c r="H26" i="17"/>
  <c r="H50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0" i="17"/>
  <c r="J9" i="17"/>
  <c r="J7" i="17" l="1"/>
  <c r="J6" i="17"/>
  <c r="J5" i="17"/>
  <c r="J8" i="17" l="1"/>
  <c r="A5" i="17" l="1"/>
  <c r="A6" i="17" l="1"/>
  <c r="A7" i="17" l="1"/>
  <c r="A8" i="17" l="1"/>
  <c r="A9" i="17" l="1"/>
  <c r="A10" i="17" l="1"/>
  <c r="A11" i="17" s="1"/>
  <c r="A12" i="17" l="1"/>
  <c r="A13" i="17" l="1"/>
  <c r="A14" i="17" l="1"/>
  <c r="A15" i="17" l="1"/>
  <c r="A16" i="17" l="1"/>
  <c r="A17" i="17" l="1"/>
  <c r="A18" i="17" s="1"/>
  <c r="A19" i="17" l="1"/>
  <c r="A20" i="17" l="1"/>
  <c r="A21" i="17" l="1"/>
  <c r="A22" i="17" l="1"/>
  <c r="A23" i="17" l="1"/>
  <c r="A24" i="17" l="1"/>
  <c r="A25" i="17" l="1"/>
  <c r="A26" i="17" l="1"/>
  <c r="A27" i="17" l="1"/>
  <c r="A28" i="17" l="1"/>
  <c r="A29" i="17" l="1"/>
  <c r="A30" i="17" l="1"/>
  <c r="A31" i="17" l="1"/>
  <c r="A32" i="17" l="1"/>
  <c r="A33" i="17" l="1"/>
  <c r="A34" i="17" l="1"/>
  <c r="A35" i="17" l="1"/>
  <c r="A36" i="17" l="1"/>
  <c r="A37" i="17" l="1"/>
  <c r="A38" i="17" l="1"/>
  <c r="A39" i="17" l="1"/>
  <c r="A40" i="17" l="1"/>
  <c r="A41" i="17" l="1"/>
  <c r="A42" i="17" l="1"/>
  <c r="A43" i="17" l="1"/>
  <c r="A44" i="17" l="1"/>
  <c r="A45" i="17" l="1"/>
  <c r="A46" i="17" l="1"/>
  <c r="A47" i="17" l="1"/>
  <c r="A48" i="17" l="1"/>
  <c r="A49" i="17" l="1"/>
  <c r="A50" i="17" l="1"/>
  <c r="A51" i="17" l="1"/>
  <c r="A52" i="17" l="1"/>
  <c r="A53" i="17" l="1"/>
  <c r="A54" i="17" l="1"/>
  <c r="A55" i="17" l="1"/>
  <c r="A56" i="17" l="1"/>
  <c r="A57" i="17" l="1"/>
  <c r="A58" i="17" l="1"/>
  <c r="A59" i="17" l="1"/>
  <c r="A60" i="17" l="1"/>
  <c r="A61" i="17" l="1"/>
  <c r="A62" i="17" l="1"/>
  <c r="A63" i="17" l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E4" i="17" l="1"/>
  <c r="F5" i="17" s="1"/>
  <c r="E5" i="17" l="1"/>
  <c r="F6" i="17" s="1"/>
  <c r="E6" i="17" l="1"/>
  <c r="F7" i="17" s="1"/>
  <c r="E7" i="17" l="1"/>
  <c r="F8" i="17" s="1"/>
  <c r="E8" i="17" l="1"/>
  <c r="F9" i="17" s="1"/>
  <c r="E9" i="17" l="1"/>
  <c r="F10" i="17" s="1"/>
  <c r="E10" i="17" l="1"/>
  <c r="F11" i="17" s="1"/>
  <c r="F12" i="17" l="1"/>
  <c r="E12" i="17" l="1"/>
  <c r="F13" i="17" s="1"/>
  <c r="E13" i="17"/>
  <c r="F14" i="17" l="1"/>
  <c r="E14" i="17"/>
  <c r="F15" i="17" l="1"/>
  <c r="E15" i="17"/>
  <c r="F16" i="17" l="1"/>
  <c r="E17" i="17" l="1"/>
  <c r="E18" i="17" l="1"/>
  <c r="E19" i="17" l="1"/>
  <c r="E20" i="17" l="1"/>
  <c r="E21" i="17" l="1"/>
  <c r="E22" i="17" l="1"/>
  <c r="D66" i="17" l="1"/>
  <c r="E66" i="17" s="1"/>
  <c r="D77" i="17"/>
  <c r="E77" i="17" s="1"/>
  <c r="D54" i="17"/>
  <c r="E54" i="17" s="1"/>
  <c r="D71" i="17"/>
  <c r="E71" i="17" s="1"/>
  <c r="D58" i="17"/>
  <c r="E58" i="17" s="1"/>
  <c r="D78" i="17"/>
  <c r="E78" i="17" s="1"/>
  <c r="D63" i="17"/>
  <c r="E63" i="17" s="1"/>
  <c r="D51" i="17"/>
  <c r="E51" i="17" s="1"/>
  <c r="D64" i="17"/>
  <c r="E64" i="17" s="1"/>
  <c r="D67" i="17"/>
  <c r="E67" i="17" s="1"/>
  <c r="D76" i="17"/>
  <c r="E76" i="17" s="1"/>
  <c r="D28" i="17" l="1"/>
  <c r="E28" i="17" s="1"/>
  <c r="D35" i="17"/>
  <c r="E35" i="17" s="1"/>
  <c r="D74" i="17"/>
  <c r="E74" i="17" s="1"/>
  <c r="D47" i="17"/>
  <c r="E47" i="17" s="1"/>
  <c r="D29" i="17"/>
  <c r="E29" i="17" s="1"/>
  <c r="D70" i="17"/>
  <c r="E70" i="17" s="1"/>
  <c r="D68" i="17"/>
  <c r="E68" i="17" s="1"/>
  <c r="D52" i="17"/>
  <c r="E52" i="17" s="1"/>
  <c r="D59" i="17"/>
  <c r="E59" i="17" s="1"/>
  <c r="D48" i="17"/>
  <c r="E48" i="17" s="1"/>
  <c r="D43" i="17"/>
  <c r="E43" i="17" s="1"/>
  <c r="D38" i="17"/>
  <c r="E38" i="17" s="1"/>
  <c r="D37" i="17"/>
  <c r="E37" i="17" s="1"/>
  <c r="D41" i="17"/>
  <c r="E41" i="17" s="1"/>
  <c r="D44" i="17"/>
  <c r="E44" i="17" s="1"/>
  <c r="D69" i="17"/>
  <c r="E69" i="17" s="1"/>
  <c r="D53" i="17"/>
  <c r="E53" i="17" s="1"/>
  <c r="D42" i="17"/>
  <c r="E42" i="17" s="1"/>
  <c r="D75" i="17"/>
  <c r="E75" i="17" s="1"/>
  <c r="D65" i="17"/>
  <c r="E65" i="17" s="1"/>
  <c r="D31" i="17"/>
  <c r="E31" i="17" s="1"/>
  <c r="D33" i="17"/>
  <c r="E33" i="17" s="1"/>
  <c r="D39" i="17"/>
  <c r="E39" i="17" s="1"/>
  <c r="D55" i="17"/>
  <c r="E55" i="17" s="1"/>
  <c r="D23" i="17"/>
  <c r="E23" i="17" s="1"/>
  <c r="D49" i="17"/>
  <c r="E49" i="17" s="1"/>
  <c r="D60" i="17"/>
  <c r="E60" i="17" s="1"/>
  <c r="D72" i="17"/>
  <c r="E72" i="17" s="1"/>
  <c r="D45" i="17"/>
  <c r="E45" i="17" s="1"/>
  <c r="D27" i="17" l="1"/>
  <c r="E27" i="17" s="1"/>
  <c r="D30" i="17"/>
  <c r="E30" i="17" s="1"/>
  <c r="D36" i="17"/>
  <c r="E36" i="17" s="1"/>
  <c r="D26" i="17"/>
  <c r="E26" i="17" s="1"/>
  <c r="D25" i="17"/>
  <c r="E25" i="17" s="1"/>
  <c r="D62" i="17"/>
  <c r="E62" i="17" s="1"/>
  <c r="D57" i="17"/>
  <c r="E57" i="17" s="1"/>
  <c r="D50" i="17"/>
  <c r="E50" i="17" s="1"/>
  <c r="D61" i="17"/>
  <c r="E61" i="17" s="1"/>
  <c r="D56" i="17"/>
  <c r="E56" i="17" s="1"/>
  <c r="D40" i="17"/>
  <c r="E40" i="17" s="1"/>
  <c r="D73" i="17"/>
  <c r="E73" i="17" s="1"/>
  <c r="D46" i="17"/>
  <c r="E46" i="17" s="1"/>
  <c r="D16" i="17"/>
  <c r="E16" i="17" s="1"/>
  <c r="F17" i="17" s="1"/>
  <c r="F18" i="17" s="1"/>
  <c r="F19" i="17" s="1"/>
  <c r="F20" i="17" s="1"/>
  <c r="F21" i="17" s="1"/>
  <c r="F22" i="17" s="1"/>
  <c r="F23" i="17" s="1"/>
  <c r="F24" i="17" s="1"/>
  <c r="D34" i="17" l="1"/>
  <c r="E34" i="17" s="1"/>
  <c r="D32" i="17"/>
  <c r="E32" i="17" s="1"/>
  <c r="D24" i="17"/>
  <c r="E24" i="17" s="1"/>
  <c r="F25" i="17" s="1"/>
  <c r="F26" i="17" s="1"/>
  <c r="F27" i="17" s="1"/>
  <c r="F28" i="17" s="1"/>
  <c r="F29" i="17" s="1"/>
  <c r="F30" i="17" s="1"/>
  <c r="F31" i="17" s="1"/>
  <c r="F32" i="17" s="1"/>
  <c r="F33" i="17" l="1"/>
  <c r="F34" i="17" s="1"/>
  <c r="F35" i="17" s="1"/>
  <c r="F36" i="17" s="1"/>
  <c r="F37" i="17" s="1"/>
  <c r="F38" i="17" s="1"/>
  <c r="F39" i="17" s="1"/>
  <c r="F40" i="17" s="1"/>
  <c r="F41" i="17" s="1"/>
  <c r="F42" i="17" s="1"/>
  <c r="F43" i="17" s="1"/>
  <c r="F44" i="17" s="1"/>
  <c r="F45" i="17" s="1"/>
  <c r="F46" i="17" s="1"/>
  <c r="F47" i="17" s="1"/>
  <c r="F48" i="17" s="1"/>
  <c r="F49" i="17" s="1"/>
  <c r="F50" i="17" s="1"/>
  <c r="F51" i="17" s="1"/>
  <c r="F52" i="17" s="1"/>
  <c r="F53" i="17" s="1"/>
  <c r="F54" i="17" s="1"/>
  <c r="F55" i="17" s="1"/>
  <c r="F56" i="17" s="1"/>
  <c r="F57" i="17" s="1"/>
  <c r="F58" i="17" s="1"/>
  <c r="F59" i="17" s="1"/>
  <c r="F60" i="17" s="1"/>
  <c r="F61" i="17" s="1"/>
  <c r="F62" i="17" s="1"/>
  <c r="F63" i="17" s="1"/>
  <c r="F64" i="17" s="1"/>
  <c r="F65" i="17" s="1"/>
  <c r="F66" i="17" s="1"/>
  <c r="F67" i="17" s="1"/>
  <c r="F68" i="17" s="1"/>
  <c r="F69" i="17" s="1"/>
  <c r="F70" i="17" s="1"/>
  <c r="F71" i="17" s="1"/>
  <c r="F72" i="17" s="1"/>
  <c r="F73" i="17" s="1"/>
  <c r="F74" i="17" s="1"/>
  <c r="F75" i="17" s="1"/>
  <c r="F76" i="17" s="1"/>
  <c r="F77" i="17" s="1"/>
  <c r="F78" i="17" s="1"/>
  <c r="F79" i="17" s="1"/>
  <c r="D79" i="17" l="1"/>
  <c r="E79" i="17" s="1"/>
  <c r="L79" i="17" s="1"/>
  <c r="L78" i="17" s="1"/>
  <c r="L77" i="17" s="1"/>
  <c r="L76" i="17" s="1"/>
  <c r="L75" i="17" s="1"/>
  <c r="L74" i="17" s="1"/>
  <c r="L73" i="17" s="1"/>
  <c r="L72" i="17" s="1"/>
  <c r="L71" i="17" s="1"/>
  <c r="L70" i="17" s="1"/>
  <c r="L69" i="17" s="1"/>
  <c r="L68" i="17" s="1"/>
  <c r="L67" i="17" s="1"/>
  <c r="L66" i="17" s="1"/>
  <c r="L65" i="17" s="1"/>
  <c r="L64" i="17" s="1"/>
  <c r="L63" i="17" s="1"/>
  <c r="L62" i="17" s="1"/>
  <c r="L61" i="17" s="1"/>
  <c r="L60" i="17" s="1"/>
  <c r="L59" i="17" s="1"/>
  <c r="L58" i="17" s="1"/>
  <c r="L57" i="17" s="1"/>
  <c r="L56" i="17" s="1"/>
  <c r="L55" i="17" s="1"/>
  <c r="L54" i="17" s="1"/>
  <c r="L53" i="17" s="1"/>
  <c r="L52" i="17" s="1"/>
  <c r="L51" i="17" s="1"/>
  <c r="L50" i="17" s="1"/>
  <c r="L49" i="17" s="1"/>
  <c r="L48" i="17" s="1"/>
  <c r="L47" i="17" s="1"/>
  <c r="L46" i="17" s="1"/>
  <c r="L45" i="17" s="1"/>
  <c r="L44" i="17" s="1"/>
  <c r="L43" i="17" s="1"/>
  <c r="L42" i="17" s="1"/>
  <c r="L41" i="17" s="1"/>
  <c r="L40" i="17" s="1"/>
  <c r="L39" i="17" s="1"/>
  <c r="L38" i="17" s="1"/>
  <c r="L37" i="17" s="1"/>
  <c r="L36" i="17" s="1"/>
  <c r="L35" i="17" s="1"/>
  <c r="L34" i="17" s="1"/>
  <c r="L33" i="17" s="1"/>
  <c r="L32" i="17" s="1"/>
  <c r="L31" i="17" s="1"/>
  <c r="L30" i="17" s="1"/>
  <c r="L29" i="17" s="1"/>
  <c r="L28" i="17" s="1"/>
  <c r="L27" i="17" s="1"/>
  <c r="L26" i="17" s="1"/>
  <c r="L25" i="17" s="1"/>
  <c r="L24" i="17" s="1"/>
  <c r="P6" i="17" s="1"/>
  <c r="L23" i="17" l="1"/>
  <c r="L22" i="17" s="1"/>
  <c r="L21" i="17" s="1"/>
  <c r="L20" i="17" s="1"/>
  <c r="L19" i="17" s="1"/>
  <c r="L18" i="17" s="1"/>
  <c r="L17" i="17" s="1"/>
  <c r="L16" i="17" s="1"/>
  <c r="L15" i="17" s="1"/>
  <c r="L14" i="17" s="1"/>
  <c r="L13" i="17" s="1"/>
  <c r="L12" i="17" s="1"/>
  <c r="L11" i="17" s="1"/>
  <c r="L10" i="17" s="1"/>
  <c r="L9" i="17" s="1"/>
  <c r="L8" i="17" s="1"/>
  <c r="L7" i="17" s="1"/>
  <c r="L6" i="17" s="1"/>
  <c r="L5" i="17" s="1"/>
  <c r="L4" i="17" s="1"/>
  <c r="N79" i="17"/>
  <c r="N78" i="17" s="1"/>
  <c r="N77" i="17" s="1"/>
  <c r="N76" i="17" s="1"/>
  <c r="N75" i="17" l="1"/>
  <c r="P8" i="17" l="1"/>
  <c r="N74" i="17"/>
  <c r="N73" i="17" l="1"/>
  <c r="N72" i="17" l="1"/>
  <c r="N71" i="17" l="1"/>
  <c r="N70" i="17" l="1"/>
  <c r="N69" i="17" l="1"/>
  <c r="N68" i="17" l="1"/>
  <c r="N67" i="17" l="1"/>
  <c r="N66" i="17" l="1"/>
  <c r="N65" i="17" l="1"/>
  <c r="N64" i="17" l="1"/>
  <c r="N63" i="17" l="1"/>
  <c r="N62" i="17" l="1"/>
  <c r="N61" i="17" l="1"/>
  <c r="N60" i="17" l="1"/>
  <c r="N59" i="17" l="1"/>
  <c r="N58" i="17" l="1"/>
  <c r="N57" i="17" l="1"/>
  <c r="N56" i="17" l="1"/>
  <c r="N55" i="17" l="1"/>
  <c r="N54" i="17" l="1"/>
  <c r="N53" i="17" l="1"/>
  <c r="N52" i="17" l="1"/>
  <c r="N51" i="17" l="1"/>
  <c r="N50" i="17" l="1"/>
  <c r="N49" i="17" l="1"/>
  <c r="N48" i="17" l="1"/>
  <c r="N47" i="17" l="1"/>
  <c r="N46" i="17" l="1"/>
  <c r="N45" i="17" l="1"/>
  <c r="N44" i="17" l="1"/>
  <c r="N43" i="17" l="1"/>
  <c r="N42" i="17" l="1"/>
  <c r="N41" i="17" l="1"/>
  <c r="N40" i="17" l="1"/>
  <c r="N39" i="17" l="1"/>
  <c r="N38" i="17" l="1"/>
  <c r="N37" i="17" l="1"/>
  <c r="N36" i="17" l="1"/>
  <c r="N35" i="17" l="1"/>
  <c r="N34" i="17" l="1"/>
  <c r="N33" i="17" l="1"/>
  <c r="N32" i="17" l="1"/>
  <c r="N31" i="17" l="1"/>
  <c r="N30" i="17" l="1"/>
  <c r="N29" i="17" l="1"/>
  <c r="N28" i="17" l="1"/>
  <c r="N27" i="17" l="1"/>
  <c r="N26" i="17" l="1"/>
  <c r="N25" i="17" l="1"/>
  <c r="N24" i="17" l="1"/>
  <c r="P7" i="17" s="1"/>
  <c r="P13" i="17" l="1"/>
  <c r="N23" i="17"/>
  <c r="N22" i="17" l="1"/>
  <c r="R30" i="17"/>
  <c r="R71" i="17"/>
  <c r="R50" i="17"/>
  <c r="R45" i="17"/>
  <c r="R24" i="17"/>
  <c r="R35" i="17"/>
  <c r="R75" i="17"/>
  <c r="R42" i="17"/>
  <c r="R63" i="17"/>
  <c r="R54" i="17"/>
  <c r="R38" i="17"/>
  <c r="R74" i="17"/>
  <c r="R53" i="17"/>
  <c r="R64" i="17"/>
  <c r="R31" i="17"/>
  <c r="R48" i="17"/>
  <c r="R55" i="17"/>
  <c r="R33" i="17"/>
  <c r="R79" i="17"/>
  <c r="R59" i="17"/>
  <c r="R69" i="17"/>
  <c r="R77" i="17"/>
  <c r="R41" i="17"/>
  <c r="R25" i="17"/>
  <c r="R26" i="17"/>
  <c r="R56" i="17"/>
  <c r="R66" i="17"/>
  <c r="R36" i="17"/>
  <c r="R65" i="17"/>
  <c r="R72" i="17"/>
  <c r="R46" i="17"/>
  <c r="R49" i="17"/>
  <c r="R40" i="17"/>
  <c r="R73" i="17"/>
  <c r="R27" i="17"/>
  <c r="R68" i="17"/>
  <c r="R28" i="17"/>
  <c r="R29" i="17"/>
  <c r="R57" i="17"/>
  <c r="R39" i="17"/>
  <c r="R58" i="17"/>
  <c r="R47" i="17"/>
  <c r="R52" i="17"/>
  <c r="R60" i="17"/>
  <c r="R67" i="17"/>
  <c r="R32" i="17"/>
  <c r="R44" i="17"/>
  <c r="R62" i="17"/>
  <c r="R78" i="17"/>
  <c r="R76" i="17"/>
  <c r="R34" i="17"/>
  <c r="R37" i="17"/>
  <c r="R70" i="17"/>
  <c r="R61" i="17"/>
  <c r="R43" i="17"/>
  <c r="R51" i="17"/>
  <c r="N21" i="17" l="1"/>
  <c r="N20" i="17" l="1"/>
  <c r="N19" i="17" l="1"/>
  <c r="N18" i="17" l="1"/>
  <c r="N17" i="17" l="1"/>
  <c r="N16" i="17" l="1"/>
  <c r="N15" i="17" l="1"/>
  <c r="N14" i="17" l="1"/>
  <c r="N13" i="17" l="1"/>
  <c r="N12" i="17" l="1"/>
  <c r="N11" i="17" l="1"/>
  <c r="N10" i="17" l="1"/>
  <c r="N9" i="17" l="1"/>
  <c r="N8" i="17" l="1"/>
  <c r="N7" i="17" l="1"/>
  <c r="N6" i="17" l="1"/>
  <c r="N5" i="17" l="1"/>
  <c r="N4" i="17" l="1"/>
  <c r="P9" i="17" l="1"/>
  <c r="P5" i="17"/>
  <c r="P12" i="17"/>
  <c r="Q52" i="17" l="1"/>
  <c r="Q75" i="17"/>
  <c r="Q53" i="17"/>
  <c r="Q15" i="17"/>
  <c r="Q51" i="17"/>
  <c r="Q21" i="17"/>
  <c r="Q28" i="17"/>
  <c r="Q6" i="17"/>
  <c r="Q35" i="17"/>
  <c r="Q10" i="17"/>
  <c r="Q12" i="17"/>
  <c r="Q30" i="17"/>
  <c r="Q29" i="17"/>
  <c r="Q27" i="17"/>
  <c r="Q41" i="17"/>
  <c r="Q54" i="17"/>
  <c r="Q38" i="17"/>
  <c r="Q70" i="17"/>
  <c r="Q37" i="17"/>
  <c r="Q73" i="17"/>
  <c r="Q55" i="17"/>
  <c r="Q33" i="17"/>
  <c r="Q78" i="17"/>
  <c r="Q79" i="17"/>
  <c r="Q26" i="17"/>
  <c r="Q56" i="17"/>
  <c r="Q20" i="17"/>
  <c r="Q42" i="17"/>
  <c r="Q25" i="17"/>
  <c r="Q74" i="17"/>
  <c r="Q22" i="17"/>
  <c r="Q66" i="17"/>
  <c r="Q63" i="17"/>
  <c r="Q32" i="17"/>
  <c r="Q34" i="17"/>
  <c r="Q61" i="17"/>
  <c r="Q69" i="17"/>
  <c r="Q16" i="17"/>
  <c r="Q71" i="17"/>
  <c r="Q76" i="17"/>
  <c r="Q58" i="17"/>
  <c r="Q57" i="17"/>
  <c r="Q50" i="17"/>
  <c r="Q36" i="17"/>
  <c r="Q72" i="17"/>
  <c r="Q49" i="17"/>
  <c r="Q13" i="17"/>
  <c r="Q60" i="17"/>
  <c r="Q11" i="17"/>
  <c r="Q17" i="17"/>
  <c r="Q4" i="17"/>
  <c r="Q67" i="17"/>
  <c r="Q43" i="17"/>
  <c r="Q47" i="17"/>
  <c r="Q46" i="17"/>
  <c r="Q65" i="17"/>
  <c r="Q5" i="17"/>
  <c r="Q9" i="17"/>
  <c r="Q68" i="17"/>
  <c r="Q48" i="17"/>
  <c r="Q14" i="17"/>
  <c r="Q62" i="17"/>
  <c r="Q44" i="17"/>
  <c r="Q39" i="17"/>
  <c r="P10" i="17"/>
  <c r="P11" i="17" s="1"/>
  <c r="Q59" i="17"/>
  <c r="Q77" i="17"/>
  <c r="Q31" i="17"/>
  <c r="Q18" i="17"/>
  <c r="Q23" i="17"/>
  <c r="Q64" i="17"/>
  <c r="Q19" i="17"/>
  <c r="Q8" i="17"/>
  <c r="Q40" i="17"/>
  <c r="Q24" i="17"/>
  <c r="Q7" i="17"/>
  <c r="Q45" i="17"/>
  <c r="R10" i="17"/>
  <c r="R12" i="17"/>
  <c r="R19" i="17"/>
  <c r="R11" i="17"/>
  <c r="R7" i="17"/>
  <c r="R20" i="17"/>
  <c r="R6" i="17"/>
  <c r="R9" i="17"/>
  <c r="R4" i="17"/>
  <c r="R13" i="17"/>
  <c r="R15" i="17"/>
  <c r="R16" i="17"/>
  <c r="R8" i="17"/>
  <c r="R23" i="17"/>
  <c r="R22" i="17"/>
  <c r="R18" i="17"/>
  <c r="R21" i="17"/>
  <c r="R17" i="17"/>
  <c r="R5" i="17"/>
  <c r="R14" i="17"/>
  <c r="S23" i="17" l="1"/>
  <c r="S21" i="17"/>
  <c r="S78" i="17"/>
  <c r="S51" i="17"/>
  <c r="S46" i="17"/>
  <c r="S20" i="17"/>
  <c r="S49" i="17"/>
  <c r="S16" i="17"/>
  <c r="S18" i="17"/>
  <c r="S44" i="17"/>
  <c r="S68" i="17"/>
  <c r="S43" i="17"/>
  <c r="S65" i="17"/>
  <c r="S64" i="17"/>
  <c r="S37" i="17"/>
  <c r="S79" i="17"/>
  <c r="S63" i="17"/>
  <c r="S15" i="17"/>
  <c r="S74" i="17"/>
  <c r="S32" i="17"/>
  <c r="S39" i="17"/>
  <c r="S52" i="17"/>
  <c r="S50" i="17"/>
  <c r="S76" i="17"/>
  <c r="S6" i="17"/>
  <c r="S7" i="17"/>
  <c r="S9" i="17"/>
  <c r="S27" i="17"/>
  <c r="S13" i="17"/>
  <c r="S59" i="17"/>
  <c r="S29" i="17"/>
  <c r="S54" i="17"/>
  <c r="S31" i="17"/>
  <c r="S42" i="17"/>
  <c r="S45" i="17"/>
  <c r="S47" i="17"/>
  <c r="S71" i="17"/>
  <c r="S57" i="17"/>
  <c r="S56" i="17"/>
  <c r="S48" i="17"/>
  <c r="S4" i="17"/>
  <c r="S69" i="17"/>
  <c r="S14" i="17"/>
  <c r="S5" i="17"/>
  <c r="S30" i="17"/>
  <c r="S33" i="17"/>
  <c r="S73" i="17"/>
  <c r="S34" i="17"/>
  <c r="S70" i="17"/>
  <c r="S17" i="17"/>
  <c r="S10" i="17"/>
  <c r="S75" i="17"/>
  <c r="S53" i="17"/>
  <c r="S22" i="17"/>
  <c r="S35" i="17"/>
  <c r="S36" i="17"/>
  <c r="S24" i="17"/>
  <c r="S25" i="17"/>
  <c r="S40" i="17"/>
  <c r="S67" i="17"/>
  <c r="S8" i="17"/>
  <c r="S26" i="17"/>
  <c r="S62" i="17"/>
  <c r="S12" i="17"/>
  <c r="S61" i="17"/>
  <c r="S28" i="17"/>
  <c r="S77" i="17"/>
  <c r="S55" i="17"/>
  <c r="S60" i="17"/>
  <c r="S11" i="17"/>
  <c r="S66" i="17"/>
  <c r="S58" i="17"/>
  <c r="S41" i="17"/>
  <c r="S72" i="17"/>
  <c r="S38" i="17"/>
  <c r="S19" i="17"/>
  <c r="T79" i="17" l="1"/>
  <c r="T78" i="17" l="1"/>
  <c r="U79" i="17"/>
  <c r="W79" i="17" s="1"/>
  <c r="X79" i="17" s="1"/>
  <c r="T77" i="17" l="1"/>
  <c r="U78" i="17"/>
  <c r="W78" i="17" s="1"/>
  <c r="X78" i="17" s="1"/>
  <c r="T76" i="17" l="1"/>
  <c r="U77" i="17"/>
  <c r="W77" i="17" s="1"/>
  <c r="X77" i="17" s="1"/>
  <c r="T75" i="17" l="1"/>
  <c r="U76" i="17"/>
  <c r="W76" i="17" s="1"/>
  <c r="X76" i="17" s="1"/>
  <c r="T74" i="17" l="1"/>
  <c r="U75" i="17"/>
  <c r="W75" i="17" s="1"/>
  <c r="X75" i="17" s="1"/>
  <c r="T73" i="17" l="1"/>
  <c r="U74" i="17"/>
  <c r="W74" i="17" s="1"/>
  <c r="X74" i="17" s="1"/>
  <c r="T72" i="17" l="1"/>
  <c r="U73" i="17"/>
  <c r="W73" i="17" s="1"/>
  <c r="X73" i="17" s="1"/>
  <c r="T71" i="17" l="1"/>
  <c r="U72" i="17"/>
  <c r="W72" i="17" s="1"/>
  <c r="X72" i="17" s="1"/>
  <c r="T70" i="17" l="1"/>
  <c r="U71" i="17"/>
  <c r="W71" i="17" s="1"/>
  <c r="X71" i="17" s="1"/>
  <c r="T69" i="17" l="1"/>
  <c r="U70" i="17"/>
  <c r="W70" i="17" s="1"/>
  <c r="X70" i="17" s="1"/>
  <c r="T68" i="17" l="1"/>
  <c r="U69" i="17"/>
  <c r="W69" i="17" s="1"/>
  <c r="X69" i="17" s="1"/>
  <c r="T67" i="17" l="1"/>
  <c r="U68" i="17"/>
  <c r="W68" i="17" s="1"/>
  <c r="X68" i="17" s="1"/>
  <c r="T66" i="17" l="1"/>
  <c r="U67" i="17"/>
  <c r="W67" i="17" s="1"/>
  <c r="X67" i="17" s="1"/>
  <c r="T65" i="17" l="1"/>
  <c r="U66" i="17"/>
  <c r="W66" i="17" s="1"/>
  <c r="X66" i="17" s="1"/>
  <c r="T64" i="17" l="1"/>
  <c r="U65" i="17"/>
  <c r="W65" i="17" s="1"/>
  <c r="X65" i="17" s="1"/>
  <c r="T63" i="17" l="1"/>
  <c r="U64" i="17"/>
  <c r="W64" i="17" s="1"/>
  <c r="X64" i="17" s="1"/>
  <c r="T62" i="17" l="1"/>
  <c r="U63" i="17"/>
  <c r="W63" i="17" s="1"/>
  <c r="X63" i="17" s="1"/>
  <c r="T61" i="17" l="1"/>
  <c r="U62" i="17"/>
  <c r="W62" i="17" s="1"/>
  <c r="X62" i="17" s="1"/>
  <c r="T60" i="17" l="1"/>
  <c r="U61" i="17"/>
  <c r="W61" i="17" s="1"/>
  <c r="X61" i="17" s="1"/>
  <c r="T59" i="17" l="1"/>
  <c r="U60" i="17"/>
  <c r="W60" i="17" s="1"/>
  <c r="X60" i="17" s="1"/>
  <c r="T58" i="17" l="1"/>
  <c r="U59" i="17"/>
  <c r="W59" i="17" s="1"/>
  <c r="X59" i="17" s="1"/>
  <c r="T57" i="17" l="1"/>
  <c r="U58" i="17"/>
  <c r="W58" i="17" s="1"/>
  <c r="X58" i="17" s="1"/>
  <c r="T56" i="17" l="1"/>
  <c r="U57" i="17"/>
  <c r="W57" i="17" s="1"/>
  <c r="X57" i="17" s="1"/>
  <c r="T55" i="17" l="1"/>
  <c r="U56" i="17"/>
  <c r="W56" i="17" s="1"/>
  <c r="X56" i="17" s="1"/>
  <c r="T54" i="17" l="1"/>
  <c r="U55" i="17"/>
  <c r="W55" i="17" s="1"/>
  <c r="X55" i="17" s="1"/>
  <c r="T53" i="17" l="1"/>
  <c r="U54" i="17"/>
  <c r="W54" i="17" s="1"/>
  <c r="X54" i="17" s="1"/>
  <c r="T52" i="17" l="1"/>
  <c r="U53" i="17"/>
  <c r="W53" i="17" s="1"/>
  <c r="X53" i="17" s="1"/>
  <c r="T51" i="17" l="1"/>
  <c r="U52" i="17"/>
  <c r="W52" i="17" s="1"/>
  <c r="X52" i="17" s="1"/>
  <c r="T50" i="17" l="1"/>
  <c r="U51" i="17"/>
  <c r="W51" i="17" s="1"/>
  <c r="X51" i="17" s="1"/>
  <c r="T49" i="17" l="1"/>
  <c r="U50" i="17"/>
  <c r="W50" i="17" s="1"/>
  <c r="X50" i="17" s="1"/>
  <c r="T48" i="17" l="1"/>
  <c r="U49" i="17"/>
  <c r="W49" i="17" s="1"/>
  <c r="X49" i="17" s="1"/>
  <c r="T47" i="17" l="1"/>
  <c r="U48" i="17"/>
  <c r="W48" i="17" s="1"/>
  <c r="X48" i="17" s="1"/>
  <c r="T46" i="17" l="1"/>
  <c r="U47" i="17"/>
  <c r="W47" i="17" s="1"/>
  <c r="X47" i="17" s="1"/>
  <c r="T45" i="17" l="1"/>
  <c r="U46" i="17"/>
  <c r="W46" i="17" s="1"/>
  <c r="X46" i="17" s="1"/>
  <c r="T44" i="17" l="1"/>
  <c r="U45" i="17"/>
  <c r="W45" i="17" s="1"/>
  <c r="X45" i="17" s="1"/>
  <c r="T43" i="17" l="1"/>
  <c r="U44" i="17"/>
  <c r="W44" i="17" s="1"/>
  <c r="X44" i="17" s="1"/>
  <c r="T42" i="17" l="1"/>
  <c r="U43" i="17"/>
  <c r="W43" i="17" s="1"/>
  <c r="X43" i="17" s="1"/>
  <c r="T41" i="17" l="1"/>
  <c r="U42" i="17"/>
  <c r="W42" i="17" s="1"/>
  <c r="X42" i="17" s="1"/>
  <c r="T40" i="17" l="1"/>
  <c r="U41" i="17"/>
  <c r="W41" i="17" s="1"/>
  <c r="X41" i="17" s="1"/>
  <c r="T39" i="17" l="1"/>
  <c r="U40" i="17"/>
  <c r="W40" i="17" s="1"/>
  <c r="X40" i="17" s="1"/>
  <c r="T38" i="17" l="1"/>
  <c r="U39" i="17"/>
  <c r="W39" i="17" s="1"/>
  <c r="X39" i="17" s="1"/>
  <c r="T37" i="17" l="1"/>
  <c r="U38" i="17"/>
  <c r="W38" i="17" s="1"/>
  <c r="X38" i="17" s="1"/>
  <c r="T36" i="17" l="1"/>
  <c r="U37" i="17"/>
  <c r="W37" i="17" s="1"/>
  <c r="X37" i="17" s="1"/>
  <c r="T35" i="17" l="1"/>
  <c r="U36" i="17"/>
  <c r="W36" i="17" s="1"/>
  <c r="X36" i="17" s="1"/>
  <c r="T34" i="17" l="1"/>
  <c r="U35" i="17"/>
  <c r="W35" i="17" s="1"/>
  <c r="X35" i="17" s="1"/>
  <c r="T33" i="17" l="1"/>
  <c r="U34" i="17"/>
  <c r="W34" i="17" s="1"/>
  <c r="X34" i="17" s="1"/>
  <c r="T32" i="17" l="1"/>
  <c r="U33" i="17"/>
  <c r="W33" i="17" s="1"/>
  <c r="X33" i="17" s="1"/>
  <c r="T31" i="17" l="1"/>
  <c r="U32" i="17"/>
  <c r="W32" i="17" s="1"/>
  <c r="X32" i="17" s="1"/>
  <c r="T30" i="17" l="1"/>
  <c r="U31" i="17"/>
  <c r="W31" i="17" s="1"/>
  <c r="X31" i="17" s="1"/>
  <c r="T29" i="17" l="1"/>
  <c r="U30" i="17"/>
  <c r="W30" i="17" s="1"/>
  <c r="X30" i="17" s="1"/>
  <c r="T28" i="17" l="1"/>
  <c r="U29" i="17"/>
  <c r="W29" i="17" s="1"/>
  <c r="X29" i="17" s="1"/>
  <c r="T27" i="17" l="1"/>
  <c r="U28" i="17"/>
  <c r="W28" i="17" s="1"/>
  <c r="X28" i="17" s="1"/>
  <c r="T26" i="17" l="1"/>
  <c r="U27" i="17"/>
  <c r="W27" i="17" s="1"/>
  <c r="X27" i="17" s="1"/>
  <c r="T25" i="17" l="1"/>
  <c r="U26" i="17"/>
  <c r="W26" i="17" s="1"/>
  <c r="X26" i="17" s="1"/>
  <c r="T24" i="17" l="1"/>
  <c r="U25" i="17"/>
  <c r="W25" i="17" s="1"/>
  <c r="X25" i="17" s="1"/>
  <c r="T23" i="17" l="1"/>
  <c r="U24" i="17"/>
  <c r="W24" i="17" s="1"/>
  <c r="X24" i="17" s="1"/>
  <c r="T22" i="17" l="1"/>
  <c r="U23" i="17"/>
  <c r="W23" i="17" s="1"/>
  <c r="X23" i="17" s="1"/>
  <c r="T21" i="17" l="1"/>
  <c r="U22" i="17"/>
  <c r="W22" i="17" s="1"/>
  <c r="X22" i="17" s="1"/>
  <c r="T20" i="17" l="1"/>
  <c r="U21" i="17"/>
  <c r="W21" i="17" s="1"/>
  <c r="X21" i="17" s="1"/>
  <c r="T19" i="17" l="1"/>
  <c r="U20" i="17"/>
  <c r="W20" i="17" s="1"/>
  <c r="X20" i="17" s="1"/>
  <c r="T18" i="17" l="1"/>
  <c r="U19" i="17"/>
  <c r="W19" i="17" s="1"/>
  <c r="X19" i="17" s="1"/>
  <c r="T17" i="17" l="1"/>
  <c r="U18" i="17"/>
  <c r="W18" i="17" s="1"/>
  <c r="X18" i="17" s="1"/>
  <c r="T16" i="17" l="1"/>
  <c r="U17" i="17"/>
  <c r="W17" i="17" s="1"/>
  <c r="X17" i="17" s="1"/>
  <c r="T15" i="17" l="1"/>
  <c r="U16" i="17"/>
  <c r="W16" i="17" s="1"/>
  <c r="X16" i="17" s="1"/>
  <c r="T14" i="17" l="1"/>
  <c r="U15" i="17"/>
  <c r="W15" i="17" s="1"/>
  <c r="X15" i="17" s="1"/>
  <c r="T13" i="17" l="1"/>
  <c r="U14" i="17"/>
  <c r="W14" i="17" s="1"/>
  <c r="X14" i="17" s="1"/>
  <c r="T12" i="17" l="1"/>
  <c r="U13" i="17"/>
  <c r="W13" i="17" s="1"/>
  <c r="X13" i="17" s="1"/>
  <c r="T11" i="17" l="1"/>
  <c r="U12" i="17"/>
  <c r="W12" i="17" s="1"/>
  <c r="X12" i="17" s="1"/>
  <c r="T10" i="17" l="1"/>
  <c r="U11" i="17"/>
  <c r="W11" i="17" s="1"/>
  <c r="X11" i="17" s="1"/>
  <c r="T9" i="17" l="1"/>
  <c r="U10" i="17"/>
  <c r="W10" i="17" s="1"/>
  <c r="X10" i="17" s="1"/>
  <c r="T8" i="17" l="1"/>
  <c r="U9" i="17"/>
  <c r="W9" i="17" s="1"/>
  <c r="X9" i="17" s="1"/>
  <c r="T7" i="17" l="1"/>
  <c r="U8" i="17"/>
  <c r="W8" i="17" s="1"/>
  <c r="X8" i="17" s="1"/>
  <c r="T6" i="17" l="1"/>
  <c r="U7" i="17"/>
  <c r="W7" i="17" s="1"/>
  <c r="X7" i="17" s="1"/>
  <c r="T5" i="17" l="1"/>
  <c r="U6" i="17"/>
  <c r="W6" i="17" s="1"/>
  <c r="X6" i="17" s="1"/>
  <c r="T4" i="17" l="1"/>
  <c r="U4" i="17" s="1"/>
  <c r="U5" i="17"/>
  <c r="W5" i="17" s="1"/>
  <c r="X5" i="17" s="1"/>
  <c r="W4" i="17" l="1"/>
  <c r="X4" i="17" s="1"/>
</calcChain>
</file>

<file path=xl/comments1.xml><?xml version="1.0" encoding="utf-8"?>
<comments xmlns="http://schemas.openxmlformats.org/spreadsheetml/2006/main">
  <authors>
    <author>Author</author>
  </authors>
  <commentList>
    <comment ref="I4" authorId="0">
      <text>
        <r>
          <rPr>
            <sz val="9"/>
            <color indexed="81"/>
            <rFont val="Tahoma"/>
            <family val="2"/>
          </rPr>
          <t>per VM-20 3.C.2</t>
        </r>
      </text>
    </comment>
    <comment ref="I6" authorId="0">
      <text>
        <r>
          <rPr>
            <sz val="11"/>
            <color indexed="81"/>
            <rFont val="Calibri"/>
            <family val="2"/>
            <scheme val="minor"/>
          </rPr>
          <t>per VM-20 3.B.4.a</t>
        </r>
      </text>
    </comment>
    <comment ref="I7" authorId="0">
      <text>
        <r>
          <rPr>
            <sz val="11"/>
            <color indexed="81"/>
            <rFont val="Calibri"/>
            <family val="2"/>
            <scheme val="minor"/>
          </rPr>
          <t>per VM-20 3.B.4.a i-iv</t>
        </r>
      </text>
    </comment>
    <comment ref="J10" authorId="0">
      <text>
        <r>
          <rPr>
            <sz val="11"/>
            <color indexed="81"/>
            <rFont val="Calibri"/>
            <family val="2"/>
            <scheme val="minor"/>
          </rPr>
          <t>per VM-20 3.C.3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3" authorId="0">
      <text>
        <r>
          <rPr>
            <sz val="9"/>
            <color indexed="81"/>
            <rFont val="Tahoma"/>
            <family val="2"/>
          </rPr>
          <t>Adjusts claim to be PV equivalent as of the end of the year</t>
        </r>
      </text>
    </comment>
    <comment ref="H3" authorId="0">
      <text>
        <r>
          <rPr>
            <sz val="9"/>
            <color indexed="81"/>
            <rFont val="Tahoma"/>
            <family val="2"/>
          </rPr>
          <t>Adjusts premium to be PV equivalent as of the beginning of the year</t>
        </r>
      </text>
    </comment>
  </commentList>
</comments>
</file>

<file path=xl/sharedStrings.xml><?xml version="1.0" encoding="utf-8"?>
<sst xmlns="http://schemas.openxmlformats.org/spreadsheetml/2006/main" count="112" uniqueCount="86">
  <si>
    <t>px</t>
  </si>
  <si>
    <t>lx</t>
  </si>
  <si>
    <t>PremiumPeriod</t>
  </si>
  <si>
    <t>BenefitPeriod</t>
  </si>
  <si>
    <t>InterestRate</t>
  </si>
  <si>
    <t>MortalityRate</t>
  </si>
  <si>
    <t>LapseRate</t>
  </si>
  <si>
    <t>GuaranteedPremium</t>
  </si>
  <si>
    <t>DeathBenefit</t>
  </si>
  <si>
    <t>PolicyYear</t>
  </si>
  <si>
    <t>PV Post-Shock Benefit</t>
  </si>
  <si>
    <t>PV Post-Shock Net Premium</t>
  </si>
  <si>
    <t>k-Factor Post-Shock</t>
  </si>
  <si>
    <t>k-Factor Level-Period</t>
  </si>
  <si>
    <t>PV Post-Shock AGP</t>
  </si>
  <si>
    <t>PV Level Period AGP</t>
  </si>
  <si>
    <t>Expense Allowance</t>
  </si>
  <si>
    <t>PV Level Period Benefit</t>
  </si>
  <si>
    <t>Mean</t>
  </si>
  <si>
    <t>Halfcx</t>
  </si>
  <si>
    <t>NetPremium</t>
  </si>
  <si>
    <t>GrossPremium</t>
  </si>
  <si>
    <t>NetPremiumConstraint</t>
  </si>
  <si>
    <t>ExpenseAllowanceFactor</t>
  </si>
  <si>
    <t>PostLevelShockConstraint</t>
  </si>
  <si>
    <t>k-Factor (before constraint)</t>
  </si>
  <si>
    <t>NetPremiumReserve (NPR)</t>
  </si>
  <si>
    <t>INPUTS</t>
  </si>
  <si>
    <t>Issue Age</t>
  </si>
  <si>
    <t>Gender</t>
  </si>
  <si>
    <t>SmokerStatus</t>
  </si>
  <si>
    <t>MaturityAge</t>
  </si>
  <si>
    <t>Male</t>
  </si>
  <si>
    <t>Nonsmoker</t>
  </si>
  <si>
    <t>ProductInformation</t>
  </si>
  <si>
    <t>StatutoryAssumption</t>
  </si>
  <si>
    <t>ValuationFunction</t>
  </si>
  <si>
    <t>ValuationRate</t>
  </si>
  <si>
    <t>SemiContinuous</t>
  </si>
  <si>
    <t>2017 CSO Ultimate Male Nonsmoker ALB</t>
  </si>
  <si>
    <t>Input</t>
  </si>
  <si>
    <t>Calculation</t>
  </si>
  <si>
    <t>ClaimAdjustment</t>
  </si>
  <si>
    <t>PremiumAdjustment</t>
  </si>
  <si>
    <t>AdjustedGrossPremium</t>
  </si>
  <si>
    <t>BOP = Beginning of Period</t>
  </si>
  <si>
    <t>BOP_BenefitCost</t>
  </si>
  <si>
    <t>BOP_TerminalReserve</t>
  </si>
  <si>
    <t>InitialLevelPeriod</t>
  </si>
  <si>
    <t>NetPremiumNoConstraint</t>
  </si>
  <si>
    <t>PV_BOP_AGP</t>
  </si>
  <si>
    <t>PV_BOP_Benefit</t>
  </si>
  <si>
    <t>PV_BOP_NetPremium</t>
  </si>
  <si>
    <t>ConstraintRatio</t>
  </si>
  <si>
    <t>Term NPR</t>
  </si>
  <si>
    <t>PolicyInformation (Inventory)*</t>
  </si>
  <si>
    <t>* Informational only</t>
  </si>
  <si>
    <t>MortalityTable*</t>
  </si>
  <si>
    <t>Worksheet Tab = Input</t>
  </si>
  <si>
    <t>Worksheet Tab = NPR</t>
  </si>
  <si>
    <t>Copyright © 2015 Actuarial Compass LLC. All Rights Reserved</t>
  </si>
  <si>
    <t xml:space="preserve">1.  Cells A3..B8 and H5..I5 are for informational purposes and are not used directly in the calculations. </t>
  </si>
  <si>
    <t xml:space="preserve">2.  Columns D..F provide product rate and the level term period. </t>
  </si>
  <si>
    <t xml:space="preserve">3.  Columns H..J provide the valuation assumptions. </t>
  </si>
  <si>
    <t>4.  Lapse rates were determined by a manual lookup of the VM-20 C.3.C lapse table. The lapse rates reflect the level premium period of 20 years, a percent increase of greater than 400% at the end of the level period, and post-level period premium increases each and every year (see VM-20 C.3.b.i-iv).</t>
  </si>
  <si>
    <t>1.  Columns B..D, I, and K simply retrieve the need input information from the Input worksheet.</t>
  </si>
  <si>
    <t xml:space="preserve">2.  Columns E-F calculate the survivorship probability for each Policy Year. </t>
  </si>
  <si>
    <t>4.  Columns I calculates the Adjusted Gross Premium (AGP). The first AGP is zero. AGP in years 2 to 5 are 90% of the gross premium. Years 6 and later make no adjustment.</t>
  </si>
  <si>
    <t xml:space="preserve">5.  Columns L-N calculate present values. 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</si>
  <si>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L is the standard formula for the present values for a beginning of period value, and in this case, AGPs reflecting the premium equivalent adjustment. 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</si>
  <si>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M calculates the benefit cost as of the beginning of the period. The timing of the death claim reflects the valuation function and hence the claim adjustment. </t>
    </r>
  </si>
  <si>
    <t>3. Columns G-H calculate the present value equivalent adjustments for claims and premiums. These are identical to semi-continuous and continuous factors used in NLP, FPT, and pre-PBR CRVM reserve calculations.</t>
  </si>
  <si>
    <r>
      <t>c)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Column N is the standard present value formula but this time for Benefits.  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</si>
  <si>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Cell P2 calculates the Expense Allowance which is defined as $2.50 per $1,000 of insurance for the first policy year only (see VM-20 3.B.4.a). 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</si>
  <si>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Cell P5 calculates the k-factor before consideration of the VM-20 constraint (VM-20 3.B.4.a i-iv).</t>
    </r>
  </si>
  <si>
    <r>
      <t>c)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Cells P6..P13 calculate values related to the constraint described in the Guide 8.3 NPR section.</t>
    </r>
  </si>
  <si>
    <t xml:space="preserve">6.  Column P calculates items related to the Expense Allowance and k-factors. </t>
  </si>
  <si>
    <t xml:space="preserve">7.  Columns Q and R calculate net premiums on an unconstrained and constrained basis respectively. </t>
  </si>
  <si>
    <t xml:space="preserve">8.  Columns S equals Column Q or R according to whether the constraint is breached or not. </t>
  </si>
  <si>
    <t xml:space="preserve">9.  Column T calculates the PV of Net Premiums. </t>
  </si>
  <si>
    <t xml:space="preserve">10. Column U calculates terminal reserves. VM-20 requires a cost of insurance floor (see VM-20 3.D.1):  </t>
  </si>
  <si>
    <t xml:space="preserve">11. Column V calculates a half cx floor. </t>
  </si>
  <si>
    <t xml:space="preserve">12. Column W calculates the mean reserve. </t>
  </si>
  <si>
    <t xml:space="preserve">13. Column X is the NPR, which applies the half cx floor to the mean reserve. </t>
  </si>
  <si>
    <r>
      <t xml:space="preserve">* Actuarial Compass, </t>
    </r>
    <r>
      <rPr>
        <i/>
        <sz val="12"/>
        <color indexed="8"/>
        <rFont val="Calibri"/>
        <family val="2"/>
      </rPr>
      <t>PBA Training I and II</t>
    </r>
    <r>
      <rPr>
        <sz val="12"/>
        <color indexed="8"/>
        <rFont val="Calibri"/>
        <family val="2"/>
      </rPr>
      <t>. Retrieved moodle.actuarialcompass.com December 2015.</t>
    </r>
  </si>
  <si>
    <r>
      <t xml:space="preserve">This spreadsheet was adapted from an online course, </t>
    </r>
    <r>
      <rPr>
        <i/>
        <sz val="12"/>
        <color indexed="8"/>
        <rFont val="Calibri"/>
        <family val="2"/>
      </rPr>
      <t>PBA Training*</t>
    </r>
    <r>
      <rPr>
        <sz val="12"/>
        <color indexed="8"/>
        <rFont val="Calibri"/>
        <family val="2"/>
      </rPr>
      <t xml:space="preserve">. The spreadsheet illustrates a VM calculation and is not intended for uses or purposes other than providing an illustration for educational purposes. It is not a program, it does not possess flexibility, it does not address all possible situations and parameters, and it is not meant to suggest how to implement or validate VM calculations.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</si>
</sst>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000_);_(* \(#,##0.0000000\);_(* &quot;-&quot;??_);_(@_)"/>
    <numFmt numFmtId="166" formatCode="_(* #,##0.00000_);_(* \(#,##0.00000\);_(* &quot;-&quot;??_);_(@_)"/>
    <numFmt numFmtId="167" formatCode="0.0%"/>
    <numFmt numFmtId="168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16"/>
      <color rgb="FFC00000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74600A"/>
      <name val="Georgia"/>
      <family val="1"/>
    </font>
    <font>
      <sz val="7"/>
      <color theme="1"/>
      <name val="Times New Roman"/>
      <family val="1"/>
    </font>
    <font>
      <i/>
      <sz val="12"/>
      <color indexed="8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0" xfId="1" applyNumberFormat="1" applyFont="1"/>
    <xf numFmtId="10" fontId="0" fillId="0" borderId="0" xfId="2" applyNumberFormat="1" applyFont="1"/>
    <xf numFmtId="165" fontId="0" fillId="0" borderId="0" xfId="1" applyNumberFormat="1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1" applyFont="1" applyAlignment="1">
      <alignment wrapText="1"/>
    </xf>
    <xf numFmtId="164" fontId="4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right"/>
    </xf>
    <xf numFmtId="9" fontId="0" fillId="0" borderId="0" xfId="2" applyFont="1"/>
    <xf numFmtId="166" fontId="0" fillId="0" borderId="0" xfId="0" applyNumberFormat="1"/>
    <xf numFmtId="9" fontId="0" fillId="0" borderId="0" xfId="2" applyFont="1" applyAlignment="1">
      <alignment horizontal="right"/>
    </xf>
    <xf numFmtId="166" fontId="0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 wrapText="1"/>
    </xf>
    <xf numFmtId="166" fontId="5" fillId="0" borderId="0" xfId="1" applyNumberFormat="1" applyFont="1" applyAlignment="1">
      <alignment horizontal="right" wrapText="1"/>
    </xf>
    <xf numFmtId="9" fontId="5" fillId="0" borderId="0" xfId="2" applyFont="1" applyAlignment="1">
      <alignment horizontal="right" wrapText="1"/>
    </xf>
    <xf numFmtId="43" fontId="5" fillId="0" borderId="0" xfId="1" applyFont="1" applyAlignment="1">
      <alignment horizontal="right" wrapText="1"/>
    </xf>
    <xf numFmtId="0" fontId="2" fillId="0" borderId="0" xfId="0" applyFont="1"/>
    <xf numFmtId="167" fontId="0" fillId="0" borderId="0" xfId="2" applyNumberFormat="1" applyFont="1"/>
    <xf numFmtId="43" fontId="3" fillId="0" borderId="0" xfId="1" applyFont="1"/>
    <xf numFmtId="43" fontId="3" fillId="0" borderId="0" xfId="1" applyNumberFormat="1" applyFont="1" applyFill="1" applyAlignment="1">
      <alignment horizontal="left"/>
    </xf>
    <xf numFmtId="43" fontId="3" fillId="0" borderId="0" xfId="0" applyNumberFormat="1" applyFont="1"/>
    <xf numFmtId="167" fontId="3" fillId="0" borderId="0" xfId="2" applyNumberFormat="1" applyFont="1" applyAlignment="1">
      <alignment wrapText="1"/>
    </xf>
    <xf numFmtId="167" fontId="3" fillId="0" borderId="0" xfId="2" applyNumberFormat="1" applyFont="1"/>
    <xf numFmtId="43" fontId="3" fillId="0" borderId="0" xfId="1" applyNumberFormat="1" applyFont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10" fontId="7" fillId="0" borderId="0" xfId="2" applyNumberFormat="1" applyFont="1" applyAlignment="1">
      <alignment horizontal="right" wrapText="1"/>
    </xf>
    <xf numFmtId="166" fontId="7" fillId="0" borderId="0" xfId="1" applyNumberFormat="1" applyFont="1" applyAlignment="1">
      <alignment horizontal="right" wrapText="1"/>
    </xf>
    <xf numFmtId="9" fontId="7" fillId="0" borderId="0" xfId="2" applyFont="1" applyAlignment="1">
      <alignment horizontal="right" wrapText="1"/>
    </xf>
    <xf numFmtId="165" fontId="7" fillId="0" borderId="0" xfId="1" applyNumberFormat="1" applyFont="1" applyAlignment="1">
      <alignment horizontal="right" wrapText="1"/>
    </xf>
    <xf numFmtId="43" fontId="7" fillId="0" borderId="0" xfId="1" applyFont="1" applyAlignment="1">
      <alignment horizontal="right" wrapText="1"/>
    </xf>
    <xf numFmtId="164" fontId="7" fillId="0" borderId="0" xfId="1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43" fontId="8" fillId="0" borderId="0" xfId="1" applyFont="1"/>
    <xf numFmtId="0" fontId="5" fillId="0" borderId="0" xfId="0" applyFont="1" applyAlignment="1">
      <alignment horizontal="left" vertical="center"/>
    </xf>
    <xf numFmtId="166" fontId="3" fillId="0" borderId="0" xfId="1" applyNumberFormat="1" applyFont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0" fontId="0" fillId="0" borderId="0" xfId="2" applyNumberFormat="1" applyFont="1" applyAlignment="1">
      <alignment horizontal="left"/>
    </xf>
    <xf numFmtId="0" fontId="3" fillId="0" borderId="0" xfId="0" applyFont="1" applyAlignment="1">
      <alignment horizontal="left"/>
    </xf>
    <xf numFmtId="166" fontId="0" fillId="2" borderId="0" xfId="1" applyNumberFormat="1" applyFont="1" applyFill="1" applyAlignment="1">
      <alignment horizontal="right"/>
    </xf>
    <xf numFmtId="166" fontId="0" fillId="3" borderId="0" xfId="1" applyNumberFormat="1" applyFont="1" applyFill="1" applyAlignment="1">
      <alignment horizontal="right"/>
    </xf>
    <xf numFmtId="0" fontId="0" fillId="0" borderId="0" xfId="0" applyBorder="1" applyAlignment="1">
      <alignment horizontal="left"/>
    </xf>
    <xf numFmtId="168" fontId="7" fillId="0" borderId="0" xfId="0" applyNumberFormat="1" applyFont="1" applyAlignment="1">
      <alignment horizontal="right"/>
    </xf>
    <xf numFmtId="0" fontId="11" fillId="0" borderId="0" xfId="0" applyFont="1"/>
    <xf numFmtId="164" fontId="1" fillId="0" borderId="0" xfId="1" applyNumberFormat="1" applyFont="1"/>
    <xf numFmtId="43" fontId="7" fillId="0" borderId="0" xfId="1" applyFont="1" applyAlignment="1">
      <alignment horizontal="right"/>
    </xf>
    <xf numFmtId="43" fontId="7" fillId="0" borderId="0" xfId="1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4" fontId="7" fillId="0" borderId="0" xfId="1" applyNumberFormat="1" applyFont="1" applyAlignment="1">
      <alignment horizontal="left"/>
    </xf>
    <xf numFmtId="168" fontId="0" fillId="0" borderId="0" xfId="1" applyNumberFormat="1" applyFont="1"/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43" fontId="8" fillId="0" borderId="0" xfId="1" applyFont="1" applyAlignment="1">
      <alignment horizontal="left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74600A"/>
      <color rgb="FF6E600A"/>
      <color rgb="FF0000FF"/>
      <color rgb="FFFF0066"/>
      <color rgb="FF00999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pane ySplit="1" topLeftCell="A2" activePane="bottomLeft" state="frozen"/>
      <selection pane="bottomLeft" activeCell="A11" sqref="A11:A30"/>
    </sheetView>
  </sheetViews>
  <sheetFormatPr defaultRowHeight="15" x14ac:dyDescent="0.25"/>
  <cols>
    <col min="1" max="1" width="145.7109375" customWidth="1"/>
  </cols>
  <sheetData>
    <row r="1" spans="1:1" x14ac:dyDescent="0.25">
      <c r="A1" s="67" t="s">
        <v>60</v>
      </c>
    </row>
    <row r="2" spans="1:1" x14ac:dyDescent="0.25">
      <c r="A2" s="67"/>
    </row>
    <row r="3" spans="1:1" ht="47.25" x14ac:dyDescent="0.25">
      <c r="A3" s="65" t="s">
        <v>85</v>
      </c>
    </row>
    <row r="4" spans="1:1" ht="15.75" x14ac:dyDescent="0.25">
      <c r="A4" s="65"/>
    </row>
    <row r="5" spans="1:1" ht="15.75" x14ac:dyDescent="0.25">
      <c r="A5" s="66" t="s">
        <v>58</v>
      </c>
    </row>
    <row r="6" spans="1:1" ht="15.75" x14ac:dyDescent="0.25">
      <c r="A6" s="65" t="s">
        <v>61</v>
      </c>
    </row>
    <row r="7" spans="1:1" ht="15.75" x14ac:dyDescent="0.25">
      <c r="A7" s="65" t="s">
        <v>62</v>
      </c>
    </row>
    <row r="8" spans="1:1" ht="15.75" x14ac:dyDescent="0.25">
      <c r="A8" s="65" t="s">
        <v>63</v>
      </c>
    </row>
    <row r="9" spans="1:1" ht="32.25" customHeight="1" x14ac:dyDescent="0.25">
      <c r="A9" s="65" t="s">
        <v>64</v>
      </c>
    </row>
    <row r="10" spans="1:1" ht="15.75" x14ac:dyDescent="0.25">
      <c r="A10" s="65"/>
    </row>
    <row r="11" spans="1:1" ht="15.75" x14ac:dyDescent="0.25">
      <c r="A11" s="66" t="s">
        <v>59</v>
      </c>
    </row>
    <row r="12" spans="1:1" ht="15.75" x14ac:dyDescent="0.25">
      <c r="A12" s="65" t="s">
        <v>65</v>
      </c>
    </row>
    <row r="13" spans="1:1" ht="15.75" x14ac:dyDescent="0.25">
      <c r="A13" s="65" t="s">
        <v>66</v>
      </c>
    </row>
    <row r="14" spans="1:1" ht="31.5" x14ac:dyDescent="0.25">
      <c r="A14" s="65" t="s">
        <v>71</v>
      </c>
    </row>
    <row r="15" spans="1:1" ht="15.75" x14ac:dyDescent="0.25">
      <c r="A15" s="68" t="s">
        <v>67</v>
      </c>
    </row>
    <row r="16" spans="1:1" ht="15.75" x14ac:dyDescent="0.25">
      <c r="A16" s="65" t="s">
        <v>68</v>
      </c>
    </row>
    <row r="17" spans="1:1" ht="15.75" x14ac:dyDescent="0.25">
      <c r="A17" s="69" t="s">
        <v>69</v>
      </c>
    </row>
    <row r="18" spans="1:1" ht="15.75" x14ac:dyDescent="0.25">
      <c r="A18" s="69" t="s">
        <v>70</v>
      </c>
    </row>
    <row r="19" spans="1:1" ht="15.75" x14ac:dyDescent="0.25">
      <c r="A19" s="69" t="s">
        <v>72</v>
      </c>
    </row>
    <row r="20" spans="1:1" ht="15.75" x14ac:dyDescent="0.25">
      <c r="A20" s="68" t="s">
        <v>76</v>
      </c>
    </row>
    <row r="21" spans="1:1" ht="15.75" x14ac:dyDescent="0.25">
      <c r="A21" s="69" t="s">
        <v>73</v>
      </c>
    </row>
    <row r="22" spans="1:1" ht="15.75" x14ac:dyDescent="0.25">
      <c r="A22" s="69" t="s">
        <v>74</v>
      </c>
    </row>
    <row r="23" spans="1:1" ht="15.75" x14ac:dyDescent="0.25">
      <c r="A23" s="69" t="s">
        <v>75</v>
      </c>
    </row>
    <row r="24" spans="1:1" ht="15.75" x14ac:dyDescent="0.25">
      <c r="A24" s="68" t="s">
        <v>77</v>
      </c>
    </row>
    <row r="25" spans="1:1" ht="15.75" x14ac:dyDescent="0.25">
      <c r="A25" s="68" t="s">
        <v>78</v>
      </c>
    </row>
    <row r="26" spans="1:1" ht="15.75" x14ac:dyDescent="0.25">
      <c r="A26" s="68" t="s">
        <v>79</v>
      </c>
    </row>
    <row r="27" spans="1:1" ht="15.75" x14ac:dyDescent="0.25">
      <c r="A27" s="68" t="s">
        <v>80</v>
      </c>
    </row>
    <row r="28" spans="1:1" ht="15.75" x14ac:dyDescent="0.25">
      <c r="A28" s="68" t="s">
        <v>81</v>
      </c>
    </row>
    <row r="29" spans="1:1" ht="15.75" x14ac:dyDescent="0.25">
      <c r="A29" s="68" t="s">
        <v>82</v>
      </c>
    </row>
    <row r="30" spans="1:1" ht="15.75" x14ac:dyDescent="0.25">
      <c r="A30" s="68" t="s">
        <v>83</v>
      </c>
    </row>
    <row r="32" spans="1:1" ht="15.75" x14ac:dyDescent="0.25">
      <c r="A32" s="69" t="s">
        <v>84</v>
      </c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39"/>
  <sheetViews>
    <sheetView zoomScaleNormal="100" workbookViewId="0"/>
  </sheetViews>
  <sheetFormatPr defaultRowHeight="15" x14ac:dyDescent="0.25"/>
  <cols>
    <col min="1" max="1" width="20.28515625" customWidth="1"/>
    <col min="2" max="2" width="14" customWidth="1"/>
    <col min="3" max="3" width="7.5703125" customWidth="1"/>
    <col min="4" max="4" width="18.5703125" customWidth="1"/>
    <col min="5" max="5" width="21" customWidth="1"/>
    <col min="6" max="6" width="17.7109375" customWidth="1"/>
    <col min="7" max="7" width="10.140625" customWidth="1"/>
    <col min="8" max="8" width="25.85546875" customWidth="1"/>
    <col min="9" max="9" width="20" customWidth="1"/>
    <col min="10" max="10" width="15.7109375" customWidth="1"/>
  </cols>
  <sheetData>
    <row r="1" spans="1:14" ht="21" x14ac:dyDescent="0.35">
      <c r="A1" s="54" t="s">
        <v>27</v>
      </c>
    </row>
    <row r="2" spans="1:14" ht="18.75" x14ac:dyDescent="0.3">
      <c r="A2" s="64" t="s">
        <v>55</v>
      </c>
      <c r="B2" s="38"/>
      <c r="D2" s="42" t="s">
        <v>34</v>
      </c>
      <c r="H2" s="42" t="s">
        <v>35</v>
      </c>
    </row>
    <row r="3" spans="1:14" x14ac:dyDescent="0.25">
      <c r="A3" s="39" t="s">
        <v>28</v>
      </c>
      <c r="B3" s="47">
        <v>45</v>
      </c>
      <c r="D3" s="61" t="s">
        <v>48</v>
      </c>
      <c r="E3" s="49">
        <v>20</v>
      </c>
      <c r="H3" s="45" t="s">
        <v>36</v>
      </c>
      <c r="I3" s="47" t="s">
        <v>38</v>
      </c>
      <c r="J3" s="47"/>
    </row>
    <row r="4" spans="1:14" x14ac:dyDescent="0.25">
      <c r="A4" s="39" t="s">
        <v>29</v>
      </c>
      <c r="B4" s="47" t="s">
        <v>32</v>
      </c>
      <c r="H4" s="46" t="s">
        <v>37</v>
      </c>
      <c r="I4" s="48">
        <v>0.05</v>
      </c>
    </row>
    <row r="5" spans="1:14" x14ac:dyDescent="0.25">
      <c r="A5" s="40" t="s">
        <v>30</v>
      </c>
      <c r="B5" s="47" t="s">
        <v>33</v>
      </c>
      <c r="D5" s="41" t="s">
        <v>9</v>
      </c>
      <c r="E5" s="20" t="s">
        <v>7</v>
      </c>
      <c r="F5" s="17" t="s">
        <v>8</v>
      </c>
      <c r="H5" s="43" t="s">
        <v>57</v>
      </c>
      <c r="I5" s="44" t="s">
        <v>39</v>
      </c>
    </row>
    <row r="6" spans="1:14" x14ac:dyDescent="0.25">
      <c r="A6" s="40" t="s">
        <v>31</v>
      </c>
      <c r="B6" s="49">
        <v>120</v>
      </c>
      <c r="D6" s="47">
        <v>1</v>
      </c>
      <c r="E6" s="2">
        <v>600</v>
      </c>
      <c r="F6" s="9">
        <v>1000000</v>
      </c>
      <c r="H6" s="40" t="s">
        <v>23</v>
      </c>
      <c r="I6" s="49">
        <v>2.5000000000000001E-3</v>
      </c>
    </row>
    <row r="7" spans="1:14" x14ac:dyDescent="0.25">
      <c r="A7" s="40" t="s">
        <v>2</v>
      </c>
      <c r="B7" s="49">
        <v>76</v>
      </c>
      <c r="C7" s="47"/>
      <c r="D7" s="47">
        <f>+D6+1</f>
        <v>2</v>
      </c>
      <c r="E7" s="2">
        <f>+E6</f>
        <v>600</v>
      </c>
      <c r="F7" s="9">
        <v>1000000</v>
      </c>
      <c r="H7" s="40" t="s">
        <v>24</v>
      </c>
      <c r="I7" s="49">
        <v>1.35</v>
      </c>
    </row>
    <row r="8" spans="1:14" x14ac:dyDescent="0.25">
      <c r="A8" s="40" t="s">
        <v>3</v>
      </c>
      <c r="B8" s="49">
        <v>76</v>
      </c>
      <c r="C8" s="47"/>
      <c r="D8" s="47">
        <f t="shared" ref="D8:D71" si="0">+D7+1</f>
        <v>3</v>
      </c>
      <c r="E8" s="2">
        <f t="shared" ref="E8:E25" si="1">+E7</f>
        <v>600</v>
      </c>
      <c r="F8" s="9">
        <v>1000000</v>
      </c>
      <c r="H8" s="63" t="s">
        <v>56</v>
      </c>
    </row>
    <row r="9" spans="1:14" x14ac:dyDescent="0.25">
      <c r="A9" s="62" t="s">
        <v>56</v>
      </c>
      <c r="C9" s="47"/>
      <c r="D9" s="47">
        <f t="shared" si="0"/>
        <v>4</v>
      </c>
      <c r="E9" s="2">
        <f t="shared" si="1"/>
        <v>600</v>
      </c>
      <c r="F9" s="9">
        <v>1000000</v>
      </c>
    </row>
    <row r="10" spans="1:14" x14ac:dyDescent="0.25">
      <c r="C10" s="47"/>
      <c r="D10" s="47">
        <f t="shared" si="0"/>
        <v>5</v>
      </c>
      <c r="E10" s="2">
        <f t="shared" si="1"/>
        <v>600</v>
      </c>
      <c r="F10" s="9">
        <v>1000000</v>
      </c>
      <c r="H10" s="41" t="s">
        <v>9</v>
      </c>
      <c r="I10" s="18" t="s">
        <v>5</v>
      </c>
      <c r="J10" s="19" t="s">
        <v>6</v>
      </c>
    </row>
    <row r="11" spans="1:14" x14ac:dyDescent="0.25">
      <c r="C11" s="47"/>
      <c r="D11" s="47">
        <f t="shared" si="0"/>
        <v>6</v>
      </c>
      <c r="E11" s="2">
        <f t="shared" si="1"/>
        <v>600</v>
      </c>
      <c r="F11" s="9">
        <v>1000000</v>
      </c>
      <c r="H11" s="47">
        <v>1</v>
      </c>
      <c r="I11" s="5">
        <v>1.8700000000000001E-3</v>
      </c>
      <c r="J11" s="4">
        <v>0.06</v>
      </c>
    </row>
    <row r="12" spans="1:14" x14ac:dyDescent="0.25">
      <c r="C12" s="47"/>
      <c r="D12" s="47">
        <f t="shared" si="0"/>
        <v>7</v>
      </c>
      <c r="E12" s="2">
        <f t="shared" si="1"/>
        <v>600</v>
      </c>
      <c r="F12" s="9">
        <v>1000000</v>
      </c>
      <c r="H12" s="47">
        <f>+H11+1</f>
        <v>2</v>
      </c>
      <c r="I12" s="5">
        <v>1.9399999999999999E-3</v>
      </c>
      <c r="J12" s="4">
        <v>0.06</v>
      </c>
      <c r="N12" s="5"/>
    </row>
    <row r="13" spans="1:14" x14ac:dyDescent="0.25">
      <c r="C13" s="47"/>
      <c r="D13" s="47">
        <f t="shared" si="0"/>
        <v>8</v>
      </c>
      <c r="E13" s="2">
        <f t="shared" si="1"/>
        <v>600</v>
      </c>
      <c r="F13" s="9">
        <v>1000000</v>
      </c>
      <c r="G13" s="47"/>
      <c r="H13" s="47">
        <f t="shared" ref="H13:H76" si="2">+H12+1</f>
        <v>3</v>
      </c>
      <c r="I13" s="5">
        <v>2.0099999999999996E-3</v>
      </c>
      <c r="J13" s="4">
        <v>0.06</v>
      </c>
      <c r="N13" s="5"/>
    </row>
    <row r="14" spans="1:14" x14ac:dyDescent="0.25">
      <c r="C14" s="47"/>
      <c r="D14" s="47">
        <f t="shared" si="0"/>
        <v>9</v>
      </c>
      <c r="E14" s="2">
        <f t="shared" si="1"/>
        <v>600</v>
      </c>
      <c r="F14" s="9">
        <v>1000000</v>
      </c>
      <c r="G14" s="47"/>
      <c r="H14" s="47">
        <f t="shared" si="2"/>
        <v>4</v>
      </c>
      <c r="I14" s="5">
        <v>2.1000000000000003E-3</v>
      </c>
      <c r="J14" s="4">
        <v>0.06</v>
      </c>
      <c r="N14" s="5"/>
    </row>
    <row r="15" spans="1:14" x14ac:dyDescent="0.25">
      <c r="C15" s="47"/>
      <c r="D15" s="47">
        <f t="shared" si="0"/>
        <v>10</v>
      </c>
      <c r="E15" s="2">
        <f t="shared" si="1"/>
        <v>600</v>
      </c>
      <c r="F15" s="9">
        <v>1000000</v>
      </c>
      <c r="G15" s="47"/>
      <c r="H15" s="47">
        <f t="shared" si="2"/>
        <v>5</v>
      </c>
      <c r="I15" s="5">
        <v>2.2000000000000001E-3</v>
      </c>
      <c r="J15" s="4">
        <v>0.06</v>
      </c>
      <c r="N15" s="5"/>
    </row>
    <row r="16" spans="1:14" x14ac:dyDescent="0.25">
      <c r="C16" s="47"/>
      <c r="D16" s="52">
        <f t="shared" si="0"/>
        <v>11</v>
      </c>
      <c r="E16" s="2">
        <f t="shared" si="1"/>
        <v>600</v>
      </c>
      <c r="F16" s="9">
        <v>1000000</v>
      </c>
      <c r="G16" s="47"/>
      <c r="H16" s="47">
        <f t="shared" si="2"/>
        <v>6</v>
      </c>
      <c r="I16" s="5">
        <v>2.33E-3</v>
      </c>
      <c r="J16" s="4">
        <v>0.06</v>
      </c>
      <c r="N16" s="5"/>
    </row>
    <row r="17" spans="3:14" x14ac:dyDescent="0.25">
      <c r="C17" s="47"/>
      <c r="D17" s="47">
        <f t="shared" si="0"/>
        <v>12</v>
      </c>
      <c r="E17" s="2">
        <f t="shared" si="1"/>
        <v>600</v>
      </c>
      <c r="F17" s="9">
        <v>1000000</v>
      </c>
      <c r="G17" s="47"/>
      <c r="H17" s="47">
        <f t="shared" si="2"/>
        <v>7</v>
      </c>
      <c r="I17" s="5">
        <v>2.5200000000000001E-3</v>
      </c>
      <c r="J17" s="4">
        <v>0.06</v>
      </c>
      <c r="N17" s="5"/>
    </row>
    <row r="18" spans="3:14" x14ac:dyDescent="0.25">
      <c r="C18" s="47"/>
      <c r="D18" s="47">
        <f t="shared" si="0"/>
        <v>13</v>
      </c>
      <c r="E18" s="2">
        <f t="shared" si="1"/>
        <v>600</v>
      </c>
      <c r="F18" s="9">
        <v>1000000</v>
      </c>
      <c r="G18" s="47"/>
      <c r="H18" s="47">
        <f t="shared" si="2"/>
        <v>8</v>
      </c>
      <c r="I18" s="5">
        <v>2.7599999999999999E-3</v>
      </c>
      <c r="J18" s="4">
        <v>0.06</v>
      </c>
      <c r="N18" s="5"/>
    </row>
    <row r="19" spans="3:14" x14ac:dyDescent="0.25">
      <c r="C19" s="47"/>
      <c r="D19" s="47">
        <f t="shared" si="0"/>
        <v>14</v>
      </c>
      <c r="E19" s="2">
        <f t="shared" si="1"/>
        <v>600</v>
      </c>
      <c r="F19" s="9">
        <v>1000000</v>
      </c>
      <c r="G19" s="47"/>
      <c r="H19" s="47">
        <f t="shared" si="2"/>
        <v>9</v>
      </c>
      <c r="I19" s="5">
        <v>3.0099999999999997E-3</v>
      </c>
      <c r="J19" s="4">
        <v>0.06</v>
      </c>
      <c r="N19" s="5"/>
    </row>
    <row r="20" spans="3:14" x14ac:dyDescent="0.25">
      <c r="C20" s="47"/>
      <c r="D20" s="47">
        <f t="shared" si="0"/>
        <v>15</v>
      </c>
      <c r="E20" s="2">
        <f t="shared" si="1"/>
        <v>600</v>
      </c>
      <c r="F20" s="9">
        <v>1000000</v>
      </c>
      <c r="G20" s="47"/>
      <c r="H20" s="47">
        <f t="shared" si="2"/>
        <v>10</v>
      </c>
      <c r="I20" s="5">
        <v>3.2699999999999999E-3</v>
      </c>
      <c r="J20" s="4">
        <v>0.06</v>
      </c>
      <c r="N20" s="5"/>
    </row>
    <row r="21" spans="3:14" x14ac:dyDescent="0.25">
      <c r="C21" s="47"/>
      <c r="D21" s="47">
        <f t="shared" si="0"/>
        <v>16</v>
      </c>
      <c r="E21" s="2">
        <f t="shared" si="1"/>
        <v>600</v>
      </c>
      <c r="F21" s="9">
        <v>1000000</v>
      </c>
      <c r="G21" s="47"/>
      <c r="H21" s="52">
        <f t="shared" si="2"/>
        <v>11</v>
      </c>
      <c r="I21" s="5">
        <v>3.5200000000000001E-3</v>
      </c>
      <c r="J21" s="4">
        <v>0.06</v>
      </c>
      <c r="N21" s="5"/>
    </row>
    <row r="22" spans="3:14" x14ac:dyDescent="0.25">
      <c r="C22" s="47"/>
      <c r="D22" s="47">
        <f t="shared" si="0"/>
        <v>17</v>
      </c>
      <c r="E22" s="2">
        <f t="shared" si="1"/>
        <v>600</v>
      </c>
      <c r="F22" s="9">
        <v>1000000</v>
      </c>
      <c r="G22" s="47"/>
      <c r="H22" s="47">
        <f t="shared" si="2"/>
        <v>12</v>
      </c>
      <c r="I22" s="5">
        <v>3.7499999999999999E-3</v>
      </c>
      <c r="J22" s="4">
        <v>0.06</v>
      </c>
      <c r="N22" s="5"/>
    </row>
    <row r="23" spans="3:14" x14ac:dyDescent="0.25">
      <c r="C23" s="47"/>
      <c r="D23" s="47">
        <f t="shared" si="0"/>
        <v>18</v>
      </c>
      <c r="E23" s="2">
        <f t="shared" si="1"/>
        <v>600</v>
      </c>
      <c r="F23" s="9">
        <v>1000000</v>
      </c>
      <c r="G23" s="47"/>
      <c r="H23" s="47">
        <f t="shared" si="2"/>
        <v>13</v>
      </c>
      <c r="I23" s="5">
        <v>3.9900000000000005E-3</v>
      </c>
      <c r="J23" s="4">
        <v>0.06</v>
      </c>
      <c r="N23" s="5"/>
    </row>
    <row r="24" spans="3:14" x14ac:dyDescent="0.25">
      <c r="C24" s="47"/>
      <c r="D24" s="47">
        <f t="shared" si="0"/>
        <v>19</v>
      </c>
      <c r="E24" s="2">
        <f t="shared" si="1"/>
        <v>600</v>
      </c>
      <c r="F24" s="9">
        <v>1000000</v>
      </c>
      <c r="G24" s="47"/>
      <c r="H24" s="47">
        <f t="shared" si="2"/>
        <v>14</v>
      </c>
      <c r="I24" s="5">
        <v>4.2500000000000003E-3</v>
      </c>
      <c r="J24" s="4">
        <v>0.06</v>
      </c>
      <c r="N24" s="5"/>
    </row>
    <row r="25" spans="3:14" x14ac:dyDescent="0.25">
      <c r="C25" s="47"/>
      <c r="D25" s="47">
        <f t="shared" si="0"/>
        <v>20</v>
      </c>
      <c r="E25" s="2">
        <f t="shared" si="1"/>
        <v>600</v>
      </c>
      <c r="F25" s="9">
        <v>1000000</v>
      </c>
      <c r="G25" s="47"/>
      <c r="H25" s="47">
        <f t="shared" si="2"/>
        <v>15</v>
      </c>
      <c r="I25" s="5">
        <v>4.5700000000000003E-3</v>
      </c>
      <c r="J25" s="4">
        <v>0.06</v>
      </c>
      <c r="N25" s="5"/>
    </row>
    <row r="26" spans="3:14" x14ac:dyDescent="0.25">
      <c r="C26" s="47"/>
      <c r="D26" s="47">
        <f t="shared" si="0"/>
        <v>21</v>
      </c>
      <c r="E26" s="2">
        <f t="shared" ref="E26:E57" si="3">1000000*I31</f>
        <v>8390</v>
      </c>
      <c r="F26" s="9">
        <v>1000000</v>
      </c>
      <c r="G26" s="47"/>
      <c r="H26" s="47">
        <f t="shared" si="2"/>
        <v>16</v>
      </c>
      <c r="I26" s="5">
        <v>4.9699999999999996E-3</v>
      </c>
      <c r="J26" s="4">
        <v>0.06</v>
      </c>
      <c r="N26" s="5"/>
    </row>
    <row r="27" spans="3:14" x14ac:dyDescent="0.25">
      <c r="C27" s="47"/>
      <c r="D27" s="47">
        <f t="shared" si="0"/>
        <v>22</v>
      </c>
      <c r="E27" s="2">
        <f t="shared" si="3"/>
        <v>9260</v>
      </c>
      <c r="F27" s="9">
        <v>1000000</v>
      </c>
      <c r="G27" s="47"/>
      <c r="H27" s="47">
        <f t="shared" si="2"/>
        <v>17</v>
      </c>
      <c r="I27" s="5">
        <v>5.4999999999999997E-3</v>
      </c>
      <c r="J27" s="4">
        <v>0.06</v>
      </c>
      <c r="N27" s="5"/>
    </row>
    <row r="28" spans="3:14" x14ac:dyDescent="0.25">
      <c r="C28" s="47"/>
      <c r="D28" s="47">
        <f t="shared" si="0"/>
        <v>23</v>
      </c>
      <c r="E28" s="2">
        <f t="shared" si="3"/>
        <v>10220</v>
      </c>
      <c r="F28" s="9">
        <v>1000000</v>
      </c>
      <c r="G28" s="47"/>
      <c r="H28" s="47">
        <f t="shared" si="2"/>
        <v>18</v>
      </c>
      <c r="I28" s="5">
        <v>6.11E-3</v>
      </c>
      <c r="J28" s="4">
        <v>0.06</v>
      </c>
      <c r="N28" s="5"/>
    </row>
    <row r="29" spans="3:14" x14ac:dyDescent="0.25">
      <c r="C29" s="47"/>
      <c r="D29" s="47">
        <f t="shared" si="0"/>
        <v>24</v>
      </c>
      <c r="E29" s="2">
        <f t="shared" si="3"/>
        <v>11290</v>
      </c>
      <c r="F29" s="9">
        <v>1000000</v>
      </c>
      <c r="G29" s="47"/>
      <c r="H29" s="47">
        <f t="shared" si="2"/>
        <v>19</v>
      </c>
      <c r="I29" s="5">
        <v>6.8099999999999992E-3</v>
      </c>
      <c r="J29" s="4">
        <v>0.06</v>
      </c>
      <c r="N29" s="5"/>
    </row>
    <row r="30" spans="3:14" x14ac:dyDescent="0.25">
      <c r="C30" s="47"/>
      <c r="D30" s="47">
        <f t="shared" si="0"/>
        <v>25</v>
      </c>
      <c r="E30" s="2">
        <f t="shared" si="3"/>
        <v>12530</v>
      </c>
      <c r="F30" s="9">
        <v>1000000</v>
      </c>
      <c r="G30" s="47"/>
      <c r="H30" s="47">
        <f t="shared" si="2"/>
        <v>20</v>
      </c>
      <c r="I30" s="5">
        <v>7.5700000000000003E-3</v>
      </c>
      <c r="J30" s="4">
        <v>0.06</v>
      </c>
      <c r="N30" s="5"/>
    </row>
    <row r="31" spans="3:14" x14ac:dyDescent="0.25">
      <c r="C31" s="47"/>
      <c r="D31" s="47">
        <f t="shared" si="0"/>
        <v>26</v>
      </c>
      <c r="E31" s="2">
        <f t="shared" si="3"/>
        <v>14000</v>
      </c>
      <c r="F31" s="9">
        <v>1000000</v>
      </c>
      <c r="G31" s="47"/>
      <c r="H31" s="47">
        <f t="shared" si="2"/>
        <v>21</v>
      </c>
      <c r="I31" s="5">
        <v>8.3899999999999999E-3</v>
      </c>
      <c r="J31" s="4">
        <v>0.8</v>
      </c>
      <c r="N31" s="5"/>
    </row>
    <row r="32" spans="3:14" x14ac:dyDescent="0.25">
      <c r="C32" s="47"/>
      <c r="D32" s="47">
        <f t="shared" si="0"/>
        <v>27</v>
      </c>
      <c r="E32" s="2">
        <f t="shared" si="3"/>
        <v>15740</v>
      </c>
      <c r="F32" s="9">
        <v>1000000</v>
      </c>
      <c r="G32" s="47"/>
      <c r="H32" s="47">
        <f t="shared" si="2"/>
        <v>22</v>
      </c>
      <c r="I32" s="5">
        <v>9.2599999999999991E-3</v>
      </c>
      <c r="J32" s="4">
        <v>0.1</v>
      </c>
      <c r="N32" s="5"/>
    </row>
    <row r="33" spans="3:14" x14ac:dyDescent="0.25">
      <c r="C33" s="47"/>
      <c r="D33" s="47">
        <f t="shared" si="0"/>
        <v>28</v>
      </c>
      <c r="E33" s="2">
        <f t="shared" si="3"/>
        <v>17790</v>
      </c>
      <c r="F33" s="9">
        <v>1000000</v>
      </c>
      <c r="G33" s="47"/>
      <c r="H33" s="47">
        <f t="shared" si="2"/>
        <v>23</v>
      </c>
      <c r="I33" s="5">
        <v>1.022E-2</v>
      </c>
      <c r="J33" s="4">
        <v>0.1</v>
      </c>
      <c r="N33" s="5"/>
    </row>
    <row r="34" spans="3:14" x14ac:dyDescent="0.25">
      <c r="C34" s="47"/>
      <c r="D34" s="47">
        <f t="shared" si="0"/>
        <v>29</v>
      </c>
      <c r="E34" s="2">
        <f t="shared" si="3"/>
        <v>20149.999999999996</v>
      </c>
      <c r="F34" s="9">
        <v>1000000</v>
      </c>
      <c r="G34" s="47"/>
      <c r="H34" s="47">
        <f t="shared" si="2"/>
        <v>24</v>
      </c>
      <c r="I34" s="5">
        <v>1.129E-2</v>
      </c>
      <c r="J34" s="4">
        <v>0.1</v>
      </c>
      <c r="N34" s="5"/>
    </row>
    <row r="35" spans="3:14" x14ac:dyDescent="0.25">
      <c r="C35" s="47"/>
      <c r="D35" s="47">
        <f t="shared" si="0"/>
        <v>30</v>
      </c>
      <c r="E35" s="2">
        <f t="shared" si="3"/>
        <v>22820</v>
      </c>
      <c r="F35" s="9">
        <v>1000000</v>
      </c>
      <c r="G35" s="47"/>
      <c r="H35" s="47">
        <f t="shared" si="2"/>
        <v>25</v>
      </c>
      <c r="I35" s="5">
        <v>1.2529999999999999E-2</v>
      </c>
      <c r="J35" s="4">
        <v>0.1</v>
      </c>
      <c r="N35" s="5"/>
    </row>
    <row r="36" spans="3:14" x14ac:dyDescent="0.25">
      <c r="C36" s="47"/>
      <c r="D36" s="47">
        <f t="shared" si="0"/>
        <v>31</v>
      </c>
      <c r="E36" s="2">
        <f t="shared" si="3"/>
        <v>25760</v>
      </c>
      <c r="F36" s="9">
        <v>1000000</v>
      </c>
      <c r="G36" s="47"/>
      <c r="H36" s="47">
        <f t="shared" si="2"/>
        <v>26</v>
      </c>
      <c r="I36" s="5">
        <v>1.4E-2</v>
      </c>
      <c r="J36" s="4">
        <v>0.1</v>
      </c>
      <c r="N36" s="5"/>
    </row>
    <row r="37" spans="3:14" x14ac:dyDescent="0.25">
      <c r="C37" s="47"/>
      <c r="D37" s="47">
        <f t="shared" si="0"/>
        <v>32</v>
      </c>
      <c r="E37" s="2">
        <f t="shared" si="3"/>
        <v>28990</v>
      </c>
      <c r="F37" s="9">
        <v>1000000</v>
      </c>
      <c r="G37" s="47"/>
      <c r="H37" s="47">
        <f t="shared" si="2"/>
        <v>27</v>
      </c>
      <c r="I37" s="5">
        <v>1.5740000000000001E-2</v>
      </c>
      <c r="J37" s="4">
        <v>0.1</v>
      </c>
      <c r="N37" s="5"/>
    </row>
    <row r="38" spans="3:14" x14ac:dyDescent="0.25">
      <c r="C38" s="47"/>
      <c r="D38" s="47">
        <f t="shared" si="0"/>
        <v>33</v>
      </c>
      <c r="E38" s="2">
        <f t="shared" si="3"/>
        <v>32560.000000000007</v>
      </c>
      <c r="F38" s="9">
        <v>1000000</v>
      </c>
      <c r="G38" s="47"/>
      <c r="H38" s="47">
        <f t="shared" si="2"/>
        <v>28</v>
      </c>
      <c r="I38" s="5">
        <v>1.779E-2</v>
      </c>
      <c r="J38" s="4">
        <v>0.1</v>
      </c>
      <c r="N38" s="5"/>
    </row>
    <row r="39" spans="3:14" x14ac:dyDescent="0.25">
      <c r="C39" s="47"/>
      <c r="D39" s="47">
        <f t="shared" si="0"/>
        <v>34</v>
      </c>
      <c r="E39" s="2">
        <f t="shared" si="3"/>
        <v>36570</v>
      </c>
      <c r="F39" s="9">
        <v>1000000</v>
      </c>
      <c r="G39" s="47"/>
      <c r="H39" s="47">
        <f t="shared" si="2"/>
        <v>29</v>
      </c>
      <c r="I39" s="5">
        <v>2.0149999999999998E-2</v>
      </c>
      <c r="J39" s="4">
        <v>0.1</v>
      </c>
      <c r="N39" s="5"/>
    </row>
    <row r="40" spans="3:14" x14ac:dyDescent="0.25">
      <c r="C40" s="47"/>
      <c r="D40" s="47">
        <f t="shared" si="0"/>
        <v>35</v>
      </c>
      <c r="E40" s="2">
        <f t="shared" si="3"/>
        <v>41170</v>
      </c>
      <c r="F40" s="9">
        <v>1000000</v>
      </c>
      <c r="G40" s="47"/>
      <c r="H40" s="47">
        <f t="shared" si="2"/>
        <v>30</v>
      </c>
      <c r="I40" s="5">
        <v>2.282E-2</v>
      </c>
      <c r="J40" s="4">
        <v>0.1</v>
      </c>
      <c r="N40" s="5"/>
    </row>
    <row r="41" spans="3:14" x14ac:dyDescent="0.25">
      <c r="C41" s="47"/>
      <c r="D41" s="47">
        <f t="shared" si="0"/>
        <v>36</v>
      </c>
      <c r="E41" s="2">
        <f t="shared" si="3"/>
        <v>46509.999999999993</v>
      </c>
      <c r="F41" s="9">
        <v>1000000</v>
      </c>
      <c r="G41" s="47"/>
      <c r="H41" s="47">
        <f t="shared" si="2"/>
        <v>31</v>
      </c>
      <c r="I41" s="5">
        <v>2.5760000000000002E-2</v>
      </c>
      <c r="J41" s="4">
        <v>0.1</v>
      </c>
      <c r="N41" s="5"/>
    </row>
    <row r="42" spans="3:14" x14ac:dyDescent="0.25">
      <c r="C42" s="47"/>
      <c r="D42" s="47">
        <f t="shared" si="0"/>
        <v>37</v>
      </c>
      <c r="E42" s="2">
        <f t="shared" si="3"/>
        <v>52610</v>
      </c>
      <c r="F42" s="9">
        <v>1000000</v>
      </c>
      <c r="G42" s="47"/>
      <c r="H42" s="47">
        <f t="shared" si="2"/>
        <v>32</v>
      </c>
      <c r="I42" s="5">
        <v>2.8989999999999998E-2</v>
      </c>
      <c r="J42" s="4">
        <v>0.1</v>
      </c>
      <c r="N42" s="5"/>
    </row>
    <row r="43" spans="3:14" x14ac:dyDescent="0.25">
      <c r="C43" s="47"/>
      <c r="D43" s="47">
        <f t="shared" si="0"/>
        <v>38</v>
      </c>
      <c r="E43" s="2">
        <f t="shared" si="3"/>
        <v>59590.000000000007</v>
      </c>
      <c r="F43" s="9">
        <v>1000000</v>
      </c>
      <c r="G43" s="47"/>
      <c r="H43" s="47">
        <f t="shared" si="2"/>
        <v>33</v>
      </c>
      <c r="I43" s="5">
        <v>3.2560000000000006E-2</v>
      </c>
      <c r="J43" s="4">
        <v>0.1</v>
      </c>
      <c r="N43" s="5"/>
    </row>
    <row r="44" spans="3:14" x14ac:dyDescent="0.25">
      <c r="C44" s="47"/>
      <c r="D44" s="47">
        <f t="shared" si="0"/>
        <v>39</v>
      </c>
      <c r="E44" s="2">
        <f t="shared" si="3"/>
        <v>67680</v>
      </c>
      <c r="F44" s="9">
        <v>1000000</v>
      </c>
      <c r="G44" s="47"/>
      <c r="H44" s="47">
        <f t="shared" si="2"/>
        <v>34</v>
      </c>
      <c r="I44" s="5">
        <v>3.6569999999999998E-2</v>
      </c>
      <c r="J44" s="4">
        <v>0.1</v>
      </c>
      <c r="N44" s="5"/>
    </row>
    <row r="45" spans="3:14" x14ac:dyDescent="0.25">
      <c r="C45" s="47"/>
      <c r="D45" s="47">
        <f t="shared" si="0"/>
        <v>40</v>
      </c>
      <c r="E45" s="2">
        <f t="shared" si="3"/>
        <v>77080</v>
      </c>
      <c r="F45" s="9">
        <v>1000000</v>
      </c>
      <c r="G45" s="47"/>
      <c r="H45" s="47">
        <f t="shared" si="2"/>
        <v>35</v>
      </c>
      <c r="I45" s="5">
        <v>4.1169999999999998E-2</v>
      </c>
      <c r="J45" s="4">
        <v>0.1</v>
      </c>
      <c r="N45" s="5"/>
    </row>
    <row r="46" spans="3:14" x14ac:dyDescent="0.25">
      <c r="C46" s="47"/>
      <c r="D46" s="47">
        <f t="shared" si="0"/>
        <v>41</v>
      </c>
      <c r="E46" s="2">
        <f t="shared" si="3"/>
        <v>87969.999999999985</v>
      </c>
      <c r="F46" s="9">
        <v>1000000</v>
      </c>
      <c r="G46" s="47"/>
      <c r="H46" s="47">
        <f t="shared" si="2"/>
        <v>36</v>
      </c>
      <c r="I46" s="5">
        <v>4.6509999999999996E-2</v>
      </c>
      <c r="J46" s="4">
        <v>0.1</v>
      </c>
      <c r="N46" s="5"/>
    </row>
    <row r="47" spans="3:14" x14ac:dyDescent="0.25">
      <c r="C47" s="47"/>
      <c r="D47" s="47">
        <f t="shared" si="0"/>
        <v>42</v>
      </c>
      <c r="E47" s="2">
        <f t="shared" si="3"/>
        <v>100520</v>
      </c>
      <c r="F47" s="9">
        <v>1000000</v>
      </c>
      <c r="G47" s="47"/>
      <c r="H47" s="47">
        <f t="shared" si="2"/>
        <v>37</v>
      </c>
      <c r="I47" s="5">
        <v>5.2609999999999997E-2</v>
      </c>
      <c r="J47" s="4">
        <v>0.1</v>
      </c>
      <c r="N47" s="5"/>
    </row>
    <row r="48" spans="3:14" x14ac:dyDescent="0.25">
      <c r="C48" s="47"/>
      <c r="D48" s="47">
        <f t="shared" si="0"/>
        <v>43</v>
      </c>
      <c r="E48" s="2">
        <f t="shared" si="3"/>
        <v>114819.99999999999</v>
      </c>
      <c r="F48" s="9">
        <v>1000000</v>
      </c>
      <c r="G48" s="47"/>
      <c r="H48" s="47">
        <f t="shared" si="2"/>
        <v>38</v>
      </c>
      <c r="I48" s="5">
        <v>5.9590000000000004E-2</v>
      </c>
      <c r="J48" s="4">
        <v>0.1</v>
      </c>
      <c r="N48" s="5"/>
    </row>
    <row r="49" spans="3:14" x14ac:dyDescent="0.25">
      <c r="C49" s="47"/>
      <c r="D49" s="47">
        <f t="shared" si="0"/>
        <v>44</v>
      </c>
      <c r="E49" s="2">
        <f t="shared" si="3"/>
        <v>130650.00000000001</v>
      </c>
      <c r="F49" s="9">
        <v>1000000</v>
      </c>
      <c r="G49" s="47"/>
      <c r="H49" s="47">
        <f t="shared" si="2"/>
        <v>39</v>
      </c>
      <c r="I49" s="5">
        <v>6.7680000000000004E-2</v>
      </c>
      <c r="J49" s="4">
        <v>0.1</v>
      </c>
      <c r="N49" s="5"/>
    </row>
    <row r="50" spans="3:14" x14ac:dyDescent="0.25">
      <c r="C50" s="47"/>
      <c r="D50" s="47">
        <f t="shared" si="0"/>
        <v>45</v>
      </c>
      <c r="E50" s="2">
        <f t="shared" si="3"/>
        <v>147670</v>
      </c>
      <c r="F50" s="9">
        <v>1000000</v>
      </c>
      <c r="G50" s="47"/>
      <c r="H50" s="47">
        <f t="shared" si="2"/>
        <v>40</v>
      </c>
      <c r="I50" s="5">
        <v>7.7079999999999996E-2</v>
      </c>
      <c r="J50" s="4">
        <v>0.1</v>
      </c>
      <c r="N50" s="5"/>
    </row>
    <row r="51" spans="3:14" x14ac:dyDescent="0.25">
      <c r="C51" s="47"/>
      <c r="D51" s="47">
        <f t="shared" si="0"/>
        <v>46</v>
      </c>
      <c r="E51" s="2">
        <f t="shared" si="3"/>
        <v>165490</v>
      </c>
      <c r="F51" s="9">
        <v>1000000</v>
      </c>
      <c r="G51" s="47"/>
      <c r="H51" s="47">
        <f t="shared" si="2"/>
        <v>41</v>
      </c>
      <c r="I51" s="5">
        <v>8.7969999999999993E-2</v>
      </c>
      <c r="J51" s="4">
        <v>0.1</v>
      </c>
      <c r="N51" s="5"/>
    </row>
    <row r="52" spans="3:14" x14ac:dyDescent="0.25">
      <c r="C52" s="47"/>
      <c r="D52" s="47">
        <f t="shared" si="0"/>
        <v>47</v>
      </c>
      <c r="E52" s="2">
        <f t="shared" si="3"/>
        <v>183560</v>
      </c>
      <c r="F52" s="9">
        <v>1000000</v>
      </c>
      <c r="G52" s="47"/>
      <c r="H52" s="47">
        <f t="shared" si="2"/>
        <v>42</v>
      </c>
      <c r="I52" s="5">
        <v>0.10052</v>
      </c>
      <c r="J52" s="4">
        <v>0.1</v>
      </c>
      <c r="N52" s="5"/>
    </row>
    <row r="53" spans="3:14" x14ac:dyDescent="0.25">
      <c r="C53" s="47"/>
      <c r="D53" s="47">
        <f t="shared" si="0"/>
        <v>48</v>
      </c>
      <c r="E53" s="2">
        <f t="shared" si="3"/>
        <v>201540</v>
      </c>
      <c r="F53" s="9">
        <v>1000000</v>
      </c>
      <c r="G53" s="47"/>
      <c r="H53" s="47">
        <f t="shared" si="2"/>
        <v>43</v>
      </c>
      <c r="I53" s="5">
        <v>0.11481999999999999</v>
      </c>
      <c r="J53" s="4">
        <v>0.1</v>
      </c>
      <c r="N53" s="5"/>
    </row>
    <row r="54" spans="3:14" x14ac:dyDescent="0.25">
      <c r="C54" s="47"/>
      <c r="D54" s="47">
        <f t="shared" si="0"/>
        <v>49</v>
      </c>
      <c r="E54" s="2">
        <f t="shared" si="3"/>
        <v>218930</v>
      </c>
      <c r="F54" s="9">
        <v>1000000</v>
      </c>
      <c r="G54" s="47"/>
      <c r="H54" s="47">
        <f t="shared" si="2"/>
        <v>44</v>
      </c>
      <c r="I54" s="5">
        <v>0.13065000000000002</v>
      </c>
      <c r="J54" s="4">
        <v>0.1</v>
      </c>
      <c r="N54" s="5"/>
    </row>
    <row r="55" spans="3:14" x14ac:dyDescent="0.25">
      <c r="C55" s="47"/>
      <c r="D55" s="47">
        <f t="shared" si="0"/>
        <v>50</v>
      </c>
      <c r="E55" s="2">
        <f t="shared" si="3"/>
        <v>234910</v>
      </c>
      <c r="F55" s="9">
        <v>1000000</v>
      </c>
      <c r="G55" s="47"/>
      <c r="H55" s="47">
        <f t="shared" si="2"/>
        <v>45</v>
      </c>
      <c r="I55" s="5">
        <v>0.14767</v>
      </c>
      <c r="J55" s="4">
        <v>0.1</v>
      </c>
      <c r="N55" s="5"/>
    </row>
    <row r="56" spans="3:14" x14ac:dyDescent="0.25">
      <c r="C56" s="47"/>
      <c r="D56" s="47">
        <f t="shared" si="0"/>
        <v>51</v>
      </c>
      <c r="E56" s="2">
        <f t="shared" si="3"/>
        <v>251600</v>
      </c>
      <c r="F56" s="9">
        <v>1000000</v>
      </c>
      <c r="G56" s="47"/>
      <c r="H56" s="47">
        <f t="shared" si="2"/>
        <v>46</v>
      </c>
      <c r="I56" s="5">
        <v>0.16549</v>
      </c>
      <c r="J56" s="4">
        <v>0.1</v>
      </c>
      <c r="N56" s="5"/>
    </row>
    <row r="57" spans="3:14" x14ac:dyDescent="0.25">
      <c r="C57" s="47"/>
      <c r="D57" s="47">
        <f t="shared" si="0"/>
        <v>52</v>
      </c>
      <c r="E57" s="2">
        <f t="shared" si="3"/>
        <v>271030</v>
      </c>
      <c r="F57" s="9">
        <v>1000000</v>
      </c>
      <c r="G57" s="47"/>
      <c r="H57" s="47">
        <f t="shared" si="2"/>
        <v>47</v>
      </c>
      <c r="I57" s="5">
        <v>0.18356</v>
      </c>
      <c r="J57" s="4">
        <v>0.1</v>
      </c>
      <c r="N57" s="5"/>
    </row>
    <row r="58" spans="3:14" x14ac:dyDescent="0.25">
      <c r="C58" s="47"/>
      <c r="D58" s="47">
        <f t="shared" si="0"/>
        <v>53</v>
      </c>
      <c r="E58" s="2">
        <f t="shared" ref="E58:E81" si="4">1000000*I63</f>
        <v>291890</v>
      </c>
      <c r="F58" s="9">
        <v>1000000</v>
      </c>
      <c r="G58" s="47"/>
      <c r="H58" s="47">
        <f t="shared" si="2"/>
        <v>48</v>
      </c>
      <c r="I58" s="5">
        <v>0.20154</v>
      </c>
      <c r="J58" s="4">
        <v>0.1</v>
      </c>
      <c r="N58" s="5"/>
    </row>
    <row r="59" spans="3:14" x14ac:dyDescent="0.25">
      <c r="C59" s="47"/>
      <c r="D59" s="47">
        <f t="shared" si="0"/>
        <v>54</v>
      </c>
      <c r="E59" s="2">
        <f t="shared" si="4"/>
        <v>314260</v>
      </c>
      <c r="F59" s="9">
        <v>1000000</v>
      </c>
      <c r="G59" s="47"/>
      <c r="H59" s="47">
        <f t="shared" si="2"/>
        <v>49</v>
      </c>
      <c r="I59" s="5">
        <v>0.21893000000000001</v>
      </c>
      <c r="J59" s="4">
        <v>0.1</v>
      </c>
      <c r="N59" s="5"/>
    </row>
    <row r="60" spans="3:14" x14ac:dyDescent="0.25">
      <c r="C60" s="47"/>
      <c r="D60" s="47">
        <f t="shared" si="0"/>
        <v>55</v>
      </c>
      <c r="E60" s="2">
        <f t="shared" si="4"/>
        <v>337680</v>
      </c>
      <c r="F60" s="9">
        <v>1000000</v>
      </c>
      <c r="G60" s="47"/>
      <c r="H60" s="47">
        <f t="shared" si="2"/>
        <v>50</v>
      </c>
      <c r="I60" s="5">
        <v>0.23491000000000001</v>
      </c>
      <c r="J60" s="4">
        <v>0.1</v>
      </c>
      <c r="N60" s="5"/>
    </row>
    <row r="61" spans="3:14" x14ac:dyDescent="0.25">
      <c r="C61" s="47"/>
      <c r="D61" s="47">
        <f t="shared" si="0"/>
        <v>56</v>
      </c>
      <c r="E61" s="2">
        <f t="shared" si="4"/>
        <v>360890</v>
      </c>
      <c r="F61" s="9">
        <v>1000000</v>
      </c>
      <c r="G61" s="47"/>
      <c r="H61" s="47">
        <f t="shared" si="2"/>
        <v>51</v>
      </c>
      <c r="I61" s="5">
        <v>0.25159999999999999</v>
      </c>
      <c r="J61" s="4">
        <v>0.1</v>
      </c>
      <c r="N61" s="5"/>
    </row>
    <row r="62" spans="3:14" x14ac:dyDescent="0.25">
      <c r="C62" s="47"/>
      <c r="D62" s="47">
        <f t="shared" si="0"/>
        <v>57</v>
      </c>
      <c r="E62" s="2">
        <f t="shared" si="4"/>
        <v>383060</v>
      </c>
      <c r="F62" s="9">
        <v>1000000</v>
      </c>
      <c r="G62" s="47"/>
      <c r="H62" s="47">
        <f t="shared" si="2"/>
        <v>52</v>
      </c>
      <c r="I62" s="5">
        <v>0.27102999999999999</v>
      </c>
      <c r="J62" s="4">
        <v>0.1</v>
      </c>
      <c r="N62" s="5"/>
    </row>
    <row r="63" spans="3:14" x14ac:dyDescent="0.25">
      <c r="C63" s="47"/>
      <c r="D63" s="47">
        <f t="shared" si="0"/>
        <v>58</v>
      </c>
      <c r="E63" s="2">
        <f t="shared" si="4"/>
        <v>405020</v>
      </c>
      <c r="F63" s="9">
        <v>1000000</v>
      </c>
      <c r="G63" s="47"/>
      <c r="H63" s="47">
        <f t="shared" si="2"/>
        <v>53</v>
      </c>
      <c r="I63" s="5">
        <v>0.29188999999999998</v>
      </c>
      <c r="J63" s="4">
        <v>0.1</v>
      </c>
      <c r="N63" s="5"/>
    </row>
    <row r="64" spans="3:14" x14ac:dyDescent="0.25">
      <c r="C64" s="47"/>
      <c r="D64" s="47">
        <f t="shared" si="0"/>
        <v>59</v>
      </c>
      <c r="E64" s="2">
        <f t="shared" si="4"/>
        <v>426370</v>
      </c>
      <c r="F64" s="9">
        <v>1000000</v>
      </c>
      <c r="G64" s="47"/>
      <c r="H64" s="47">
        <f t="shared" si="2"/>
        <v>54</v>
      </c>
      <c r="I64" s="5">
        <v>0.31425999999999998</v>
      </c>
      <c r="J64" s="4">
        <v>0.1</v>
      </c>
      <c r="N64" s="5"/>
    </row>
    <row r="65" spans="3:14" x14ac:dyDescent="0.25">
      <c r="C65" s="47"/>
      <c r="D65" s="47">
        <f t="shared" si="0"/>
        <v>60</v>
      </c>
      <c r="E65" s="2">
        <f t="shared" si="4"/>
        <v>446730</v>
      </c>
      <c r="F65" s="9">
        <v>1000000</v>
      </c>
      <c r="G65" s="47"/>
      <c r="H65" s="47">
        <f t="shared" si="2"/>
        <v>55</v>
      </c>
      <c r="I65" s="5">
        <v>0.33767999999999998</v>
      </c>
      <c r="J65" s="4">
        <v>0.1</v>
      </c>
      <c r="N65" s="5"/>
    </row>
    <row r="66" spans="3:14" x14ac:dyDescent="0.25">
      <c r="C66" s="47"/>
      <c r="D66" s="47">
        <f t="shared" si="0"/>
        <v>61</v>
      </c>
      <c r="E66" s="2">
        <f t="shared" si="4"/>
        <v>465700</v>
      </c>
      <c r="F66" s="9">
        <v>1000000</v>
      </c>
      <c r="G66" s="47"/>
      <c r="H66" s="47">
        <f t="shared" si="2"/>
        <v>56</v>
      </c>
      <c r="I66" s="5">
        <v>0.36088999999999999</v>
      </c>
      <c r="J66" s="4">
        <v>0.1</v>
      </c>
      <c r="N66" s="5"/>
    </row>
    <row r="67" spans="3:14" x14ac:dyDescent="0.25">
      <c r="C67" s="47"/>
      <c r="D67" s="47">
        <f t="shared" si="0"/>
        <v>62</v>
      </c>
      <c r="E67" s="2">
        <f t="shared" si="4"/>
        <v>486310</v>
      </c>
      <c r="F67" s="9">
        <v>1000000</v>
      </c>
      <c r="G67" s="47"/>
      <c r="H67" s="47">
        <f t="shared" si="2"/>
        <v>57</v>
      </c>
      <c r="I67" s="5">
        <v>0.38306000000000001</v>
      </c>
      <c r="J67" s="4">
        <v>0.1</v>
      </c>
      <c r="N67" s="5"/>
    </row>
    <row r="68" spans="3:14" x14ac:dyDescent="0.25">
      <c r="C68" s="47"/>
      <c r="D68" s="47">
        <f t="shared" si="0"/>
        <v>63</v>
      </c>
      <c r="E68" s="2">
        <f t="shared" si="4"/>
        <v>512379.99999999994</v>
      </c>
      <c r="F68" s="9">
        <v>1000000</v>
      </c>
      <c r="G68" s="47"/>
      <c r="H68" s="47">
        <f t="shared" si="2"/>
        <v>58</v>
      </c>
      <c r="I68" s="5">
        <v>0.40501999999999999</v>
      </c>
      <c r="J68" s="4">
        <v>0.1</v>
      </c>
      <c r="N68" s="5"/>
    </row>
    <row r="69" spans="3:14" x14ac:dyDescent="0.25">
      <c r="C69" s="47"/>
      <c r="D69" s="47">
        <f t="shared" si="0"/>
        <v>64</v>
      </c>
      <c r="E69" s="2">
        <f t="shared" si="4"/>
        <v>539809.99999999988</v>
      </c>
      <c r="F69" s="9">
        <v>1000000</v>
      </c>
      <c r="G69" s="47"/>
      <c r="H69" s="47">
        <f t="shared" si="2"/>
        <v>59</v>
      </c>
      <c r="I69" s="5">
        <v>0.42637000000000003</v>
      </c>
      <c r="J69" s="4">
        <v>0.1</v>
      </c>
      <c r="N69" s="5"/>
    </row>
    <row r="70" spans="3:14" x14ac:dyDescent="0.25">
      <c r="C70" s="47"/>
      <c r="D70" s="47">
        <f t="shared" si="0"/>
        <v>65</v>
      </c>
      <c r="E70" s="2">
        <f t="shared" si="4"/>
        <v>568670</v>
      </c>
      <c r="F70" s="9">
        <v>1000000</v>
      </c>
      <c r="G70" s="47"/>
      <c r="H70" s="47">
        <f t="shared" si="2"/>
        <v>60</v>
      </c>
      <c r="I70" s="5">
        <v>0.44673000000000002</v>
      </c>
      <c r="J70" s="4">
        <v>0.1</v>
      </c>
      <c r="N70" s="5"/>
    </row>
    <row r="71" spans="3:14" x14ac:dyDescent="0.25">
      <c r="C71" s="47"/>
      <c r="D71" s="47">
        <f t="shared" si="0"/>
        <v>66</v>
      </c>
      <c r="E71" s="2">
        <f t="shared" si="4"/>
        <v>599030</v>
      </c>
      <c r="F71" s="9">
        <v>1000000</v>
      </c>
      <c r="G71" s="47"/>
      <c r="H71" s="47">
        <f t="shared" si="2"/>
        <v>61</v>
      </c>
      <c r="I71" s="5">
        <v>0.4657</v>
      </c>
      <c r="J71" s="4">
        <v>0.1</v>
      </c>
      <c r="N71" s="5"/>
    </row>
    <row r="72" spans="3:14" x14ac:dyDescent="0.25">
      <c r="C72" s="47"/>
      <c r="D72" s="47">
        <f t="shared" ref="D72:D81" si="5">+D71+1</f>
        <v>67</v>
      </c>
      <c r="E72" s="2">
        <f t="shared" si="4"/>
        <v>630960.00000000012</v>
      </c>
      <c r="F72" s="9">
        <v>1000000</v>
      </c>
      <c r="G72" s="47"/>
      <c r="H72" s="47">
        <f t="shared" si="2"/>
        <v>62</v>
      </c>
      <c r="I72" s="5">
        <v>0.48631000000000002</v>
      </c>
      <c r="J72" s="4">
        <v>0.1</v>
      </c>
      <c r="N72" s="5"/>
    </row>
    <row r="73" spans="3:14" x14ac:dyDescent="0.25">
      <c r="C73" s="47"/>
      <c r="D73" s="47">
        <f t="shared" si="5"/>
        <v>68</v>
      </c>
      <c r="E73" s="2">
        <f t="shared" si="4"/>
        <v>664530</v>
      </c>
      <c r="F73" s="9">
        <v>1000000</v>
      </c>
      <c r="G73" s="47"/>
      <c r="H73" s="47">
        <f t="shared" si="2"/>
        <v>63</v>
      </c>
      <c r="I73" s="5">
        <v>0.51237999999999995</v>
      </c>
      <c r="J73" s="4">
        <v>0.1</v>
      </c>
      <c r="N73" s="5"/>
    </row>
    <row r="74" spans="3:14" x14ac:dyDescent="0.25">
      <c r="C74" s="47"/>
      <c r="D74" s="47">
        <f t="shared" si="5"/>
        <v>69</v>
      </c>
      <c r="E74" s="2">
        <f t="shared" si="4"/>
        <v>699809.99999999988</v>
      </c>
      <c r="F74" s="9">
        <v>1000000</v>
      </c>
      <c r="G74" s="47"/>
      <c r="H74" s="47">
        <f t="shared" si="2"/>
        <v>64</v>
      </c>
      <c r="I74" s="5">
        <v>0.5398099999999999</v>
      </c>
      <c r="J74" s="4">
        <v>0.1</v>
      </c>
      <c r="N74" s="5"/>
    </row>
    <row r="75" spans="3:14" x14ac:dyDescent="0.25">
      <c r="C75" s="47"/>
      <c r="D75" s="47">
        <f t="shared" si="5"/>
        <v>70</v>
      </c>
      <c r="E75" s="2">
        <f t="shared" si="4"/>
        <v>736870</v>
      </c>
      <c r="F75" s="9">
        <v>1000000</v>
      </c>
      <c r="G75" s="47"/>
      <c r="H75" s="47">
        <f t="shared" si="2"/>
        <v>65</v>
      </c>
      <c r="I75" s="5">
        <v>0.56867000000000001</v>
      </c>
      <c r="J75" s="4">
        <v>0.1</v>
      </c>
      <c r="N75" s="5"/>
    </row>
    <row r="76" spans="3:14" x14ac:dyDescent="0.25">
      <c r="C76" s="47"/>
      <c r="D76" s="47">
        <f t="shared" si="5"/>
        <v>71</v>
      </c>
      <c r="E76" s="2">
        <f t="shared" si="4"/>
        <v>775780</v>
      </c>
      <c r="F76" s="9">
        <v>1000000</v>
      </c>
      <c r="G76" s="47"/>
      <c r="H76" s="47">
        <f t="shared" si="2"/>
        <v>66</v>
      </c>
      <c r="I76" s="5">
        <v>0.59902999999999995</v>
      </c>
      <c r="J76" s="4">
        <v>0.1</v>
      </c>
      <c r="N76" s="5"/>
    </row>
    <row r="77" spans="3:14" x14ac:dyDescent="0.25">
      <c r="C77" s="47"/>
      <c r="D77" s="47">
        <f t="shared" si="5"/>
        <v>72</v>
      </c>
      <c r="E77" s="2">
        <f t="shared" si="4"/>
        <v>816600</v>
      </c>
      <c r="F77" s="9">
        <v>1000000</v>
      </c>
      <c r="G77" s="47"/>
      <c r="H77" s="47">
        <f t="shared" ref="H77:H86" si="6">+H76+1</f>
        <v>67</v>
      </c>
      <c r="I77" s="5">
        <v>0.63096000000000008</v>
      </c>
      <c r="J77" s="4">
        <v>0.1</v>
      </c>
      <c r="N77" s="5"/>
    </row>
    <row r="78" spans="3:14" x14ac:dyDescent="0.25">
      <c r="C78" s="47"/>
      <c r="D78" s="47">
        <f t="shared" si="5"/>
        <v>73</v>
      </c>
      <c r="E78" s="2">
        <f t="shared" si="4"/>
        <v>859399.99999999988</v>
      </c>
      <c r="F78" s="9">
        <v>1000000</v>
      </c>
      <c r="G78" s="47"/>
      <c r="H78" s="47">
        <f t="shared" si="6"/>
        <v>68</v>
      </c>
      <c r="I78" s="5">
        <v>0.66452999999999995</v>
      </c>
      <c r="J78" s="4">
        <v>0.1</v>
      </c>
      <c r="N78" s="5"/>
    </row>
    <row r="79" spans="3:14" x14ac:dyDescent="0.25">
      <c r="C79" s="47"/>
      <c r="D79" s="47">
        <f t="shared" si="5"/>
        <v>74</v>
      </c>
      <c r="E79" s="2">
        <f t="shared" si="4"/>
        <v>904210.00000000012</v>
      </c>
      <c r="F79" s="9">
        <v>1000000</v>
      </c>
      <c r="G79" s="47"/>
      <c r="H79" s="47">
        <f t="shared" si="6"/>
        <v>69</v>
      </c>
      <c r="I79" s="5">
        <v>0.69980999999999993</v>
      </c>
      <c r="J79" s="4">
        <v>0.1</v>
      </c>
      <c r="N79" s="5"/>
    </row>
    <row r="80" spans="3:14" x14ac:dyDescent="0.25">
      <c r="C80" s="47"/>
      <c r="D80" s="47">
        <f t="shared" si="5"/>
        <v>75</v>
      </c>
      <c r="E80" s="2">
        <f t="shared" si="4"/>
        <v>951080</v>
      </c>
      <c r="F80" s="9">
        <v>1000000</v>
      </c>
      <c r="G80" s="47"/>
      <c r="H80" s="47">
        <f t="shared" si="6"/>
        <v>70</v>
      </c>
      <c r="I80" s="5">
        <v>0.73687000000000002</v>
      </c>
      <c r="J80" s="4">
        <v>0.1</v>
      </c>
      <c r="N80" s="5"/>
    </row>
    <row r="81" spans="3:14" x14ac:dyDescent="0.25">
      <c r="C81" s="47"/>
      <c r="D81" s="47">
        <f t="shared" si="5"/>
        <v>76</v>
      </c>
      <c r="E81" s="2">
        <f t="shared" si="4"/>
        <v>1000000</v>
      </c>
      <c r="F81" s="9">
        <v>1000000</v>
      </c>
      <c r="G81" s="47"/>
      <c r="H81" s="47">
        <f t="shared" si="6"/>
        <v>71</v>
      </c>
      <c r="I81" s="5">
        <v>0.77578000000000003</v>
      </c>
      <c r="J81" s="4">
        <v>0.1</v>
      </c>
      <c r="N81" s="5"/>
    </row>
    <row r="82" spans="3:14" x14ac:dyDescent="0.25">
      <c r="C82" s="47"/>
      <c r="D82" s="47"/>
      <c r="E82" s="2"/>
      <c r="F82" s="9"/>
      <c r="G82" s="47"/>
      <c r="H82" s="47">
        <f t="shared" si="6"/>
        <v>72</v>
      </c>
      <c r="I82" s="5">
        <v>0.81659999999999999</v>
      </c>
      <c r="J82" s="4">
        <v>0.1</v>
      </c>
      <c r="N82" s="5"/>
    </row>
    <row r="83" spans="3:14" x14ac:dyDescent="0.25">
      <c r="C83" s="47"/>
      <c r="D83" s="47"/>
      <c r="E83" s="2"/>
      <c r="F83" s="9"/>
      <c r="G83" s="47"/>
      <c r="H83" s="47">
        <f t="shared" si="6"/>
        <v>73</v>
      </c>
      <c r="I83" s="5">
        <v>0.85939999999999994</v>
      </c>
      <c r="J83" s="4">
        <v>0.1</v>
      </c>
      <c r="N83" s="5"/>
    </row>
    <row r="84" spans="3:14" x14ac:dyDescent="0.25">
      <c r="C84" s="47"/>
      <c r="D84" s="47"/>
      <c r="E84" s="2"/>
      <c r="F84" s="9"/>
      <c r="G84" s="47"/>
      <c r="H84" s="47">
        <f t="shared" si="6"/>
        <v>74</v>
      </c>
      <c r="I84" s="5">
        <v>0.90421000000000007</v>
      </c>
      <c r="J84" s="4">
        <v>0.1</v>
      </c>
      <c r="N84" s="5"/>
    </row>
    <row r="85" spans="3:14" x14ac:dyDescent="0.25">
      <c r="C85" s="47"/>
      <c r="D85" s="47"/>
      <c r="E85" s="2"/>
      <c r="F85" s="9"/>
      <c r="G85" s="47"/>
      <c r="H85" s="47">
        <f t="shared" si="6"/>
        <v>75</v>
      </c>
      <c r="I85" s="5">
        <v>0.95108000000000004</v>
      </c>
      <c r="J85" s="4">
        <v>0.1</v>
      </c>
      <c r="N85" s="5"/>
    </row>
    <row r="86" spans="3:14" x14ac:dyDescent="0.25">
      <c r="C86" s="47"/>
      <c r="D86" s="47"/>
      <c r="E86" s="2"/>
      <c r="F86" s="9"/>
      <c r="G86" s="47"/>
      <c r="H86" s="47">
        <f t="shared" si="6"/>
        <v>76</v>
      </c>
      <c r="I86" s="5">
        <v>1</v>
      </c>
      <c r="J86" s="4">
        <v>0.1</v>
      </c>
      <c r="N86" s="5"/>
    </row>
    <row r="87" spans="3:14" x14ac:dyDescent="0.25">
      <c r="C87" s="47"/>
      <c r="D87" s="47"/>
      <c r="E87" s="2"/>
      <c r="F87" s="9"/>
      <c r="G87" s="47"/>
      <c r="H87" s="47"/>
      <c r="I87" s="5"/>
      <c r="J87" s="4"/>
      <c r="N87" s="5"/>
    </row>
    <row r="88" spans="3:14" x14ac:dyDescent="0.25">
      <c r="C88" s="47"/>
      <c r="D88" s="47"/>
      <c r="E88" s="2"/>
      <c r="F88" s="9"/>
      <c r="G88" s="47"/>
      <c r="H88" s="47"/>
      <c r="I88" s="5"/>
      <c r="J88" s="4"/>
      <c r="N88" s="5"/>
    </row>
    <row r="89" spans="3:14" x14ac:dyDescent="0.25">
      <c r="C89" s="47"/>
      <c r="D89" s="47"/>
      <c r="E89" s="2"/>
      <c r="F89" s="9"/>
      <c r="G89" s="47"/>
      <c r="H89" s="47"/>
      <c r="I89" s="5"/>
      <c r="J89" s="4"/>
      <c r="N89" s="5"/>
    </row>
    <row r="90" spans="3:14" x14ac:dyDescent="0.25">
      <c r="C90" s="47"/>
      <c r="D90" s="47"/>
      <c r="E90" s="2"/>
      <c r="F90" s="9"/>
      <c r="G90" s="47"/>
      <c r="H90" s="47"/>
      <c r="I90" s="5"/>
      <c r="J90" s="4"/>
      <c r="N90" s="5"/>
    </row>
    <row r="91" spans="3:14" x14ac:dyDescent="0.25">
      <c r="C91" s="47"/>
      <c r="D91" s="47"/>
      <c r="E91" s="2"/>
      <c r="F91" s="9"/>
      <c r="G91" s="47"/>
      <c r="H91" s="47"/>
      <c r="I91" s="5"/>
      <c r="J91" s="4"/>
      <c r="N91" s="5"/>
    </row>
    <row r="92" spans="3:14" x14ac:dyDescent="0.25">
      <c r="C92" s="47"/>
      <c r="D92" s="47"/>
      <c r="E92" s="2"/>
      <c r="F92" s="9"/>
      <c r="G92" s="47"/>
      <c r="H92" s="47"/>
      <c r="I92" s="5"/>
      <c r="J92" s="4"/>
      <c r="N92" s="5"/>
    </row>
    <row r="93" spans="3:14" x14ac:dyDescent="0.25">
      <c r="C93" s="47"/>
      <c r="D93" s="47"/>
      <c r="E93" s="2"/>
      <c r="F93" s="9"/>
      <c r="G93" s="47"/>
      <c r="H93" s="47"/>
      <c r="I93" s="5"/>
      <c r="J93" s="4"/>
      <c r="N93" s="5"/>
    </row>
    <row r="94" spans="3:14" x14ac:dyDescent="0.25">
      <c r="C94" s="47"/>
      <c r="D94" s="47"/>
      <c r="E94" s="2"/>
      <c r="F94" s="9"/>
      <c r="G94" s="47"/>
      <c r="H94" s="47"/>
      <c r="I94" s="5"/>
      <c r="J94" s="4"/>
      <c r="N94" s="5"/>
    </row>
    <row r="95" spans="3:14" x14ac:dyDescent="0.25">
      <c r="C95" s="47"/>
      <c r="D95" s="47"/>
      <c r="E95" s="2"/>
      <c r="F95" s="9"/>
      <c r="G95" s="47"/>
      <c r="H95" s="47"/>
      <c r="I95" s="5"/>
      <c r="J95" s="4"/>
      <c r="N95" s="5"/>
    </row>
    <row r="96" spans="3:14" x14ac:dyDescent="0.25">
      <c r="C96" s="47"/>
      <c r="D96" s="47"/>
      <c r="E96" s="2"/>
      <c r="F96" s="9"/>
      <c r="G96" s="47"/>
      <c r="H96" s="47"/>
      <c r="I96" s="5"/>
      <c r="J96" s="4"/>
      <c r="N96" s="5"/>
    </row>
    <row r="97" spans="3:14" x14ac:dyDescent="0.25">
      <c r="C97" s="47"/>
      <c r="D97" s="47"/>
      <c r="E97" s="2"/>
      <c r="F97" s="9"/>
      <c r="G97" s="47"/>
      <c r="H97" s="47"/>
      <c r="I97" s="5"/>
      <c r="J97" s="4"/>
      <c r="N97" s="5"/>
    </row>
    <row r="98" spans="3:14" x14ac:dyDescent="0.25">
      <c r="C98" s="47"/>
      <c r="D98" s="47"/>
      <c r="E98" s="2"/>
      <c r="F98" s="9"/>
      <c r="G98" s="47"/>
      <c r="H98" s="47"/>
      <c r="I98" s="5"/>
      <c r="J98" s="4"/>
      <c r="N98" s="5"/>
    </row>
    <row r="99" spans="3:14" x14ac:dyDescent="0.25">
      <c r="C99" s="47"/>
      <c r="D99" s="47"/>
      <c r="E99" s="2"/>
      <c r="F99" s="9"/>
      <c r="G99" s="47"/>
      <c r="H99" s="47"/>
      <c r="I99" s="5"/>
      <c r="J99" s="4"/>
      <c r="N99" s="5"/>
    </row>
    <row r="100" spans="3:14" x14ac:dyDescent="0.25">
      <c r="C100" s="47"/>
      <c r="D100" s="47"/>
      <c r="E100" s="2"/>
      <c r="F100" s="9"/>
      <c r="G100" s="47"/>
      <c r="H100" s="47"/>
      <c r="I100" s="5"/>
      <c r="J100" s="4"/>
      <c r="N100" s="5"/>
    </row>
    <row r="101" spans="3:14" x14ac:dyDescent="0.25">
      <c r="C101" s="47"/>
      <c r="D101" s="47"/>
      <c r="E101" s="2"/>
      <c r="F101" s="9"/>
      <c r="G101" s="47"/>
      <c r="H101" s="47"/>
      <c r="I101" s="5"/>
      <c r="J101" s="4"/>
      <c r="N101" s="5"/>
    </row>
    <row r="102" spans="3:14" x14ac:dyDescent="0.25">
      <c r="C102" s="47"/>
      <c r="D102" s="47"/>
      <c r="E102" s="2"/>
      <c r="F102" s="9"/>
      <c r="G102" s="47"/>
      <c r="H102" s="47"/>
      <c r="I102" s="5"/>
      <c r="J102" s="4"/>
      <c r="N102" s="5"/>
    </row>
    <row r="103" spans="3:14" x14ac:dyDescent="0.25">
      <c r="D103" s="47"/>
      <c r="E103" s="2"/>
      <c r="F103" s="9"/>
      <c r="G103" s="47"/>
      <c r="H103" s="47"/>
      <c r="I103" s="5"/>
      <c r="J103" s="4"/>
      <c r="N103" s="5"/>
    </row>
    <row r="104" spans="3:14" x14ac:dyDescent="0.25">
      <c r="D104" s="47"/>
      <c r="E104" s="2"/>
      <c r="F104" s="9"/>
      <c r="G104" s="47"/>
      <c r="H104" s="47"/>
      <c r="I104" s="5"/>
      <c r="J104" s="4"/>
      <c r="N104" s="5"/>
    </row>
    <row r="105" spans="3:14" x14ac:dyDescent="0.25">
      <c r="D105" s="47"/>
      <c r="E105" s="2"/>
      <c r="F105" s="9"/>
      <c r="G105" s="47"/>
      <c r="H105" s="47"/>
      <c r="I105" s="5"/>
      <c r="J105" s="4"/>
      <c r="N105" s="5"/>
    </row>
    <row r="106" spans="3:14" x14ac:dyDescent="0.25">
      <c r="D106" s="47"/>
      <c r="E106" s="2"/>
      <c r="F106" s="9"/>
      <c r="G106" s="47"/>
      <c r="H106" s="47"/>
      <c r="I106" s="5"/>
      <c r="J106" s="4"/>
      <c r="N106" s="5"/>
    </row>
    <row r="107" spans="3:14" x14ac:dyDescent="0.25">
      <c r="D107" s="47"/>
      <c r="E107" s="2"/>
      <c r="F107" s="9"/>
      <c r="G107" s="47"/>
      <c r="H107" s="47"/>
      <c r="I107" s="5"/>
      <c r="J107" s="4"/>
      <c r="N107" s="5"/>
    </row>
    <row r="108" spans="3:14" x14ac:dyDescent="0.25">
      <c r="D108" s="47"/>
      <c r="E108" s="2"/>
      <c r="F108" s="9"/>
      <c r="G108" s="47"/>
      <c r="H108" s="47"/>
      <c r="I108" s="5"/>
      <c r="J108" s="4"/>
      <c r="N108" s="5"/>
    </row>
    <row r="109" spans="3:14" x14ac:dyDescent="0.25">
      <c r="D109" s="47"/>
      <c r="E109" s="2"/>
      <c r="F109" s="9"/>
      <c r="G109" s="9"/>
      <c r="H109" s="47"/>
      <c r="I109" s="5"/>
      <c r="J109" s="4"/>
      <c r="N109" s="5"/>
    </row>
    <row r="110" spans="3:14" x14ac:dyDescent="0.25">
      <c r="D110" s="47"/>
      <c r="E110" s="2"/>
      <c r="F110" s="9"/>
      <c r="G110" s="9"/>
      <c r="H110" s="47"/>
      <c r="I110" s="5"/>
      <c r="J110" s="4"/>
      <c r="N110" s="5"/>
    </row>
    <row r="111" spans="3:14" x14ac:dyDescent="0.25">
      <c r="D111" s="47"/>
      <c r="E111" s="2"/>
      <c r="F111" s="9"/>
      <c r="G111" s="9"/>
      <c r="H111" s="47"/>
      <c r="I111" s="5"/>
      <c r="J111" s="4"/>
      <c r="N111" s="5"/>
    </row>
    <row r="112" spans="3:14" x14ac:dyDescent="0.25">
      <c r="D112" s="47"/>
      <c r="E112" s="2"/>
      <c r="F112" s="9"/>
      <c r="G112" s="9"/>
      <c r="H112" s="47"/>
      <c r="I112" s="5"/>
      <c r="J112" s="4"/>
      <c r="N112" s="5"/>
    </row>
    <row r="113" spans="4:14" x14ac:dyDescent="0.25">
      <c r="D113" s="47"/>
      <c r="E113" s="2"/>
      <c r="F113" s="9"/>
      <c r="G113" s="9"/>
      <c r="H113" s="47"/>
      <c r="I113" s="5"/>
      <c r="J113" s="4"/>
      <c r="N113" s="5"/>
    </row>
    <row r="114" spans="4:14" x14ac:dyDescent="0.25">
      <c r="D114" s="47"/>
      <c r="E114" s="2"/>
      <c r="F114" s="9"/>
      <c r="G114" s="9"/>
      <c r="H114" s="47"/>
      <c r="I114" s="5"/>
      <c r="J114" s="4"/>
      <c r="N114" s="5"/>
    </row>
    <row r="115" spans="4:14" x14ac:dyDescent="0.25">
      <c r="D115" s="47"/>
      <c r="E115" s="2"/>
      <c r="F115" s="9"/>
      <c r="G115" s="9"/>
      <c r="H115" s="47"/>
      <c r="I115" s="5"/>
      <c r="J115" s="4"/>
      <c r="N115" s="5"/>
    </row>
    <row r="116" spans="4:14" x14ac:dyDescent="0.25">
      <c r="D116" s="47"/>
      <c r="E116" s="2"/>
      <c r="F116" s="9"/>
      <c r="G116" s="9"/>
      <c r="H116" s="47"/>
      <c r="I116" s="5"/>
      <c r="J116" s="4"/>
      <c r="N116" s="5"/>
    </row>
    <row r="117" spans="4:14" x14ac:dyDescent="0.25">
      <c r="D117" s="47"/>
      <c r="E117" s="2"/>
      <c r="F117" s="9"/>
      <c r="G117" s="9"/>
      <c r="H117" s="47"/>
      <c r="I117" s="5"/>
      <c r="J117" s="4"/>
      <c r="N117" s="5"/>
    </row>
    <row r="118" spans="4:14" x14ac:dyDescent="0.25">
      <c r="D118" s="47"/>
      <c r="E118" s="2"/>
      <c r="F118" s="9"/>
      <c r="G118" s="9"/>
      <c r="H118" s="47"/>
      <c r="I118" s="5"/>
      <c r="J118" s="4"/>
      <c r="N118" s="5"/>
    </row>
    <row r="119" spans="4:14" x14ac:dyDescent="0.25">
      <c r="D119" s="47"/>
      <c r="E119" s="2"/>
      <c r="F119" s="9"/>
      <c r="G119" s="9"/>
      <c r="H119" s="47"/>
      <c r="I119" s="5"/>
      <c r="J119" s="4"/>
      <c r="N119" s="5"/>
    </row>
    <row r="120" spans="4:14" x14ac:dyDescent="0.25">
      <c r="D120" s="47"/>
      <c r="E120" s="2"/>
      <c r="F120" s="9"/>
      <c r="G120" s="9"/>
      <c r="H120" s="47"/>
      <c r="I120" s="5"/>
      <c r="J120" s="4"/>
      <c r="N120" s="5"/>
    </row>
    <row r="121" spans="4:14" x14ac:dyDescent="0.25">
      <c r="D121" s="47"/>
      <c r="E121" s="2"/>
      <c r="F121" s="9"/>
      <c r="G121" s="9"/>
      <c r="H121" s="47"/>
      <c r="I121" s="5"/>
      <c r="J121" s="4"/>
      <c r="N121" s="5"/>
    </row>
    <row r="122" spans="4:14" x14ac:dyDescent="0.25">
      <c r="D122" s="47"/>
      <c r="E122" s="2"/>
      <c r="F122" s="9"/>
      <c r="G122" s="9"/>
      <c r="H122" s="47"/>
      <c r="I122" s="5"/>
      <c r="J122" s="4"/>
      <c r="N122" s="5"/>
    </row>
    <row r="123" spans="4:14" x14ac:dyDescent="0.25">
      <c r="D123" s="47"/>
      <c r="E123" s="2"/>
      <c r="F123" s="9"/>
      <c r="G123" s="9"/>
      <c r="H123" s="47"/>
      <c r="I123" s="5"/>
      <c r="J123" s="4"/>
      <c r="N123" s="5"/>
    </row>
    <row r="124" spans="4:14" x14ac:dyDescent="0.25">
      <c r="D124" s="47"/>
      <c r="E124" s="2"/>
      <c r="F124" s="9"/>
      <c r="G124" s="9"/>
      <c r="H124" s="47"/>
      <c r="I124" s="5"/>
      <c r="J124" s="4"/>
      <c r="N124" s="5"/>
    </row>
    <row r="125" spans="4:14" x14ac:dyDescent="0.25">
      <c r="D125" s="47"/>
      <c r="E125" s="2"/>
      <c r="F125" s="9"/>
      <c r="G125" s="9"/>
      <c r="H125" s="47"/>
      <c r="I125" s="5"/>
      <c r="J125" s="4"/>
      <c r="N125" s="5"/>
    </row>
    <row r="126" spans="4:14" x14ac:dyDescent="0.25">
      <c r="D126" s="47"/>
      <c r="E126" s="2"/>
      <c r="F126" s="9"/>
      <c r="G126" s="9"/>
      <c r="H126" s="47"/>
      <c r="I126" s="5"/>
      <c r="J126" s="4"/>
      <c r="N126" s="5"/>
    </row>
    <row r="127" spans="4:14" x14ac:dyDescent="0.25">
      <c r="G127" s="9"/>
      <c r="H127" s="47"/>
      <c r="I127" s="5"/>
      <c r="J127" s="4"/>
      <c r="N127" s="5"/>
    </row>
    <row r="128" spans="4:14" x14ac:dyDescent="0.25">
      <c r="G128" s="9"/>
      <c r="H128" s="47"/>
      <c r="I128" s="5"/>
      <c r="J128" s="4"/>
      <c r="N128" s="5"/>
    </row>
    <row r="129" spans="7:14" x14ac:dyDescent="0.25">
      <c r="G129" s="9"/>
      <c r="H129" s="47"/>
      <c r="I129" s="5"/>
      <c r="J129" s="4"/>
      <c r="N129" s="5"/>
    </row>
    <row r="130" spans="7:14" x14ac:dyDescent="0.25">
      <c r="G130" s="9"/>
      <c r="H130" s="47"/>
      <c r="I130" s="5"/>
      <c r="J130" s="4"/>
      <c r="N130" s="5"/>
    </row>
    <row r="131" spans="7:14" x14ac:dyDescent="0.25">
      <c r="G131" s="9"/>
      <c r="H131" s="47"/>
      <c r="I131" s="5"/>
      <c r="J131" s="4"/>
      <c r="N131" s="5"/>
    </row>
    <row r="132" spans="7:14" x14ac:dyDescent="0.25">
      <c r="G132" s="9"/>
      <c r="N132" s="5"/>
    </row>
    <row r="133" spans="7:14" x14ac:dyDescent="0.25">
      <c r="G133" s="9"/>
      <c r="H133" s="9"/>
      <c r="I133" s="9"/>
    </row>
    <row r="134" spans="7:14" x14ac:dyDescent="0.25">
      <c r="G134" s="9"/>
      <c r="H134" s="9"/>
      <c r="I134" s="9"/>
      <c r="N134" s="9"/>
    </row>
    <row r="135" spans="7:14" x14ac:dyDescent="0.25">
      <c r="G135" s="9"/>
      <c r="H135" s="9"/>
      <c r="I135" s="9"/>
      <c r="N135" s="9"/>
    </row>
    <row r="136" spans="7:14" x14ac:dyDescent="0.25">
      <c r="G136" s="9"/>
      <c r="H136" s="9"/>
      <c r="I136" s="9"/>
      <c r="N136" s="9"/>
    </row>
    <row r="137" spans="7:14" x14ac:dyDescent="0.25">
      <c r="G137" s="9"/>
      <c r="H137" s="9"/>
      <c r="I137" s="9"/>
      <c r="N137" s="9"/>
    </row>
    <row r="138" spans="7:14" x14ac:dyDescent="0.25">
      <c r="H138" s="9"/>
      <c r="I138" s="9"/>
      <c r="N138" s="9"/>
    </row>
    <row r="139" spans="7:14" x14ac:dyDescent="0.25">
      <c r="H139" s="9"/>
      <c r="I139" s="9"/>
      <c r="N139" s="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79"/>
  <sheetViews>
    <sheetView zoomScale="110" zoomScaleNormal="110" workbookViewId="0">
      <pane xSplit="1" ySplit="3" topLeftCell="B4" activePane="bottomRight" state="frozen"/>
      <selection activeCell="Y6" sqref="Y6"/>
      <selection pane="topRight" activeCell="Y6" sqref="Y6"/>
      <selection pane="bottomLeft" activeCell="Y6" sqref="Y6"/>
      <selection pane="bottomRight" activeCell="B4" sqref="B4"/>
    </sheetView>
  </sheetViews>
  <sheetFormatPr defaultRowHeight="15" x14ac:dyDescent="0.25"/>
  <cols>
    <col min="1" max="1" width="13.28515625" customWidth="1"/>
    <col min="2" max="2" width="12.28515625" customWidth="1"/>
    <col min="3" max="3" width="15" style="14" customWidth="1"/>
    <col min="4" max="4" width="11.140625" style="13" customWidth="1"/>
    <col min="5" max="7" width="15" customWidth="1"/>
    <col min="8" max="8" width="16" customWidth="1"/>
    <col min="9" max="9" width="15.7109375" customWidth="1"/>
    <col min="10" max="10" width="19.7109375" customWidth="1"/>
    <col min="11" max="11" width="16.140625" customWidth="1"/>
    <col min="12" max="12" width="15.7109375" style="1" customWidth="1"/>
    <col min="13" max="13" width="25.28515625" customWidth="1"/>
    <col min="14" max="14" width="18.28515625" customWidth="1"/>
    <col min="15" max="15" width="23.28515625" customWidth="1"/>
    <col min="16" max="16" width="15.85546875" customWidth="1"/>
    <col min="17" max="17" width="20.42578125" style="3" bestFit="1" customWidth="1"/>
    <col min="18" max="18" width="19.7109375" style="3" customWidth="1"/>
    <col min="19" max="19" width="17.28515625" customWidth="1"/>
    <col min="20" max="21" width="17.5703125" customWidth="1"/>
    <col min="22" max="22" width="14.140625" style="1" customWidth="1"/>
    <col min="23" max="23" width="12.85546875" customWidth="1"/>
    <col min="24" max="24" width="21.28515625" customWidth="1"/>
  </cols>
  <sheetData>
    <row r="1" spans="1:24" ht="18.75" x14ac:dyDescent="0.3">
      <c r="A1" s="29" t="s">
        <v>54</v>
      </c>
      <c r="B1" s="50" t="s">
        <v>40</v>
      </c>
      <c r="C1" s="50" t="s">
        <v>40</v>
      </c>
      <c r="D1" s="50" t="s">
        <v>40</v>
      </c>
      <c r="E1" s="51" t="s">
        <v>41</v>
      </c>
      <c r="F1" s="51" t="s">
        <v>41</v>
      </c>
      <c r="G1" s="51" t="s">
        <v>41</v>
      </c>
      <c r="H1" s="51" t="s">
        <v>41</v>
      </c>
      <c r="I1" s="50" t="s">
        <v>40</v>
      </c>
      <c r="J1" s="51" t="s">
        <v>41</v>
      </c>
      <c r="K1" s="50" t="s">
        <v>40</v>
      </c>
      <c r="L1" s="51" t="s">
        <v>41</v>
      </c>
      <c r="M1" s="51" t="s">
        <v>41</v>
      </c>
      <c r="N1" s="51" t="s">
        <v>41</v>
      </c>
      <c r="P1" s="51" t="s">
        <v>41</v>
      </c>
      <c r="Q1" s="51" t="s">
        <v>41</v>
      </c>
      <c r="R1" s="51" t="s">
        <v>41</v>
      </c>
      <c r="S1" s="51" t="s">
        <v>41</v>
      </c>
      <c r="T1" s="51" t="s">
        <v>41</v>
      </c>
      <c r="U1" s="51" t="s">
        <v>41</v>
      </c>
      <c r="V1" s="51" t="s">
        <v>41</v>
      </c>
      <c r="W1" s="51" t="s">
        <v>41</v>
      </c>
      <c r="X1" s="51" t="s">
        <v>41</v>
      </c>
    </row>
    <row r="2" spans="1:24" x14ac:dyDescent="0.25">
      <c r="L2" s="59" t="s">
        <v>45</v>
      </c>
    </row>
    <row r="3" spans="1:24" s="21" customFormat="1" ht="15.75" customHeight="1" x14ac:dyDescent="0.25">
      <c r="A3" s="30" t="s">
        <v>9</v>
      </c>
      <c r="B3" s="31" t="s">
        <v>4</v>
      </c>
      <c r="C3" s="32" t="s">
        <v>5</v>
      </c>
      <c r="D3" s="33" t="s">
        <v>6</v>
      </c>
      <c r="E3" s="34" t="s">
        <v>0</v>
      </c>
      <c r="F3" s="34" t="s">
        <v>1</v>
      </c>
      <c r="G3" s="37" t="s">
        <v>42</v>
      </c>
      <c r="H3" s="53" t="s">
        <v>43</v>
      </c>
      <c r="I3" s="35" t="s">
        <v>21</v>
      </c>
      <c r="J3" s="35" t="s">
        <v>44</v>
      </c>
      <c r="K3" s="36" t="s">
        <v>8</v>
      </c>
      <c r="L3" s="35" t="s">
        <v>50</v>
      </c>
      <c r="M3" s="37" t="s">
        <v>46</v>
      </c>
      <c r="N3" s="37" t="s">
        <v>51</v>
      </c>
      <c r="O3" s="12"/>
      <c r="P3" s="12"/>
      <c r="Q3" s="57" t="s">
        <v>49</v>
      </c>
      <c r="R3" s="57" t="s">
        <v>22</v>
      </c>
      <c r="S3" s="35" t="s">
        <v>20</v>
      </c>
      <c r="T3" s="37" t="s">
        <v>52</v>
      </c>
      <c r="U3" s="58" t="s">
        <v>47</v>
      </c>
      <c r="V3" s="35" t="s">
        <v>19</v>
      </c>
      <c r="W3" s="58" t="s">
        <v>18</v>
      </c>
      <c r="X3" s="58" t="s">
        <v>26</v>
      </c>
    </row>
    <row r="4" spans="1:24" x14ac:dyDescent="0.25">
      <c r="A4" s="6">
        <v>1</v>
      </c>
      <c r="B4" s="15">
        <f t="shared" ref="B4:B35" si="0">+ValuationRate</f>
        <v>0.05</v>
      </c>
      <c r="C4" s="16">
        <f>+Input!I11</f>
        <v>1.8700000000000001E-3</v>
      </c>
      <c r="D4" s="15">
        <f>+Input!J11</f>
        <v>0.06</v>
      </c>
      <c r="E4" s="5">
        <f>(1-C4)*(1-D4)</f>
        <v>0.93824219999999992</v>
      </c>
      <c r="F4" s="2">
        <v>10000000</v>
      </c>
      <c r="G4" s="60">
        <f>IF(ValuationFunction="Curtate",1,$B$4/LN(1+$B$4))</f>
        <v>1.0247967157143927</v>
      </c>
      <c r="H4" s="3">
        <f t="shared" ref="H4:H35" si="1">IF(ValuationFunction="Continuous",(LN(1+$B$4)-$B$4/(1+$B$4))/(LN(1+$B$4))^2+(1-C4)*($B$4-LN(1+$B$4))/(LN(1+$B$4))^2/(1+$B$4),1)</f>
        <v>1</v>
      </c>
      <c r="I4" s="2">
        <f>+Input!E6</f>
        <v>600</v>
      </c>
      <c r="J4" s="55">
        <v>0</v>
      </c>
      <c r="K4" s="9">
        <f>+Input!F6</f>
        <v>1000000</v>
      </c>
      <c r="L4" s="1">
        <f t="shared" ref="L4:L35" si="2">+L5/(1+B4)*E4+J4*H4</f>
        <v>7443.8911584442949</v>
      </c>
      <c r="M4" s="1">
        <f>(+K4*C4*$G$4)/(1+B4)</f>
        <v>1825.1141508437281</v>
      </c>
      <c r="N4" s="3">
        <f t="shared" ref="N4:N35" si="3">+N5/(1+B4)*E4+M4</f>
        <v>26485.842172785397</v>
      </c>
      <c r="O4" s="35" t="s">
        <v>16</v>
      </c>
      <c r="P4" s="23">
        <f>EAFactor*K4</f>
        <v>2500</v>
      </c>
      <c r="Q4" s="3">
        <f t="shared" ref="Q4:Q35" si="4">kFactor*J4</f>
        <v>0</v>
      </c>
      <c r="R4" s="28">
        <f t="shared" ref="R4:R35" si="5">IF(A4&lt;=YearInFirstLevelPeriod,kFactorLevelPeriod,kFactorPostShock)*J4</f>
        <v>0</v>
      </c>
      <c r="S4" s="8">
        <f t="shared" ref="S4:S35" si="6">IF(RatioTest&gt;PostShockLimit,R4,Q4)</f>
        <v>0</v>
      </c>
      <c r="T4" s="8">
        <f t="shared" ref="T4:T35" si="7">+T5/(1+B4)*E4+S4*H4</f>
        <v>28985.842172785418</v>
      </c>
      <c r="U4" s="7">
        <f>+N4+EA*H4-T4</f>
        <v>0</v>
      </c>
      <c r="V4" s="1">
        <f t="shared" ref="V4:V35" si="8">0.5*K4*C4*$G$4/(1+B4)</f>
        <v>912.55707542186406</v>
      </c>
      <c r="W4" s="7">
        <f t="shared" ref="W4:W35" si="9">0.5*(U4+U5+S4)</f>
        <v>-2420.1479417499759</v>
      </c>
      <c r="X4" s="7">
        <f>MAX(V4,W4)</f>
        <v>912.55707542186406</v>
      </c>
    </row>
    <row r="5" spans="1:24" x14ac:dyDescent="0.25">
      <c r="A5" s="6">
        <f>+A4+1</f>
        <v>2</v>
      </c>
      <c r="B5" s="15">
        <f t="shared" si="0"/>
        <v>0.05</v>
      </c>
      <c r="C5" s="16">
        <f>+Input!I12</f>
        <v>1.9399999999999999E-3</v>
      </c>
      <c r="D5" s="15">
        <f>+Input!J12</f>
        <v>0.06</v>
      </c>
      <c r="E5" s="5">
        <f t="shared" ref="E5:E63" si="10">(1-C5)*(1-D5)</f>
        <v>0.93817639999999991</v>
      </c>
      <c r="F5" s="2">
        <f t="shared" ref="F5:F36" si="11">+F4*E4</f>
        <v>9382422</v>
      </c>
      <c r="G5" s="5"/>
      <c r="H5" s="3">
        <f t="shared" si="1"/>
        <v>1</v>
      </c>
      <c r="I5" s="2">
        <f>+Input!E7</f>
        <v>600</v>
      </c>
      <c r="J5" s="2">
        <f>0.9*I5</f>
        <v>540</v>
      </c>
      <c r="K5" s="9">
        <f>+Input!F7</f>
        <v>1000000</v>
      </c>
      <c r="L5" s="1">
        <f t="shared" si="2"/>
        <v>8330.5629573755159</v>
      </c>
      <c r="M5" s="1">
        <f t="shared" ref="M5:M68" si="12">(+K5*C5*$G$4)/(1+B5)</f>
        <v>1893.433931891354</v>
      </c>
      <c r="N5" s="3">
        <f t="shared" si="3"/>
        <v>27598.166468145169</v>
      </c>
      <c r="O5" s="35" t="s">
        <v>25</v>
      </c>
      <c r="P5" s="26">
        <f>+(N4+EA*H4)/(L4)</f>
        <v>3.8939099935527768</v>
      </c>
      <c r="Q5" s="3">
        <f t="shared" si="4"/>
        <v>2102.7113965184994</v>
      </c>
      <c r="R5" s="28">
        <f t="shared" si="5"/>
        <v>3153.2849980767251</v>
      </c>
      <c r="S5" s="8">
        <f t="shared" si="6"/>
        <v>3153.2849980767251</v>
      </c>
      <c r="T5" s="8">
        <f t="shared" si="7"/>
        <v>32438.462351645121</v>
      </c>
      <c r="U5" s="7">
        <f t="shared" ref="U5:U36" si="13">+N5-T5</f>
        <v>-4840.2958834999517</v>
      </c>
      <c r="V5" s="1">
        <f t="shared" si="8"/>
        <v>946.71696594567698</v>
      </c>
      <c r="W5" s="7">
        <f t="shared" si="9"/>
        <v>-2847.1089538318643</v>
      </c>
      <c r="X5" s="7">
        <f t="shared" ref="X5:X63" si="14">MAX(V5,W5)</f>
        <v>946.71696594567698</v>
      </c>
    </row>
    <row r="6" spans="1:24" x14ac:dyDescent="0.25">
      <c r="A6" s="6">
        <f t="shared" ref="A6:A21" si="15">+A5+1</f>
        <v>3</v>
      </c>
      <c r="B6" s="15">
        <f t="shared" si="0"/>
        <v>0.05</v>
      </c>
      <c r="C6" s="16">
        <f>+Input!I13</f>
        <v>2.0099999999999996E-3</v>
      </c>
      <c r="D6" s="15">
        <f>+Input!J13</f>
        <v>0.06</v>
      </c>
      <c r="E6" s="5">
        <f t="shared" si="10"/>
        <v>0.93811060000000002</v>
      </c>
      <c r="F6" s="2">
        <f t="shared" si="11"/>
        <v>8802366.8952407986</v>
      </c>
      <c r="G6" s="5"/>
      <c r="H6" s="3">
        <f t="shared" si="1"/>
        <v>1</v>
      </c>
      <c r="I6" s="2">
        <f>+Input!E8</f>
        <v>600</v>
      </c>
      <c r="J6" s="2">
        <f t="shared" ref="J6:J8" si="16">0.9*I6</f>
        <v>540</v>
      </c>
      <c r="K6" s="9">
        <f>+Input!F8</f>
        <v>1000000</v>
      </c>
      <c r="L6" s="1">
        <f t="shared" si="2"/>
        <v>8719.1397110866292</v>
      </c>
      <c r="M6" s="1">
        <f t="shared" si="12"/>
        <v>1961.7537129389798</v>
      </c>
      <c r="N6" s="3">
        <f t="shared" si="3"/>
        <v>28768.544127806359</v>
      </c>
      <c r="O6" s="56" t="s">
        <v>14</v>
      </c>
      <c r="P6" s="24">
        <f>VLOOKUP(YearInFirstLevelPeriod+1,A4:N64,12)/(1+$B$4)^YearInFirstLevelPeriod*VLOOKUP(YearInFirstLevelPeriod+1,A4:H64,6)/F4</f>
        <v>3202.7230317299436</v>
      </c>
      <c r="Q6" s="3">
        <f t="shared" si="4"/>
        <v>2102.7113965184994</v>
      </c>
      <c r="R6" s="28">
        <f t="shared" si="5"/>
        <v>3153.2849980767251</v>
      </c>
      <c r="S6" s="8">
        <f t="shared" si="6"/>
        <v>3153.2849980767251</v>
      </c>
      <c r="T6" s="8">
        <f t="shared" si="7"/>
        <v>32775.751150046861</v>
      </c>
      <c r="U6" s="7">
        <f t="shared" si="13"/>
        <v>-4007.2070222405018</v>
      </c>
      <c r="V6" s="1">
        <f t="shared" si="8"/>
        <v>980.87685646948989</v>
      </c>
      <c r="W6" s="7">
        <f t="shared" si="9"/>
        <v>-2002.7131270019686</v>
      </c>
      <c r="X6" s="7">
        <f t="shared" si="14"/>
        <v>980.87685646948989</v>
      </c>
    </row>
    <row r="7" spans="1:24" x14ac:dyDescent="0.25">
      <c r="A7" s="6">
        <f t="shared" si="15"/>
        <v>4</v>
      </c>
      <c r="B7" s="15">
        <f t="shared" si="0"/>
        <v>0.05</v>
      </c>
      <c r="C7" s="16">
        <f>+Input!I14</f>
        <v>2.1000000000000003E-3</v>
      </c>
      <c r="D7" s="15">
        <f>+Input!J14</f>
        <v>0.06</v>
      </c>
      <c r="E7" s="5">
        <f t="shared" si="10"/>
        <v>0.93802599999999992</v>
      </c>
      <c r="F7" s="2">
        <f t="shared" si="11"/>
        <v>8257593.6895144824</v>
      </c>
      <c r="G7" s="5"/>
      <c r="H7" s="3">
        <f t="shared" si="1"/>
        <v>1</v>
      </c>
      <c r="I7" s="2">
        <f>+Input!E9</f>
        <v>600</v>
      </c>
      <c r="J7" s="2">
        <f t="shared" si="16"/>
        <v>540</v>
      </c>
      <c r="K7" s="9">
        <f>+Input!F9</f>
        <v>1000000</v>
      </c>
      <c r="L7" s="1">
        <f t="shared" si="2"/>
        <v>9154.6739762251491</v>
      </c>
      <c r="M7" s="1">
        <f t="shared" si="12"/>
        <v>2049.5934314287861</v>
      </c>
      <c r="N7" s="3">
        <f t="shared" si="3"/>
        <v>30004.063418120153</v>
      </c>
      <c r="O7" s="56" t="s">
        <v>10</v>
      </c>
      <c r="P7" s="25">
        <f>VLOOKUP(YearInFirstLevelPeriod+1,A4:N64,14)/(1+$B$4)^YearInFirstLevelPeriod*VLOOKUP(YearInFirstLevelPeriod+1,A4:H64,6)/F4</f>
        <v>3125.847661199703</v>
      </c>
      <c r="Q7" s="3">
        <f t="shared" si="4"/>
        <v>2102.7113965184994</v>
      </c>
      <c r="R7" s="28">
        <f t="shared" si="5"/>
        <v>3153.2849980767251</v>
      </c>
      <c r="S7" s="8">
        <f t="shared" si="6"/>
        <v>3153.2849980767251</v>
      </c>
      <c r="T7" s="8">
        <f t="shared" si="7"/>
        <v>33155.567647960313</v>
      </c>
      <c r="U7" s="7">
        <f t="shared" si="13"/>
        <v>-3151.5042298401604</v>
      </c>
      <c r="V7" s="1">
        <f t="shared" si="8"/>
        <v>1024.796715714393</v>
      </c>
      <c r="W7" s="7">
        <f t="shared" si="9"/>
        <v>-1145.2416507889752</v>
      </c>
      <c r="X7" s="7">
        <f t="shared" si="14"/>
        <v>1024.796715714393</v>
      </c>
    </row>
    <row r="8" spans="1:24" x14ac:dyDescent="0.25">
      <c r="A8" s="6">
        <f t="shared" si="15"/>
        <v>5</v>
      </c>
      <c r="B8" s="15">
        <f t="shared" si="0"/>
        <v>0.05</v>
      </c>
      <c r="C8" s="16">
        <f>+Input!I15</f>
        <v>2.2000000000000001E-3</v>
      </c>
      <c r="D8" s="15">
        <f>+Input!J15</f>
        <v>0.06</v>
      </c>
      <c r="E8" s="5">
        <f t="shared" si="10"/>
        <v>0.93793199999999999</v>
      </c>
      <c r="F8" s="2">
        <f t="shared" si="11"/>
        <v>7745837.5782005107</v>
      </c>
      <c r="G8" s="5"/>
      <c r="H8" s="3">
        <f t="shared" si="1"/>
        <v>1</v>
      </c>
      <c r="I8" s="2">
        <f>+Input!E10</f>
        <v>600</v>
      </c>
      <c r="J8" s="2">
        <f t="shared" si="16"/>
        <v>540</v>
      </c>
      <c r="K8" s="9">
        <f>+Input!F10</f>
        <v>1000000</v>
      </c>
      <c r="L8" s="1">
        <f t="shared" si="2"/>
        <v>9643.0244737740832</v>
      </c>
      <c r="M8" s="1">
        <f t="shared" si="12"/>
        <v>2147.1931186396801</v>
      </c>
      <c r="N8" s="3">
        <f t="shared" si="3"/>
        <v>31291.449795662313</v>
      </c>
      <c r="O8" s="56" t="s">
        <v>15</v>
      </c>
      <c r="P8" s="25">
        <f>+L4-P6</f>
        <v>4241.1681267143513</v>
      </c>
      <c r="Q8" s="3">
        <f t="shared" si="4"/>
        <v>2102.7113965184994</v>
      </c>
      <c r="R8" s="28">
        <f t="shared" si="5"/>
        <v>3153.2849980767251</v>
      </c>
      <c r="S8" s="8">
        <f t="shared" si="6"/>
        <v>3153.2849980767251</v>
      </c>
      <c r="T8" s="8">
        <f t="shared" si="7"/>
        <v>33583.713865476828</v>
      </c>
      <c r="U8" s="7">
        <f t="shared" si="13"/>
        <v>-2292.2640698145151</v>
      </c>
      <c r="V8" s="1">
        <f t="shared" si="8"/>
        <v>1073.59655931984</v>
      </c>
      <c r="W8" s="7">
        <f t="shared" si="9"/>
        <v>-289.41422118528635</v>
      </c>
      <c r="X8" s="7">
        <f t="shared" si="14"/>
        <v>1073.59655931984</v>
      </c>
    </row>
    <row r="9" spans="1:24" x14ac:dyDescent="0.25">
      <c r="A9" s="6">
        <f t="shared" si="15"/>
        <v>6</v>
      </c>
      <c r="B9" s="15">
        <f t="shared" si="0"/>
        <v>0.05</v>
      </c>
      <c r="C9" s="16">
        <f>+Input!I16</f>
        <v>2.33E-3</v>
      </c>
      <c r="D9" s="15">
        <f>+Input!J16</f>
        <v>0.06</v>
      </c>
      <c r="E9" s="5">
        <f t="shared" si="10"/>
        <v>0.93780979999999992</v>
      </c>
      <c r="F9" s="2">
        <f t="shared" si="11"/>
        <v>7265068.931396761</v>
      </c>
      <c r="G9" s="5"/>
      <c r="H9" s="3">
        <f t="shared" si="1"/>
        <v>1</v>
      </c>
      <c r="I9" s="2">
        <f>+Input!E11</f>
        <v>600</v>
      </c>
      <c r="J9" s="2">
        <f>+I9</f>
        <v>600</v>
      </c>
      <c r="K9" s="9">
        <f>+Input!F11</f>
        <v>1000000</v>
      </c>
      <c r="L9" s="1">
        <f t="shared" si="2"/>
        <v>10190.691539965357</v>
      </c>
      <c r="M9" s="1">
        <f t="shared" si="12"/>
        <v>2274.0727120138426</v>
      </c>
      <c r="N9" s="3">
        <f t="shared" si="3"/>
        <v>32626.533171779793</v>
      </c>
      <c r="O9" s="56" t="s">
        <v>17</v>
      </c>
      <c r="P9" s="25">
        <f>+N4-P7</f>
        <v>23359.994511585694</v>
      </c>
      <c r="Q9" s="3">
        <f t="shared" si="4"/>
        <v>2336.3459961316662</v>
      </c>
      <c r="R9" s="28">
        <f t="shared" si="5"/>
        <v>3503.6499978630277</v>
      </c>
      <c r="S9" s="8">
        <f t="shared" si="6"/>
        <v>3503.6499978630277</v>
      </c>
      <c r="T9" s="8">
        <f t="shared" si="7"/>
        <v>34066.382542412575</v>
      </c>
      <c r="U9" s="7">
        <f t="shared" si="13"/>
        <v>-1439.8493706327827</v>
      </c>
      <c r="V9" s="1">
        <f t="shared" si="8"/>
        <v>1137.0363560069213</v>
      </c>
      <c r="W9" s="7">
        <f t="shared" si="9"/>
        <v>914.18684494440845</v>
      </c>
      <c r="X9" s="7">
        <f t="shared" si="14"/>
        <v>1137.0363560069213</v>
      </c>
    </row>
    <row r="10" spans="1:24" x14ac:dyDescent="0.25">
      <c r="A10" s="6">
        <f t="shared" si="15"/>
        <v>7</v>
      </c>
      <c r="B10" s="15">
        <f t="shared" si="0"/>
        <v>0.05</v>
      </c>
      <c r="C10" s="16">
        <f>+Input!I17</f>
        <v>2.5200000000000001E-3</v>
      </c>
      <c r="D10" s="15">
        <f>+Input!J17</f>
        <v>0.06</v>
      </c>
      <c r="E10" s="5">
        <f t="shared" si="10"/>
        <v>0.9376312</v>
      </c>
      <c r="F10" s="2">
        <f t="shared" si="11"/>
        <v>6813252.8415394099</v>
      </c>
      <c r="G10" s="5"/>
      <c r="H10" s="3">
        <f t="shared" si="1"/>
        <v>1</v>
      </c>
      <c r="I10" s="2">
        <f>+Input!E12</f>
        <v>600</v>
      </c>
      <c r="J10" s="2">
        <f t="shared" ref="J10:J63" si="17">+I10</f>
        <v>600</v>
      </c>
      <c r="K10" s="9">
        <f>+Input!F12</f>
        <v>1000000</v>
      </c>
      <c r="L10" s="1">
        <f t="shared" si="2"/>
        <v>10738.026108240314</v>
      </c>
      <c r="M10" s="1">
        <f t="shared" si="12"/>
        <v>2459.512117714542</v>
      </c>
      <c r="N10" s="3">
        <f t="shared" si="3"/>
        <v>33983.525745576822</v>
      </c>
      <c r="O10" s="56" t="s">
        <v>11</v>
      </c>
      <c r="P10" s="25">
        <f>kFactor*P6</f>
        <v>12471.115219834874</v>
      </c>
      <c r="Q10" s="3">
        <f t="shared" si="4"/>
        <v>2336.3459961316662</v>
      </c>
      <c r="R10" s="28">
        <f t="shared" si="5"/>
        <v>3503.6499978630277</v>
      </c>
      <c r="S10" s="8">
        <f t="shared" si="6"/>
        <v>3503.6499978630277</v>
      </c>
      <c r="T10" s="8">
        <f t="shared" si="7"/>
        <v>34218.952682918251</v>
      </c>
      <c r="U10" s="7">
        <f t="shared" si="13"/>
        <v>-235.42693734142813</v>
      </c>
      <c r="V10" s="1">
        <f t="shared" si="8"/>
        <v>1229.756058857271</v>
      </c>
      <c r="W10" s="7">
        <f>0.5*(U10+U11+S10)</f>
        <v>2086.9262883167448</v>
      </c>
      <c r="X10" s="7">
        <f t="shared" si="14"/>
        <v>2086.9262883167448</v>
      </c>
    </row>
    <row r="11" spans="1:24" x14ac:dyDescent="0.25">
      <c r="A11" s="6">
        <f t="shared" si="15"/>
        <v>8</v>
      </c>
      <c r="B11" s="15">
        <f t="shared" si="0"/>
        <v>0.05</v>
      </c>
      <c r="C11" s="16">
        <f>+Input!I18</f>
        <v>2.7599999999999999E-3</v>
      </c>
      <c r="D11" s="15">
        <f>+Input!J18</f>
        <v>0.06</v>
      </c>
      <c r="E11" s="5">
        <f t="shared" si="10"/>
        <v>0.93740559999999995</v>
      </c>
      <c r="F11" s="2">
        <f t="shared" si="11"/>
        <v>6388318.4377160072</v>
      </c>
      <c r="G11" s="5"/>
      <c r="H11" s="3">
        <f t="shared" si="1"/>
        <v>1</v>
      </c>
      <c r="I11" s="2">
        <f>+Input!E13</f>
        <v>600</v>
      </c>
      <c r="J11" s="2">
        <f t="shared" si="17"/>
        <v>600</v>
      </c>
      <c r="K11" s="9">
        <f>+Input!F13</f>
        <v>1000000</v>
      </c>
      <c r="L11" s="1">
        <f t="shared" si="2"/>
        <v>11353.000426662775</v>
      </c>
      <c r="M11" s="1">
        <f t="shared" si="12"/>
        <v>2693.751367020689</v>
      </c>
      <c r="N11" s="3">
        <f t="shared" si="3"/>
        <v>35301.954872294562</v>
      </c>
      <c r="O11" s="56" t="s">
        <v>53</v>
      </c>
      <c r="P11" s="27">
        <f>+P10/P7</f>
        <v>3.989674664775074</v>
      </c>
      <c r="Q11" s="3">
        <f t="shared" si="4"/>
        <v>2336.3459961316662</v>
      </c>
      <c r="R11" s="28">
        <f t="shared" si="5"/>
        <v>3503.6499978630277</v>
      </c>
      <c r="S11" s="8">
        <f t="shared" si="6"/>
        <v>3503.6499978630277</v>
      </c>
      <c r="T11" s="8">
        <f t="shared" si="7"/>
        <v>34396.325356182671</v>
      </c>
      <c r="U11" s="7">
        <f t="shared" si="13"/>
        <v>905.62951611189055</v>
      </c>
      <c r="V11" s="1">
        <f t="shared" si="8"/>
        <v>1346.8756835103445</v>
      </c>
      <c r="W11" s="7">
        <f t="shared" si="9"/>
        <v>3165.432264682071</v>
      </c>
      <c r="X11" s="7">
        <f t="shared" si="14"/>
        <v>3165.432264682071</v>
      </c>
    </row>
    <row r="12" spans="1:24" x14ac:dyDescent="0.25">
      <c r="A12" s="6">
        <f>+A11+1</f>
        <v>9</v>
      </c>
      <c r="B12" s="15">
        <f t="shared" si="0"/>
        <v>0.05</v>
      </c>
      <c r="C12" s="16">
        <f>+Input!I19</f>
        <v>3.0099999999999997E-3</v>
      </c>
      <c r="D12" s="15">
        <f>+Input!J19</f>
        <v>0.06</v>
      </c>
      <c r="E12" s="5">
        <f t="shared" si="10"/>
        <v>0.93717059999999996</v>
      </c>
      <c r="F12" s="2">
        <f>+F11*E11</f>
        <v>5988445.478098236</v>
      </c>
      <c r="G12" s="5"/>
      <c r="H12" s="3">
        <f t="shared" si="1"/>
        <v>1</v>
      </c>
      <c r="I12" s="2">
        <f>+Input!E14</f>
        <v>600</v>
      </c>
      <c r="J12" s="2">
        <f t="shared" si="17"/>
        <v>600</v>
      </c>
      <c r="K12" s="9">
        <f>+Input!F14</f>
        <v>1000000</v>
      </c>
      <c r="L12" s="1">
        <f t="shared" si="2"/>
        <v>12044.573286095063</v>
      </c>
      <c r="M12" s="1">
        <f t="shared" si="12"/>
        <v>2937.7505850479251</v>
      </c>
      <c r="N12" s="3">
        <f t="shared" si="3"/>
        <v>36524.865736387292</v>
      </c>
      <c r="O12" s="56" t="s">
        <v>13</v>
      </c>
      <c r="P12" s="22">
        <f>(+N4+EA*H4-PostShockLimit*P7)/P8</f>
        <v>5.8394166631050464</v>
      </c>
      <c r="Q12" s="3">
        <f t="shared" si="4"/>
        <v>2336.3459961316662</v>
      </c>
      <c r="R12" s="28">
        <f t="shared" si="5"/>
        <v>3503.6499978630277</v>
      </c>
      <c r="S12" s="8">
        <f t="shared" si="6"/>
        <v>3503.6499978630277</v>
      </c>
      <c r="T12" s="8">
        <f t="shared" si="7"/>
        <v>34603.280720998067</v>
      </c>
      <c r="U12" s="7">
        <f t="shared" si="13"/>
        <v>1921.5850153892243</v>
      </c>
      <c r="V12" s="1">
        <f t="shared" si="8"/>
        <v>1468.8752925239626</v>
      </c>
      <c r="W12" s="7">
        <f t="shared" si="9"/>
        <v>4106.0983998671963</v>
      </c>
      <c r="X12" s="7">
        <f t="shared" si="14"/>
        <v>4106.0983998671963</v>
      </c>
    </row>
    <row r="13" spans="1:24" x14ac:dyDescent="0.25">
      <c r="A13" s="6">
        <f t="shared" si="15"/>
        <v>10</v>
      </c>
      <c r="B13" s="15">
        <f t="shared" si="0"/>
        <v>0.05</v>
      </c>
      <c r="C13" s="16">
        <f>+Input!I20</f>
        <v>3.2699999999999999E-3</v>
      </c>
      <c r="D13" s="15">
        <f>+Input!J20</f>
        <v>0.06</v>
      </c>
      <c r="E13" s="5">
        <f t="shared" si="10"/>
        <v>0.93692619999999993</v>
      </c>
      <c r="F13" s="2">
        <f t="shared" si="11"/>
        <v>5612195.0417766105</v>
      </c>
      <c r="G13" s="5"/>
      <c r="H13" s="3">
        <f t="shared" si="1"/>
        <v>1</v>
      </c>
      <c r="I13" s="2">
        <f>+Input!E15</f>
        <v>600</v>
      </c>
      <c r="J13" s="2">
        <f t="shared" si="17"/>
        <v>600</v>
      </c>
      <c r="K13" s="9">
        <f>+Input!F15</f>
        <v>1000000</v>
      </c>
      <c r="L13" s="1">
        <f t="shared" si="2"/>
        <v>12822.427368506671</v>
      </c>
      <c r="M13" s="1">
        <f t="shared" si="12"/>
        <v>3191.5097717962512</v>
      </c>
      <c r="N13" s="3">
        <f t="shared" si="3"/>
        <v>37630.790924199217</v>
      </c>
      <c r="O13" s="56" t="s">
        <v>12</v>
      </c>
      <c r="P13" s="22">
        <f>PostShockLimit*P7/P6</f>
        <v>1.3175957773470761</v>
      </c>
      <c r="Q13" s="3">
        <f t="shared" si="4"/>
        <v>2336.3459961316662</v>
      </c>
      <c r="R13" s="28">
        <f t="shared" si="5"/>
        <v>3503.6499978630277</v>
      </c>
      <c r="S13" s="8">
        <f t="shared" si="6"/>
        <v>3503.6499978630277</v>
      </c>
      <c r="T13" s="8">
        <f t="shared" si="7"/>
        <v>34843.829137717075</v>
      </c>
      <c r="U13" s="7">
        <f t="shared" si="13"/>
        <v>2786.9617864821412</v>
      </c>
      <c r="V13" s="1">
        <f t="shared" si="8"/>
        <v>1595.7548858981256</v>
      </c>
      <c r="W13" s="7">
        <f t="shared" si="9"/>
        <v>4881.8658865330635</v>
      </c>
      <c r="X13" s="7">
        <f t="shared" si="14"/>
        <v>4881.8658865330635</v>
      </c>
    </row>
    <row r="14" spans="1:24" s="11" customFormat="1" x14ac:dyDescent="0.25">
      <c r="A14" s="10">
        <f t="shared" si="15"/>
        <v>11</v>
      </c>
      <c r="B14" s="15">
        <f t="shared" si="0"/>
        <v>0.05</v>
      </c>
      <c r="C14" s="16">
        <f>+Input!I21</f>
        <v>3.5200000000000001E-3</v>
      </c>
      <c r="D14" s="15">
        <f>+Input!J21</f>
        <v>0.06</v>
      </c>
      <c r="E14" s="5">
        <f t="shared" si="10"/>
        <v>0.93669119999999995</v>
      </c>
      <c r="F14" s="2">
        <f t="shared" si="11"/>
        <v>5258212.5741506005</v>
      </c>
      <c r="G14" s="5"/>
      <c r="H14" s="3">
        <f t="shared" si="1"/>
        <v>1</v>
      </c>
      <c r="I14" s="2">
        <f>+Input!E16</f>
        <v>600</v>
      </c>
      <c r="J14" s="2">
        <f t="shared" si="17"/>
        <v>600</v>
      </c>
      <c r="K14" s="9">
        <f>+Input!F16</f>
        <v>1000000</v>
      </c>
      <c r="L14" s="1">
        <f t="shared" si="2"/>
        <v>13697.502254640767</v>
      </c>
      <c r="M14" s="1">
        <f t="shared" si="12"/>
        <v>3435.5089898234878</v>
      </c>
      <c r="N14" s="3">
        <f t="shared" si="3"/>
        <v>38595.617467014075</v>
      </c>
      <c r="Q14" s="3">
        <f t="shared" si="4"/>
        <v>2336.3459961316662</v>
      </c>
      <c r="R14" s="28">
        <f t="shared" si="5"/>
        <v>3503.6499978630277</v>
      </c>
      <c r="S14" s="8">
        <f t="shared" si="6"/>
        <v>3503.6499978630277</v>
      </c>
      <c r="T14" s="8">
        <f t="shared" si="7"/>
        <v>35122.497478293117</v>
      </c>
      <c r="U14" s="7">
        <f t="shared" si="13"/>
        <v>3473.1199887209586</v>
      </c>
      <c r="V14" s="1">
        <f t="shared" si="8"/>
        <v>1717.7544949117439</v>
      </c>
      <c r="W14" s="7">
        <f t="shared" si="9"/>
        <v>5473.2034940948852</v>
      </c>
      <c r="X14" s="7">
        <f t="shared" si="14"/>
        <v>5473.2034940948852</v>
      </c>
    </row>
    <row r="15" spans="1:24" x14ac:dyDescent="0.25">
      <c r="A15" s="6">
        <f t="shared" si="15"/>
        <v>12</v>
      </c>
      <c r="B15" s="15">
        <f t="shared" si="0"/>
        <v>0.05</v>
      </c>
      <c r="C15" s="16">
        <f>+Input!I22</f>
        <v>3.7499999999999999E-3</v>
      </c>
      <c r="D15" s="15">
        <f>+Input!J22</f>
        <v>0.06</v>
      </c>
      <c r="E15" s="5">
        <f t="shared" si="10"/>
        <v>0.93647499999999995</v>
      </c>
      <c r="F15" s="2">
        <f t="shared" si="11"/>
        <v>4925321.4459362151</v>
      </c>
      <c r="G15" s="5"/>
      <c r="H15" s="3">
        <f t="shared" si="1"/>
        <v>1</v>
      </c>
      <c r="I15" s="2">
        <f>+Input!E17</f>
        <v>600</v>
      </c>
      <c r="J15" s="2">
        <f t="shared" si="17"/>
        <v>600</v>
      </c>
      <c r="K15" s="9">
        <f>+Input!F17</f>
        <v>1000000</v>
      </c>
      <c r="L15" s="1">
        <f t="shared" si="2"/>
        <v>14681.868867106692</v>
      </c>
      <c r="M15" s="1">
        <f t="shared" si="12"/>
        <v>3659.9882704085453</v>
      </c>
      <c r="N15" s="3">
        <f t="shared" si="3"/>
        <v>39413.32415747059</v>
      </c>
      <c r="O15" s="1"/>
      <c r="P15" s="7"/>
      <c r="Q15" s="3">
        <f t="shared" si="4"/>
        <v>2336.3459961316662</v>
      </c>
      <c r="R15" s="28">
        <f t="shared" si="5"/>
        <v>3503.6499978630277</v>
      </c>
      <c r="S15" s="8">
        <f t="shared" si="6"/>
        <v>3503.6499978630277</v>
      </c>
      <c r="T15" s="8">
        <f t="shared" si="7"/>
        <v>35443.687155864805</v>
      </c>
      <c r="U15" s="7">
        <f t="shared" si="13"/>
        <v>3969.6370016057845</v>
      </c>
      <c r="V15" s="1">
        <f t="shared" si="8"/>
        <v>1829.9941352042727</v>
      </c>
      <c r="W15" s="7">
        <f t="shared" si="9"/>
        <v>5874.428099170209</v>
      </c>
      <c r="X15" s="7">
        <f t="shared" si="14"/>
        <v>5874.428099170209</v>
      </c>
    </row>
    <row r="16" spans="1:24" x14ac:dyDescent="0.25">
      <c r="A16" s="6">
        <f t="shared" si="15"/>
        <v>13</v>
      </c>
      <c r="B16" s="15">
        <f t="shared" si="0"/>
        <v>0.05</v>
      </c>
      <c r="C16" s="16">
        <f>+Input!I23</f>
        <v>3.9900000000000005E-3</v>
      </c>
      <c r="D16" s="15">
        <f>+Input!J23</f>
        <v>0.06</v>
      </c>
      <c r="E16" s="5">
        <f t="shared" si="10"/>
        <v>0.9362493999999999</v>
      </c>
      <c r="F16" s="2">
        <f t="shared" si="11"/>
        <v>4612440.4010831164</v>
      </c>
      <c r="G16" s="5"/>
      <c r="H16" s="3">
        <f t="shared" si="1"/>
        <v>1</v>
      </c>
      <c r="I16" s="2">
        <f>+Input!E18</f>
        <v>600</v>
      </c>
      <c r="J16" s="2">
        <f t="shared" si="17"/>
        <v>600</v>
      </c>
      <c r="K16" s="9">
        <f>+Input!F18</f>
        <v>1000000</v>
      </c>
      <c r="L16" s="1">
        <f t="shared" si="2"/>
        <v>15788.955722749703</v>
      </c>
      <c r="M16" s="1">
        <f t="shared" si="12"/>
        <v>3894.2275197146923</v>
      </c>
      <c r="N16" s="3">
        <f t="shared" si="3"/>
        <v>40087.565264865749</v>
      </c>
      <c r="O16" s="1"/>
      <c r="P16" s="7"/>
      <c r="Q16" s="3">
        <f t="shared" si="4"/>
        <v>2336.3459961316662</v>
      </c>
      <c r="R16" s="28">
        <f t="shared" si="5"/>
        <v>3503.6499978630277</v>
      </c>
      <c r="S16" s="8">
        <f t="shared" si="6"/>
        <v>3503.6499978630277</v>
      </c>
      <c r="T16" s="8">
        <f t="shared" si="7"/>
        <v>35811.996065994143</v>
      </c>
      <c r="U16" s="7">
        <f t="shared" si="13"/>
        <v>4275.5691988716062</v>
      </c>
      <c r="V16" s="1">
        <f t="shared" si="8"/>
        <v>1947.1137598573462</v>
      </c>
      <c r="W16" s="7">
        <f t="shared" si="9"/>
        <v>6068.1110002752557</v>
      </c>
      <c r="X16" s="7">
        <f t="shared" si="14"/>
        <v>6068.1110002752557</v>
      </c>
    </row>
    <row r="17" spans="1:24" x14ac:dyDescent="0.25">
      <c r="A17" s="6">
        <f t="shared" si="15"/>
        <v>14</v>
      </c>
      <c r="B17" s="15">
        <f t="shared" si="0"/>
        <v>0.05</v>
      </c>
      <c r="C17" s="16">
        <f>+Input!I24</f>
        <v>4.2500000000000003E-3</v>
      </c>
      <c r="D17" s="15">
        <f>+Input!J24</f>
        <v>0.06</v>
      </c>
      <c r="E17" s="5">
        <f t="shared" si="10"/>
        <v>0.93600499999999998</v>
      </c>
      <c r="F17" s="2">
        <f t="shared" si="11"/>
        <v>4318394.5580498269</v>
      </c>
      <c r="G17" s="5"/>
      <c r="H17" s="3">
        <f t="shared" si="1"/>
        <v>1</v>
      </c>
      <c r="I17" s="2">
        <f>+Input!E19</f>
        <v>600</v>
      </c>
      <c r="J17" s="2">
        <f t="shared" si="17"/>
        <v>600</v>
      </c>
      <c r="K17" s="9">
        <f>+Input!F19</f>
        <v>1000000</v>
      </c>
      <c r="L17" s="1">
        <f t="shared" si="2"/>
        <v>17034.353783176994</v>
      </c>
      <c r="M17" s="1">
        <f t="shared" si="12"/>
        <v>4147.986706463018</v>
      </c>
      <c r="N17" s="3">
        <f t="shared" si="3"/>
        <v>40590.685166162577</v>
      </c>
      <c r="O17" s="1"/>
      <c r="P17" s="7"/>
      <c r="Q17" s="3">
        <f t="shared" si="4"/>
        <v>2336.3459961316662</v>
      </c>
      <c r="R17" s="28">
        <f t="shared" si="5"/>
        <v>3503.6499978630277</v>
      </c>
      <c r="S17" s="8">
        <f t="shared" si="6"/>
        <v>3503.6499978630277</v>
      </c>
      <c r="T17" s="8">
        <f t="shared" si="7"/>
        <v>36233.682362346699</v>
      </c>
      <c r="U17" s="7">
        <f t="shared" si="13"/>
        <v>4357.002803815878</v>
      </c>
      <c r="V17" s="1">
        <f t="shared" si="8"/>
        <v>2073.993353231509</v>
      </c>
      <c r="W17" s="7">
        <f t="shared" si="9"/>
        <v>6012.7401699842139</v>
      </c>
      <c r="X17" s="7">
        <f t="shared" si="14"/>
        <v>6012.7401699842139</v>
      </c>
    </row>
    <row r="18" spans="1:24" x14ac:dyDescent="0.25">
      <c r="A18" s="6">
        <f t="shared" si="15"/>
        <v>15</v>
      </c>
      <c r="B18" s="15">
        <f t="shared" si="0"/>
        <v>0.05</v>
      </c>
      <c r="C18" s="16">
        <f>+Input!I25</f>
        <v>4.5700000000000003E-3</v>
      </c>
      <c r="D18" s="15">
        <f>+Input!J25</f>
        <v>0.06</v>
      </c>
      <c r="E18" s="5">
        <f t="shared" si="10"/>
        <v>0.93570419999999999</v>
      </c>
      <c r="F18" s="2">
        <f t="shared" si="11"/>
        <v>4042038.8983074282</v>
      </c>
      <c r="G18" s="5"/>
      <c r="H18" s="3">
        <f t="shared" si="1"/>
        <v>1</v>
      </c>
      <c r="I18" s="2">
        <f>+Input!E20</f>
        <v>600</v>
      </c>
      <c r="J18" s="2">
        <f t="shared" si="17"/>
        <v>600</v>
      </c>
      <c r="K18" s="9">
        <f>+Input!F20</f>
        <v>1000000</v>
      </c>
      <c r="L18" s="1">
        <f t="shared" si="2"/>
        <v>18435.875312990684</v>
      </c>
      <c r="M18" s="1">
        <f t="shared" si="12"/>
        <v>4460.3057055378804</v>
      </c>
      <c r="N18" s="3">
        <f t="shared" si="3"/>
        <v>40881.013864973524</v>
      </c>
      <c r="O18" s="1"/>
      <c r="P18" s="7"/>
      <c r="Q18" s="3">
        <f t="shared" si="4"/>
        <v>2336.3459961316662</v>
      </c>
      <c r="R18" s="28">
        <f t="shared" si="5"/>
        <v>3503.6499978630277</v>
      </c>
      <c r="S18" s="8">
        <f t="shared" si="6"/>
        <v>3503.6499978630277</v>
      </c>
      <c r="T18" s="8">
        <f t="shared" si="7"/>
        <v>36716.186326684001</v>
      </c>
      <c r="U18" s="7">
        <f t="shared" si="13"/>
        <v>4164.8275382895226</v>
      </c>
      <c r="V18" s="1">
        <f t="shared" si="8"/>
        <v>2230.1528527689402</v>
      </c>
      <c r="W18" s="7">
        <f t="shared" si="9"/>
        <v>5634.2629755904691</v>
      </c>
      <c r="X18" s="7">
        <f t="shared" si="14"/>
        <v>5634.2629755904691</v>
      </c>
    </row>
    <row r="19" spans="1:24" x14ac:dyDescent="0.25">
      <c r="A19" s="6">
        <f t="shared" si="15"/>
        <v>16</v>
      </c>
      <c r="B19" s="15">
        <f t="shared" si="0"/>
        <v>0.05</v>
      </c>
      <c r="C19" s="16">
        <f>+Input!I26</f>
        <v>4.9699999999999996E-3</v>
      </c>
      <c r="D19" s="15">
        <f>+Input!J26</f>
        <v>0.06</v>
      </c>
      <c r="E19" s="5">
        <f t="shared" si="10"/>
        <v>0.93532819999999994</v>
      </c>
      <c r="F19" s="2">
        <f t="shared" si="11"/>
        <v>3782152.7737096334</v>
      </c>
      <c r="G19" s="5"/>
      <c r="H19" s="3">
        <f t="shared" si="1"/>
        <v>1</v>
      </c>
      <c r="I19" s="2">
        <f>+Input!E21</f>
        <v>600</v>
      </c>
      <c r="J19" s="2">
        <f t="shared" si="17"/>
        <v>600</v>
      </c>
      <c r="K19" s="9">
        <f>+Input!F21</f>
        <v>1000000</v>
      </c>
      <c r="L19" s="1">
        <f t="shared" si="2"/>
        <v>20014.518561143806</v>
      </c>
      <c r="M19" s="1">
        <f t="shared" si="12"/>
        <v>4850.7044543814582</v>
      </c>
      <c r="N19" s="3">
        <f t="shared" si="3"/>
        <v>40869.47944383217</v>
      </c>
      <c r="O19" s="1"/>
      <c r="P19" s="7"/>
      <c r="Q19" s="3">
        <f t="shared" si="4"/>
        <v>2336.3459961316662</v>
      </c>
      <c r="R19" s="28">
        <f t="shared" si="5"/>
        <v>3503.6499978630277</v>
      </c>
      <c r="S19" s="8">
        <f t="shared" si="6"/>
        <v>3503.6499978630277</v>
      </c>
      <c r="T19" s="8">
        <f t="shared" si="7"/>
        <v>37269.431028803781</v>
      </c>
      <c r="U19" s="7">
        <f t="shared" si="13"/>
        <v>3600.0484150283883</v>
      </c>
      <c r="V19" s="1">
        <f t="shared" si="8"/>
        <v>2425.3522271907291</v>
      </c>
      <c r="W19" s="7">
        <f t="shared" si="9"/>
        <v>4816.4553930417405</v>
      </c>
      <c r="X19" s="7">
        <f t="shared" si="14"/>
        <v>4816.4553930417405</v>
      </c>
    </row>
    <row r="20" spans="1:24" x14ac:dyDescent="0.25">
      <c r="A20" s="6">
        <f t="shared" si="15"/>
        <v>17</v>
      </c>
      <c r="B20" s="15">
        <f t="shared" si="0"/>
        <v>0.05</v>
      </c>
      <c r="C20" s="16">
        <f>+Input!I27</f>
        <v>5.4999999999999997E-3</v>
      </c>
      <c r="D20" s="15">
        <f>+Input!J27</f>
        <v>0.06</v>
      </c>
      <c r="E20" s="5">
        <f t="shared" si="10"/>
        <v>0.93483000000000005</v>
      </c>
      <c r="F20" s="2">
        <f t="shared" si="11"/>
        <v>3537554.1459588385</v>
      </c>
      <c r="G20" s="5"/>
      <c r="H20" s="3">
        <f t="shared" si="1"/>
        <v>1</v>
      </c>
      <c r="I20" s="2">
        <f>+Input!E22</f>
        <v>600</v>
      </c>
      <c r="J20" s="2">
        <f t="shared" si="17"/>
        <v>600</v>
      </c>
      <c r="K20" s="9">
        <f>+Input!F22</f>
        <v>1000000</v>
      </c>
      <c r="L20" s="1">
        <f t="shared" si="2"/>
        <v>21794.750216235327</v>
      </c>
      <c r="M20" s="1">
        <f t="shared" si="12"/>
        <v>5367.982796599199</v>
      </c>
      <c r="N20" s="3">
        <f t="shared" si="3"/>
        <v>40434.698471534648</v>
      </c>
      <c r="O20" s="1"/>
      <c r="P20" s="7"/>
      <c r="Q20" s="3">
        <f t="shared" si="4"/>
        <v>2336.3459961316662</v>
      </c>
      <c r="R20" s="28">
        <f t="shared" si="5"/>
        <v>3503.6499978630277</v>
      </c>
      <c r="S20" s="8">
        <f t="shared" si="6"/>
        <v>3503.6499978630277</v>
      </c>
      <c r="T20" s="8">
        <f t="shared" si="7"/>
        <v>37905.486098342582</v>
      </c>
      <c r="U20" s="7">
        <f t="shared" si="13"/>
        <v>2529.2123731920656</v>
      </c>
      <c r="V20" s="1">
        <f t="shared" si="8"/>
        <v>2683.9913982995995</v>
      </c>
      <c r="W20" s="7">
        <f t="shared" si="9"/>
        <v>3389.8271790122872</v>
      </c>
      <c r="X20" s="7">
        <f t="shared" si="14"/>
        <v>3389.8271790122872</v>
      </c>
    </row>
    <row r="21" spans="1:24" x14ac:dyDescent="0.25">
      <c r="A21" s="6">
        <f t="shared" si="15"/>
        <v>18</v>
      </c>
      <c r="B21" s="15">
        <f t="shared" si="0"/>
        <v>0.05</v>
      </c>
      <c r="C21" s="16">
        <f>+Input!I28</f>
        <v>6.11E-3</v>
      </c>
      <c r="D21" s="15">
        <f>+Input!J28</f>
        <v>0.06</v>
      </c>
      <c r="E21" s="5">
        <f t="shared" si="10"/>
        <v>0.93425659999999999</v>
      </c>
      <c r="F21" s="2">
        <f t="shared" si="11"/>
        <v>3307011.7422667011</v>
      </c>
      <c r="G21" s="5"/>
      <c r="H21" s="3">
        <f t="shared" si="1"/>
        <v>1</v>
      </c>
      <c r="I21" s="2">
        <f>+Input!E23</f>
        <v>600</v>
      </c>
      <c r="J21" s="2">
        <f t="shared" si="17"/>
        <v>600</v>
      </c>
      <c r="K21" s="9">
        <f>+Input!F23</f>
        <v>1000000</v>
      </c>
      <c r="L21" s="1">
        <f t="shared" si="2"/>
        <v>23805.919500922191</v>
      </c>
      <c r="M21" s="1">
        <f t="shared" si="12"/>
        <v>5963.3408885856561</v>
      </c>
      <c r="N21" s="3">
        <f t="shared" si="3"/>
        <v>39386.895434124082</v>
      </c>
      <c r="O21" s="1"/>
      <c r="P21" s="7"/>
      <c r="Q21" s="3">
        <f t="shared" si="4"/>
        <v>2336.3459961316662</v>
      </c>
      <c r="R21" s="28">
        <f t="shared" si="5"/>
        <v>3503.6499978630277</v>
      </c>
      <c r="S21" s="8">
        <f t="shared" si="6"/>
        <v>3503.6499978630277</v>
      </c>
      <c r="T21" s="8">
        <f t="shared" si="7"/>
        <v>38640.103447154601</v>
      </c>
      <c r="U21" s="7">
        <f t="shared" si="13"/>
        <v>746.79198696948151</v>
      </c>
      <c r="V21" s="1">
        <f t="shared" si="8"/>
        <v>2981.6704442928281</v>
      </c>
      <c r="W21" s="7">
        <f t="shared" si="9"/>
        <v>1162.6675306902127</v>
      </c>
      <c r="X21" s="7">
        <f t="shared" si="14"/>
        <v>2981.6704442928281</v>
      </c>
    </row>
    <row r="22" spans="1:24" x14ac:dyDescent="0.25">
      <c r="A22" s="6">
        <f t="shared" ref="A22:A37" si="18">+A21+1</f>
        <v>19</v>
      </c>
      <c r="B22" s="15">
        <f t="shared" si="0"/>
        <v>0.05</v>
      </c>
      <c r="C22" s="16">
        <f>+Input!I29</f>
        <v>6.8099999999999992E-3</v>
      </c>
      <c r="D22" s="15">
        <f>+Input!J29</f>
        <v>0.06</v>
      </c>
      <c r="E22" s="5">
        <f t="shared" si="10"/>
        <v>0.93359859999999995</v>
      </c>
      <c r="F22" s="2">
        <f t="shared" si="11"/>
        <v>3089597.5464901645</v>
      </c>
      <c r="G22" s="5"/>
      <c r="H22" s="3">
        <f t="shared" si="1"/>
        <v>1</v>
      </c>
      <c r="I22" s="2">
        <f>+Input!E24</f>
        <v>600</v>
      </c>
      <c r="J22" s="2">
        <f t="shared" si="17"/>
        <v>600</v>
      </c>
      <c r="K22" s="9">
        <f>+Input!F24</f>
        <v>1000000</v>
      </c>
      <c r="L22" s="1">
        <f t="shared" si="2"/>
        <v>26080.859879361091</v>
      </c>
      <c r="M22" s="1">
        <f t="shared" si="12"/>
        <v>6646.5386990619163</v>
      </c>
      <c r="N22" s="3">
        <f t="shared" si="3"/>
        <v>37564.339682283593</v>
      </c>
      <c r="O22" s="1"/>
      <c r="P22" s="7"/>
      <c r="Q22" s="3">
        <f t="shared" si="4"/>
        <v>2336.3459961316662</v>
      </c>
      <c r="R22" s="28">
        <f t="shared" si="5"/>
        <v>3503.6499978630277</v>
      </c>
      <c r="S22" s="8">
        <f t="shared" si="6"/>
        <v>3503.6499978630277</v>
      </c>
      <c r="T22" s="8">
        <f t="shared" si="7"/>
        <v>39489.446605735677</v>
      </c>
      <c r="U22" s="7">
        <f t="shared" si="13"/>
        <v>-1925.1069234520837</v>
      </c>
      <c r="V22" s="1">
        <f t="shared" si="8"/>
        <v>3323.2693495309582</v>
      </c>
      <c r="W22" s="7">
        <f t="shared" si="9"/>
        <v>-2060.6660086967622</v>
      </c>
      <c r="X22" s="7">
        <f t="shared" si="14"/>
        <v>3323.2693495309582</v>
      </c>
    </row>
    <row r="23" spans="1:24" x14ac:dyDescent="0.25">
      <c r="A23" s="6">
        <f t="shared" si="18"/>
        <v>20</v>
      </c>
      <c r="B23" s="15">
        <f t="shared" si="0"/>
        <v>0.05</v>
      </c>
      <c r="C23" s="16">
        <f>+Input!I30</f>
        <v>7.5700000000000003E-3</v>
      </c>
      <c r="D23" s="15">
        <f>+Input!J30</f>
        <v>0.06</v>
      </c>
      <c r="E23" s="5">
        <f t="shared" si="10"/>
        <v>0.93288419999999994</v>
      </c>
      <c r="F23" s="2">
        <f t="shared" si="11"/>
        <v>2884443.9439666523</v>
      </c>
      <c r="G23" s="5"/>
      <c r="H23" s="3">
        <f t="shared" si="1"/>
        <v>1</v>
      </c>
      <c r="I23" s="2">
        <f>+Input!E25</f>
        <v>600</v>
      </c>
      <c r="J23" s="2">
        <f t="shared" si="17"/>
        <v>600</v>
      </c>
      <c r="K23" s="9">
        <f>+Input!F25</f>
        <v>1000000</v>
      </c>
      <c r="L23" s="1">
        <f t="shared" si="2"/>
        <v>28657.822401757188</v>
      </c>
      <c r="M23" s="1">
        <f t="shared" si="12"/>
        <v>7388.2963218647164</v>
      </c>
      <c r="N23" s="3">
        <f t="shared" si="3"/>
        <v>34772.64322416803</v>
      </c>
      <c r="O23" s="1"/>
      <c r="P23" s="7"/>
      <c r="Q23" s="3">
        <f t="shared" si="4"/>
        <v>2336.3459961316662</v>
      </c>
      <c r="R23" s="28">
        <f t="shared" si="5"/>
        <v>3503.6499978630277</v>
      </c>
      <c r="S23" s="8">
        <f t="shared" si="6"/>
        <v>3503.6499978630277</v>
      </c>
      <c r="T23" s="8">
        <f t="shared" si="7"/>
        <v>40472.518315972498</v>
      </c>
      <c r="U23" s="7">
        <f t="shared" si="13"/>
        <v>-5699.875091804468</v>
      </c>
      <c r="V23" s="1">
        <f t="shared" si="8"/>
        <v>3694.1481609323582</v>
      </c>
      <c r="W23" s="7">
        <f t="shared" si="9"/>
        <v>-6492.0014597620775</v>
      </c>
      <c r="X23" s="7">
        <f t="shared" si="14"/>
        <v>3694.1481609323582</v>
      </c>
    </row>
    <row r="24" spans="1:24" x14ac:dyDescent="0.25">
      <c r="A24" s="6">
        <f t="shared" si="18"/>
        <v>21</v>
      </c>
      <c r="B24" s="15">
        <f t="shared" si="0"/>
        <v>0.05</v>
      </c>
      <c r="C24" s="16">
        <f>+Input!I31</f>
        <v>8.3899999999999999E-3</v>
      </c>
      <c r="D24" s="15">
        <f>+Input!J31</f>
        <v>0.8</v>
      </c>
      <c r="E24" s="5">
        <f t="shared" si="10"/>
        <v>0.19832199999999994</v>
      </c>
      <c r="F24" s="2">
        <f t="shared" si="11"/>
        <v>2690852.1811121749</v>
      </c>
      <c r="G24" s="5"/>
      <c r="H24" s="3">
        <f t="shared" si="1"/>
        <v>1</v>
      </c>
      <c r="I24" s="2">
        <f>+Input!E26</f>
        <v>8390</v>
      </c>
      <c r="J24" s="2">
        <f t="shared" si="17"/>
        <v>8390</v>
      </c>
      <c r="K24" s="9">
        <f>+Input!F26</f>
        <v>1000000</v>
      </c>
      <c r="L24" s="1">
        <f t="shared" si="2"/>
        <v>31580.247068012355</v>
      </c>
      <c r="M24" s="1">
        <f t="shared" si="12"/>
        <v>8188.6137569940511</v>
      </c>
      <c r="N24" s="3">
        <f t="shared" si="3"/>
        <v>30822.222358807747</v>
      </c>
      <c r="O24" s="1"/>
      <c r="P24" s="7"/>
      <c r="Q24" s="3">
        <f t="shared" si="4"/>
        <v>32669.904845907797</v>
      </c>
      <c r="R24" s="28">
        <f t="shared" si="5"/>
        <v>11054.628571941968</v>
      </c>
      <c r="S24" s="8">
        <f t="shared" si="6"/>
        <v>11054.628571941968</v>
      </c>
      <c r="T24" s="8">
        <f t="shared" si="7"/>
        <v>41610.000184390461</v>
      </c>
      <c r="U24" s="7">
        <f t="shared" si="13"/>
        <v>-10787.777825582714</v>
      </c>
      <c r="V24" s="1">
        <f t="shared" si="8"/>
        <v>4094.3068784970255</v>
      </c>
      <c r="W24" s="7">
        <f t="shared" si="9"/>
        <v>-20837.145620372605</v>
      </c>
      <c r="X24" s="7">
        <f t="shared" si="14"/>
        <v>4094.3068784970255</v>
      </c>
    </row>
    <row r="25" spans="1:24" x14ac:dyDescent="0.25">
      <c r="A25" s="6">
        <f t="shared" si="18"/>
        <v>22</v>
      </c>
      <c r="B25" s="15">
        <f t="shared" si="0"/>
        <v>0.05</v>
      </c>
      <c r="C25" s="16">
        <f>+Input!I32</f>
        <v>9.2599999999999991E-3</v>
      </c>
      <c r="D25" s="15">
        <f>+Input!J32</f>
        <v>0.1</v>
      </c>
      <c r="E25" s="5">
        <f t="shared" si="10"/>
        <v>0.89166599999999996</v>
      </c>
      <c r="F25" s="2">
        <f t="shared" si="11"/>
        <v>533655.18626252864</v>
      </c>
      <c r="G25" s="5"/>
      <c r="H25" s="3">
        <f t="shared" si="1"/>
        <v>1</v>
      </c>
      <c r="I25" s="2">
        <f>+Input!E27</f>
        <v>9260</v>
      </c>
      <c r="J25" s="2">
        <f t="shared" si="17"/>
        <v>9260</v>
      </c>
      <c r="K25" s="9">
        <f>+Input!F27</f>
        <v>1000000</v>
      </c>
      <c r="L25" s="1">
        <f t="shared" si="2"/>
        <v>122778.91218025726</v>
      </c>
      <c r="M25" s="1">
        <f t="shared" si="12"/>
        <v>9037.7310357288352</v>
      </c>
      <c r="N25" s="3">
        <f t="shared" si="3"/>
        <v>119831.83424886997</v>
      </c>
      <c r="O25" s="1"/>
      <c r="Q25" s="3">
        <f t="shared" si="4"/>
        <v>36057.606540298715</v>
      </c>
      <c r="R25" s="28">
        <f t="shared" si="5"/>
        <v>12200.936898233926</v>
      </c>
      <c r="S25" s="8">
        <f t="shared" si="6"/>
        <v>12200.936898233926</v>
      </c>
      <c r="T25" s="8">
        <f t="shared" si="7"/>
        <v>161772.97623597443</v>
      </c>
      <c r="U25" s="7">
        <f t="shared" si="13"/>
        <v>-41941.141987104464</v>
      </c>
      <c r="V25" s="1">
        <f t="shared" si="8"/>
        <v>4518.8655178644176</v>
      </c>
      <c r="W25" s="7">
        <f t="shared" si="9"/>
        <v>-37701.988548179579</v>
      </c>
      <c r="X25" s="7">
        <f t="shared" si="14"/>
        <v>4518.8655178644176</v>
      </c>
    </row>
    <row r="26" spans="1:24" x14ac:dyDescent="0.25">
      <c r="A26" s="6">
        <f t="shared" si="18"/>
        <v>23</v>
      </c>
      <c r="B26" s="15">
        <f t="shared" si="0"/>
        <v>0.05</v>
      </c>
      <c r="C26" s="16">
        <f>+Input!I33</f>
        <v>1.022E-2</v>
      </c>
      <c r="D26" s="15">
        <f>+Input!J33</f>
        <v>0.1</v>
      </c>
      <c r="E26" s="5">
        <f t="shared" si="10"/>
        <v>0.89080199999999998</v>
      </c>
      <c r="F26" s="2">
        <f t="shared" si="11"/>
        <v>475842.18531396386</v>
      </c>
      <c r="G26" s="5"/>
      <c r="H26" s="3">
        <f t="shared" si="1"/>
        <v>1</v>
      </c>
      <c r="I26" s="2">
        <f>+Input!E28</f>
        <v>10220</v>
      </c>
      <c r="J26" s="2">
        <f t="shared" si="17"/>
        <v>10220</v>
      </c>
      <c r="K26" s="9">
        <f>+Input!F28</f>
        <v>1000000</v>
      </c>
      <c r="L26" s="1">
        <f t="shared" si="2"/>
        <v>133676.57597045321</v>
      </c>
      <c r="M26" s="1">
        <f t="shared" si="12"/>
        <v>9974.6880329534215</v>
      </c>
      <c r="N26" s="3">
        <f t="shared" si="3"/>
        <v>130467.92002139613</v>
      </c>
      <c r="O26" s="1"/>
      <c r="Q26" s="3">
        <f t="shared" si="4"/>
        <v>39795.760134109376</v>
      </c>
      <c r="R26" s="28">
        <f t="shared" si="5"/>
        <v>13465.828844487118</v>
      </c>
      <c r="S26" s="8">
        <f t="shared" si="6"/>
        <v>13465.828844487118</v>
      </c>
      <c r="T26" s="8">
        <f t="shared" si="7"/>
        <v>176131.69202888475</v>
      </c>
      <c r="U26" s="7">
        <f t="shared" si="13"/>
        <v>-45663.772007488617</v>
      </c>
      <c r="V26" s="1">
        <f t="shared" si="8"/>
        <v>4987.3440164767107</v>
      </c>
      <c r="W26" s="7">
        <f t="shared" si="9"/>
        <v>-40953.688317516557</v>
      </c>
      <c r="X26" s="7">
        <f t="shared" si="14"/>
        <v>4987.3440164767107</v>
      </c>
    </row>
    <row r="27" spans="1:24" x14ac:dyDescent="0.25">
      <c r="A27" s="6">
        <f t="shared" si="18"/>
        <v>24</v>
      </c>
      <c r="B27" s="15">
        <f t="shared" si="0"/>
        <v>0.05</v>
      </c>
      <c r="C27" s="16">
        <f>+Input!I34</f>
        <v>1.129E-2</v>
      </c>
      <c r="D27" s="15">
        <f>+Input!J34</f>
        <v>0.1</v>
      </c>
      <c r="E27" s="5">
        <f t="shared" si="10"/>
        <v>0.88983900000000005</v>
      </c>
      <c r="F27" s="2">
        <f t="shared" si="11"/>
        <v>423881.1703620496</v>
      </c>
      <c r="G27" s="5"/>
      <c r="H27" s="3">
        <f t="shared" si="1"/>
        <v>1</v>
      </c>
      <c r="I27" s="2">
        <f>+Input!E29</f>
        <v>11290</v>
      </c>
      <c r="J27" s="2">
        <f t="shared" si="17"/>
        <v>11290</v>
      </c>
      <c r="K27" s="9">
        <f>+Input!F29</f>
        <v>1000000</v>
      </c>
      <c r="L27" s="1">
        <f t="shared" si="2"/>
        <v>145519.88519219297</v>
      </c>
      <c r="M27" s="1">
        <f t="shared" si="12"/>
        <v>11019.004686109993</v>
      </c>
      <c r="N27" s="3">
        <f t="shared" si="3"/>
        <v>142026.95277723315</v>
      </c>
      <c r="O27" s="1"/>
      <c r="Q27" s="3">
        <f t="shared" si="4"/>
        <v>43962.243827210848</v>
      </c>
      <c r="R27" s="28">
        <f t="shared" si="5"/>
        <v>14875.656326248489</v>
      </c>
      <c r="S27" s="8">
        <f t="shared" si="6"/>
        <v>14875.656326248489</v>
      </c>
      <c r="T27" s="8">
        <f t="shared" si="7"/>
        <v>191736.38624926476</v>
      </c>
      <c r="U27" s="7">
        <f t="shared" si="13"/>
        <v>-49709.433472031611</v>
      </c>
      <c r="V27" s="1">
        <f t="shared" si="8"/>
        <v>5509.5023430549963</v>
      </c>
      <c r="W27" s="7">
        <f t="shared" si="9"/>
        <v>-44469.771691909598</v>
      </c>
      <c r="X27" s="7">
        <f t="shared" si="14"/>
        <v>5509.5023430549963</v>
      </c>
    </row>
    <row r="28" spans="1:24" x14ac:dyDescent="0.25">
      <c r="A28" s="6">
        <f t="shared" si="18"/>
        <v>25</v>
      </c>
      <c r="B28" s="15">
        <f t="shared" si="0"/>
        <v>0.05</v>
      </c>
      <c r="C28" s="16">
        <f>+Input!I35</f>
        <v>1.2529999999999999E-2</v>
      </c>
      <c r="D28" s="15">
        <f>+Input!J35</f>
        <v>0.1</v>
      </c>
      <c r="E28" s="5">
        <f t="shared" si="10"/>
        <v>0.88872299999999993</v>
      </c>
      <c r="F28" s="2">
        <f t="shared" si="11"/>
        <v>377185.99675379589</v>
      </c>
      <c r="G28" s="5"/>
      <c r="H28" s="3">
        <f t="shared" si="1"/>
        <v>1</v>
      </c>
      <c r="I28" s="2">
        <f>+Input!E30</f>
        <v>12530</v>
      </c>
      <c r="J28" s="2">
        <f t="shared" si="17"/>
        <v>12530</v>
      </c>
      <c r="K28" s="9">
        <f>+Input!F30</f>
        <v>1000000</v>
      </c>
      <c r="L28" s="1">
        <f t="shared" si="2"/>
        <v>158389.75303600158</v>
      </c>
      <c r="M28" s="1">
        <f t="shared" si="12"/>
        <v>12229.240807525086</v>
      </c>
      <c r="N28" s="3">
        <f t="shared" si="3"/>
        <v>154587.90353724585</v>
      </c>
      <c r="O28" s="1"/>
      <c r="Q28" s="3">
        <f t="shared" si="4"/>
        <v>48790.692219216297</v>
      </c>
      <c r="R28" s="28">
        <f t="shared" si="5"/>
        <v>16509.475090158863</v>
      </c>
      <c r="S28" s="8">
        <f t="shared" si="6"/>
        <v>16509.475090158863</v>
      </c>
      <c r="T28" s="8">
        <f t="shared" si="7"/>
        <v>208693.66977528192</v>
      </c>
      <c r="U28" s="7">
        <f t="shared" si="13"/>
        <v>-54105.766238036071</v>
      </c>
      <c r="V28" s="1">
        <f t="shared" si="8"/>
        <v>6114.620403762543</v>
      </c>
      <c r="W28" s="7">
        <f t="shared" si="9"/>
        <v>-48231.843448964006</v>
      </c>
      <c r="X28" s="7">
        <f t="shared" si="14"/>
        <v>6114.620403762543</v>
      </c>
    </row>
    <row r="29" spans="1:24" x14ac:dyDescent="0.25">
      <c r="A29" s="6">
        <f t="shared" si="18"/>
        <v>26</v>
      </c>
      <c r="B29" s="15">
        <f t="shared" si="0"/>
        <v>0.05</v>
      </c>
      <c r="C29" s="16">
        <f>+Input!I36</f>
        <v>1.4E-2</v>
      </c>
      <c r="D29" s="15">
        <f>+Input!J36</f>
        <v>0.1</v>
      </c>
      <c r="E29" s="5">
        <f t="shared" si="10"/>
        <v>0.88739999999999997</v>
      </c>
      <c r="F29" s="2">
        <f t="shared" si="11"/>
        <v>335213.87059302372</v>
      </c>
      <c r="G29" s="5"/>
      <c r="H29" s="3">
        <f t="shared" si="1"/>
        <v>1</v>
      </c>
      <c r="I29" s="2">
        <f>+Input!E31</f>
        <v>14000</v>
      </c>
      <c r="J29" s="2">
        <f t="shared" si="17"/>
        <v>14000</v>
      </c>
      <c r="K29" s="9">
        <f>+Input!F31</f>
        <v>1000000</v>
      </c>
      <c r="L29" s="1">
        <f t="shared" si="2"/>
        <v>172328.9941723143</v>
      </c>
      <c r="M29" s="1">
        <f t="shared" si="12"/>
        <v>13663.956209525235</v>
      </c>
      <c r="N29" s="3">
        <f t="shared" si="3"/>
        <v>168192.55928585937</v>
      </c>
      <c r="O29" s="1"/>
      <c r="Q29" s="3">
        <f t="shared" si="4"/>
        <v>54514.739909738877</v>
      </c>
      <c r="R29" s="28">
        <f t="shared" si="5"/>
        <v>18446.340882859065</v>
      </c>
      <c r="S29" s="8">
        <f t="shared" si="6"/>
        <v>18446.340882859065</v>
      </c>
      <c r="T29" s="8">
        <f t="shared" si="7"/>
        <v>227059.95503591018</v>
      </c>
      <c r="U29" s="7">
        <f t="shared" si="13"/>
        <v>-58867.395750050811</v>
      </c>
      <c r="V29" s="1">
        <f t="shared" si="8"/>
        <v>6831.9781047626175</v>
      </c>
      <c r="W29" s="7">
        <f t="shared" si="9"/>
        <v>-52208.083006366222</v>
      </c>
      <c r="X29" s="7">
        <f t="shared" si="14"/>
        <v>6831.9781047626175</v>
      </c>
    </row>
    <row r="30" spans="1:24" x14ac:dyDescent="0.25">
      <c r="A30" s="6">
        <f t="shared" si="18"/>
        <v>27</v>
      </c>
      <c r="B30" s="15">
        <f t="shared" si="0"/>
        <v>0.05</v>
      </c>
      <c r="C30" s="16">
        <f>+Input!I37</f>
        <v>1.5740000000000001E-2</v>
      </c>
      <c r="D30" s="15">
        <f>+Input!J37</f>
        <v>0.1</v>
      </c>
      <c r="E30" s="5">
        <f t="shared" si="10"/>
        <v>0.88583400000000001</v>
      </c>
      <c r="F30" s="2">
        <f t="shared" si="11"/>
        <v>297468.78876424924</v>
      </c>
      <c r="G30" s="5"/>
      <c r="H30" s="3">
        <f t="shared" si="1"/>
        <v>1</v>
      </c>
      <c r="I30" s="2">
        <f>+Input!E32</f>
        <v>15740</v>
      </c>
      <c r="J30" s="2">
        <f t="shared" si="17"/>
        <v>15740</v>
      </c>
      <c r="K30" s="9">
        <f>+Input!F32</f>
        <v>1000000</v>
      </c>
      <c r="L30" s="1">
        <f t="shared" si="2"/>
        <v>187339.91872991889</v>
      </c>
      <c r="M30" s="1">
        <f t="shared" si="12"/>
        <v>15362.1907669948</v>
      </c>
      <c r="N30" s="3">
        <f t="shared" si="3"/>
        <v>182843.17470154481</v>
      </c>
      <c r="O30" s="1"/>
      <c r="Q30" s="3">
        <f t="shared" si="4"/>
        <v>61290.143298520707</v>
      </c>
      <c r="R30" s="28">
        <f t="shared" si="5"/>
        <v>20738.957535442976</v>
      </c>
      <c r="S30" s="8">
        <f t="shared" si="6"/>
        <v>20738.957535442976</v>
      </c>
      <c r="T30" s="8">
        <f t="shared" si="7"/>
        <v>246838.2858470855</v>
      </c>
      <c r="U30" s="7">
        <f t="shared" si="13"/>
        <v>-63995.111145540694</v>
      </c>
      <c r="V30" s="1">
        <f t="shared" si="8"/>
        <v>7681.0953834973998</v>
      </c>
      <c r="W30" s="7">
        <f t="shared" si="9"/>
        <v>-56368.932087159919</v>
      </c>
      <c r="X30" s="7">
        <f t="shared" si="14"/>
        <v>7681.0953834973998</v>
      </c>
    </row>
    <row r="31" spans="1:24" x14ac:dyDescent="0.25">
      <c r="A31" s="6">
        <f t="shared" si="18"/>
        <v>28</v>
      </c>
      <c r="B31" s="15">
        <f t="shared" si="0"/>
        <v>0.05</v>
      </c>
      <c r="C31" s="16">
        <f>+Input!I38</f>
        <v>1.779E-2</v>
      </c>
      <c r="D31" s="15">
        <f>+Input!J38</f>
        <v>0.1</v>
      </c>
      <c r="E31" s="5">
        <f t="shared" si="10"/>
        <v>0.88398900000000002</v>
      </c>
      <c r="F31" s="2">
        <f t="shared" si="11"/>
        <v>263507.96702618996</v>
      </c>
      <c r="G31" s="5"/>
      <c r="H31" s="3">
        <f t="shared" si="1"/>
        <v>1</v>
      </c>
      <c r="I31" s="2">
        <f>+Input!E33</f>
        <v>17790</v>
      </c>
      <c r="J31" s="2">
        <f t="shared" si="17"/>
        <v>17790</v>
      </c>
      <c r="K31" s="9">
        <f>+Input!F33</f>
        <v>1000000</v>
      </c>
      <c r="L31" s="1">
        <f t="shared" si="2"/>
        <v>203401.44391208154</v>
      </c>
      <c r="M31" s="1">
        <f t="shared" si="12"/>
        <v>17362.984354818138</v>
      </c>
      <c r="N31" s="3">
        <f t="shared" si="3"/>
        <v>198519.1730406346</v>
      </c>
      <c r="O31" s="1"/>
      <c r="Q31" s="3">
        <f t="shared" si="4"/>
        <v>69272.658785303895</v>
      </c>
      <c r="R31" s="28">
        <f t="shared" si="5"/>
        <v>23440.028879004483</v>
      </c>
      <c r="S31" s="8">
        <f t="shared" si="6"/>
        <v>23440.028879004483</v>
      </c>
      <c r="T31" s="8">
        <f t="shared" si="7"/>
        <v>268000.88360485673</v>
      </c>
      <c r="U31" s="7">
        <f t="shared" si="13"/>
        <v>-69481.710564222129</v>
      </c>
      <c r="V31" s="1">
        <f t="shared" si="8"/>
        <v>8681.492177409069</v>
      </c>
      <c r="W31" s="7">
        <f t="shared" si="9"/>
        <v>-60676.795465368567</v>
      </c>
      <c r="X31" s="7">
        <f t="shared" si="14"/>
        <v>8681.492177409069</v>
      </c>
    </row>
    <row r="32" spans="1:24" x14ac:dyDescent="0.25">
      <c r="A32" s="6">
        <f t="shared" si="18"/>
        <v>29</v>
      </c>
      <c r="B32" s="15">
        <f t="shared" si="0"/>
        <v>0.05</v>
      </c>
      <c r="C32" s="16">
        <f>+Input!I39</f>
        <v>2.0149999999999998E-2</v>
      </c>
      <c r="D32" s="15">
        <f>+Input!J39</f>
        <v>0.1</v>
      </c>
      <c r="E32" s="5">
        <f t="shared" si="10"/>
        <v>0.88186500000000001</v>
      </c>
      <c r="F32" s="2">
        <f t="shared" si="11"/>
        <v>232938.14426351464</v>
      </c>
      <c r="G32" s="5"/>
      <c r="H32" s="3">
        <f t="shared" si="1"/>
        <v>1</v>
      </c>
      <c r="I32" s="2">
        <f>+Input!E34</f>
        <v>20149.999999999996</v>
      </c>
      <c r="J32" s="2">
        <f t="shared" si="17"/>
        <v>20149.999999999996</v>
      </c>
      <c r="K32" s="9">
        <f>+Input!F34</f>
        <v>1000000</v>
      </c>
      <c r="L32" s="1">
        <f t="shared" si="2"/>
        <v>220468.82496013594</v>
      </c>
      <c r="M32" s="1">
        <f t="shared" si="12"/>
        <v>19666.336972995246</v>
      </c>
      <c r="N32" s="3">
        <f t="shared" si="3"/>
        <v>215176.88355862722</v>
      </c>
      <c r="O32" s="1"/>
      <c r="Q32" s="3">
        <f t="shared" si="4"/>
        <v>78462.286370088434</v>
      </c>
      <c r="R32" s="28">
        <f t="shared" si="5"/>
        <v>26549.554913543579</v>
      </c>
      <c r="S32" s="8">
        <f t="shared" si="6"/>
        <v>26549.554913543579</v>
      </c>
      <c r="T32" s="8">
        <f t="shared" si="7"/>
        <v>290488.79280414671</v>
      </c>
      <c r="U32" s="7">
        <f t="shared" si="13"/>
        <v>-75311.909245519491</v>
      </c>
      <c r="V32" s="1">
        <f t="shared" si="8"/>
        <v>9833.1684864976232</v>
      </c>
      <c r="W32" s="7">
        <f t="shared" si="9"/>
        <v>-65118.776384813813</v>
      </c>
      <c r="X32" s="7">
        <f t="shared" si="14"/>
        <v>9833.1684864976232</v>
      </c>
    </row>
    <row r="33" spans="1:24" x14ac:dyDescent="0.25">
      <c r="A33" s="6">
        <f t="shared" si="18"/>
        <v>30</v>
      </c>
      <c r="B33" s="15">
        <f t="shared" si="0"/>
        <v>0.05</v>
      </c>
      <c r="C33" s="16">
        <f>+Input!I40</f>
        <v>2.282E-2</v>
      </c>
      <c r="D33" s="15">
        <f>+Input!J40</f>
        <v>0.1</v>
      </c>
      <c r="E33" s="5">
        <f t="shared" si="10"/>
        <v>0.87946200000000008</v>
      </c>
      <c r="F33" s="2">
        <f t="shared" si="11"/>
        <v>205419.99659094433</v>
      </c>
      <c r="G33" s="5"/>
      <c r="H33" s="3">
        <f t="shared" si="1"/>
        <v>1</v>
      </c>
      <c r="I33" s="2">
        <f>+Input!E35</f>
        <v>22820</v>
      </c>
      <c r="J33" s="2">
        <f t="shared" si="17"/>
        <v>22820</v>
      </c>
      <c r="K33" s="9">
        <f>+Input!F35</f>
        <v>1000000</v>
      </c>
      <c r="L33" s="1">
        <f t="shared" si="2"/>
        <v>238511.29845060495</v>
      </c>
      <c r="M33" s="1">
        <f t="shared" si="12"/>
        <v>22272.248621526134</v>
      </c>
      <c r="N33" s="3">
        <f t="shared" si="3"/>
        <v>232786.28125043356</v>
      </c>
      <c r="O33" s="1"/>
      <c r="Q33" s="3">
        <f t="shared" si="4"/>
        <v>88859.026052874367</v>
      </c>
      <c r="R33" s="28">
        <f t="shared" si="5"/>
        <v>30067.535639060276</v>
      </c>
      <c r="S33" s="8">
        <f t="shared" si="6"/>
        <v>30067.535639060276</v>
      </c>
      <c r="T33" s="8">
        <f t="shared" si="7"/>
        <v>314261.47968808527</v>
      </c>
      <c r="U33" s="7">
        <f t="shared" si="13"/>
        <v>-81475.198437651707</v>
      </c>
      <c r="V33" s="1">
        <f t="shared" si="8"/>
        <v>11136.124310763067</v>
      </c>
      <c r="W33" s="7">
        <f t="shared" si="9"/>
        <v>-69687.486742632565</v>
      </c>
      <c r="X33" s="7">
        <f t="shared" si="14"/>
        <v>11136.124310763067</v>
      </c>
    </row>
    <row r="34" spans="1:24" x14ac:dyDescent="0.25">
      <c r="A34" s="6">
        <f t="shared" si="18"/>
        <v>31</v>
      </c>
      <c r="B34" s="15">
        <f t="shared" si="0"/>
        <v>0.05</v>
      </c>
      <c r="C34" s="16">
        <f>+Input!I41</f>
        <v>2.5760000000000002E-2</v>
      </c>
      <c r="D34" s="15">
        <f>+Input!J41</f>
        <v>0.1</v>
      </c>
      <c r="E34" s="5">
        <f t="shared" si="10"/>
        <v>0.87681600000000004</v>
      </c>
      <c r="F34" s="2">
        <f t="shared" si="11"/>
        <v>180659.08104186511</v>
      </c>
      <c r="G34" s="5"/>
      <c r="H34" s="3">
        <f t="shared" si="1"/>
        <v>1</v>
      </c>
      <c r="I34" s="2">
        <f>+Input!E36</f>
        <v>25760</v>
      </c>
      <c r="J34" s="2">
        <f t="shared" si="17"/>
        <v>25760</v>
      </c>
      <c r="K34" s="9">
        <f>+Input!F36</f>
        <v>1000000</v>
      </c>
      <c r="L34" s="1">
        <f t="shared" si="2"/>
        <v>257516.37179677485</v>
      </c>
      <c r="M34" s="1">
        <f t="shared" si="12"/>
        <v>25141.679425526432</v>
      </c>
      <c r="N34" s="3">
        <f t="shared" si="3"/>
        <v>251335.17339049643</v>
      </c>
      <c r="O34" s="1"/>
      <c r="Q34" s="3">
        <f t="shared" si="4"/>
        <v>100307.12143391953</v>
      </c>
      <c r="R34" s="28">
        <f t="shared" si="5"/>
        <v>33941.26722446068</v>
      </c>
      <c r="S34" s="8">
        <f t="shared" si="6"/>
        <v>33941.26722446068</v>
      </c>
      <c r="T34" s="8">
        <f t="shared" si="7"/>
        <v>339302.48407717014</v>
      </c>
      <c r="U34" s="7">
        <f t="shared" si="13"/>
        <v>-87967.310686673707</v>
      </c>
      <c r="V34" s="1">
        <f t="shared" si="8"/>
        <v>12570.839712763216</v>
      </c>
      <c r="W34" s="7">
        <f t="shared" si="9"/>
        <v>-74415.275471986242</v>
      </c>
      <c r="X34" s="7">
        <f t="shared" si="14"/>
        <v>12570.839712763216</v>
      </c>
    </row>
    <row r="35" spans="1:24" x14ac:dyDescent="0.25">
      <c r="A35" s="6">
        <f t="shared" si="18"/>
        <v>32</v>
      </c>
      <c r="B35" s="15">
        <f t="shared" si="0"/>
        <v>0.05</v>
      </c>
      <c r="C35" s="16">
        <f>+Input!I42</f>
        <v>2.8989999999999998E-2</v>
      </c>
      <c r="D35" s="15">
        <f>+Input!J42</f>
        <v>0.1</v>
      </c>
      <c r="E35" s="5">
        <f t="shared" si="10"/>
        <v>0.87390900000000005</v>
      </c>
      <c r="F35" s="2">
        <f t="shared" si="11"/>
        <v>158404.77280280401</v>
      </c>
      <c r="G35" s="5"/>
      <c r="H35" s="3">
        <f t="shared" si="1"/>
        <v>1</v>
      </c>
      <c r="I35" s="2">
        <f>+Input!E37</f>
        <v>28990</v>
      </c>
      <c r="J35" s="2">
        <f t="shared" si="17"/>
        <v>28990</v>
      </c>
      <c r="K35" s="9">
        <f>+Input!F37</f>
        <v>1000000</v>
      </c>
      <c r="L35" s="1">
        <f t="shared" si="2"/>
        <v>277531.6490422319</v>
      </c>
      <c r="M35" s="1">
        <f t="shared" si="12"/>
        <v>28294.149322438327</v>
      </c>
      <c r="N35" s="3">
        <f t="shared" si="3"/>
        <v>270870.02137645584</v>
      </c>
      <c r="O35" s="1"/>
      <c r="Q35" s="3">
        <f t="shared" si="4"/>
        <v>112884.45071309499</v>
      </c>
      <c r="R35" s="28">
        <f t="shared" si="5"/>
        <v>38197.101585291733</v>
      </c>
      <c r="S35" s="8">
        <f t="shared" si="6"/>
        <v>38197.101585291733</v>
      </c>
      <c r="T35" s="8">
        <f t="shared" si="7"/>
        <v>365674.52885821532</v>
      </c>
      <c r="U35" s="7">
        <f t="shared" si="13"/>
        <v>-94804.507481759472</v>
      </c>
      <c r="V35" s="1">
        <f t="shared" si="8"/>
        <v>14147.074661219163</v>
      </c>
      <c r="W35" s="7">
        <f t="shared" si="9"/>
        <v>-79308.231440245843</v>
      </c>
      <c r="X35" s="7">
        <f t="shared" si="14"/>
        <v>14147.074661219163</v>
      </c>
    </row>
    <row r="36" spans="1:24" x14ac:dyDescent="0.25">
      <c r="A36" s="6">
        <f t="shared" si="18"/>
        <v>33</v>
      </c>
      <c r="B36" s="15">
        <f t="shared" ref="B36:B79" si="19">+ValuationRate</f>
        <v>0.05</v>
      </c>
      <c r="C36" s="16">
        <f>+Input!I43</f>
        <v>3.2560000000000006E-2</v>
      </c>
      <c r="D36" s="15">
        <f>+Input!J43</f>
        <v>0.1</v>
      </c>
      <c r="E36" s="5">
        <f t="shared" si="10"/>
        <v>0.87069600000000003</v>
      </c>
      <c r="F36" s="2">
        <f t="shared" si="11"/>
        <v>138431.35659532566</v>
      </c>
      <c r="G36" s="5"/>
      <c r="H36" s="3">
        <f t="shared" ref="H36:H63" si="20">IF(ValuationFunction="Continuous",(LN(1+$B$4)-$B$4/(1+$B$4))/(LN(1+$B$4))^2+(1-C36)*($B$4-LN(1+$B$4))/(LN(1+$B$4))^2/(1+$B$4),1)</f>
        <v>1</v>
      </c>
      <c r="I36" s="2">
        <f>+Input!E38</f>
        <v>32560.000000000007</v>
      </c>
      <c r="J36" s="2">
        <f t="shared" si="17"/>
        <v>32560.000000000007</v>
      </c>
      <c r="K36" s="9">
        <f>+Input!F38</f>
        <v>1000000</v>
      </c>
      <c r="L36" s="1">
        <f t="shared" ref="L36:L67" si="21">+L37/(1+B36)*E36+J36*H36</f>
        <v>298622.31822116888</v>
      </c>
      <c r="M36" s="1">
        <f t="shared" si="12"/>
        <v>31778.458155867273</v>
      </c>
      <c r="N36" s="3">
        <f t="shared" ref="N36:N67" si="22">+N37/(1+B36)*E36+M36</f>
        <v>291454.44852578285</v>
      </c>
      <c r="O36" s="1"/>
      <c r="Q36" s="3">
        <f t="shared" ref="Q36:Q67" si="23">kFactor*J36</f>
        <v>126785.70939007844</v>
      </c>
      <c r="R36" s="28">
        <f t="shared" ref="R36:R67" si="24">IF(A36&lt;=YearInFirstLevelPeriod,kFactorLevelPeriod,kFactorPostShock)*J36</f>
        <v>42900.918510420808</v>
      </c>
      <c r="S36" s="8">
        <f t="shared" ref="S36:S63" si="25">IF(RatioTest&gt;PostShockLimit,R36,Q36)</f>
        <v>42900.918510420808</v>
      </c>
      <c r="T36" s="8">
        <f t="shared" ref="T36:T67" si="26">+T37/(1+B36)*E36+S36*H36</f>
        <v>393463.5055098068</v>
      </c>
      <c r="U36" s="7">
        <f t="shared" si="13"/>
        <v>-102009.05698402395</v>
      </c>
      <c r="V36" s="1">
        <f t="shared" ref="V36:V68" si="27">0.5*K36*C36*$G$4/(1+B36)</f>
        <v>15889.229077933636</v>
      </c>
      <c r="W36" s="7">
        <f t="shared" ref="W36:W63" si="28">0.5*(U36+U37+S36)</f>
        <v>-84355.588056770866</v>
      </c>
      <c r="X36" s="7">
        <f t="shared" si="14"/>
        <v>15889.229077933636</v>
      </c>
    </row>
    <row r="37" spans="1:24" x14ac:dyDescent="0.25">
      <c r="A37" s="6">
        <f t="shared" si="18"/>
        <v>34</v>
      </c>
      <c r="B37" s="15">
        <f t="shared" si="19"/>
        <v>0.05</v>
      </c>
      <c r="C37" s="16">
        <f>+Input!I44</f>
        <v>3.6569999999999998E-2</v>
      </c>
      <c r="D37" s="15">
        <f>+Input!J44</f>
        <v>0.1</v>
      </c>
      <c r="E37" s="5">
        <f t="shared" si="10"/>
        <v>0.86708700000000005</v>
      </c>
      <c r="F37" s="2">
        <f t="shared" ref="F37:F63" si="29">+F36*E36</f>
        <v>120531.62846212367</v>
      </c>
      <c r="G37" s="5"/>
      <c r="H37" s="3">
        <f t="shared" si="20"/>
        <v>1</v>
      </c>
      <c r="I37" s="2">
        <f>+Input!E39</f>
        <v>36570</v>
      </c>
      <c r="J37" s="2">
        <f t="shared" si="17"/>
        <v>36570</v>
      </c>
      <c r="K37" s="9">
        <f>+Input!F39</f>
        <v>1000000</v>
      </c>
      <c r="L37" s="1">
        <f t="shared" si="21"/>
        <v>320853.01199526276</v>
      </c>
      <c r="M37" s="1">
        <f t="shared" si="12"/>
        <v>35692.205613024133</v>
      </c>
      <c r="N37" s="3">
        <f t="shared" si="22"/>
        <v>313151.53611411026</v>
      </c>
      <c r="O37" s="1"/>
      <c r="Q37" s="3">
        <f t="shared" si="23"/>
        <v>142400.28846422504</v>
      </c>
      <c r="R37" s="28">
        <f t="shared" si="24"/>
        <v>48184.477577582576</v>
      </c>
      <c r="S37" s="8">
        <f t="shared" si="25"/>
        <v>48184.477577582576</v>
      </c>
      <c r="T37" s="8">
        <f t="shared" si="26"/>
        <v>422754.57375404885</v>
      </c>
      <c r="U37" s="7">
        <f t="shared" ref="U37:U63" si="30">+N37-T37</f>
        <v>-109603.03763993859</v>
      </c>
      <c r="V37" s="1">
        <f t="shared" si="27"/>
        <v>17846.102806512066</v>
      </c>
      <c r="W37" s="7">
        <f t="shared" si="28"/>
        <v>-89507.476728365902</v>
      </c>
      <c r="X37" s="7">
        <f t="shared" si="14"/>
        <v>17846.102806512066</v>
      </c>
    </row>
    <row r="38" spans="1:24" x14ac:dyDescent="0.25">
      <c r="A38" s="6">
        <f t="shared" ref="A38:A53" si="31">+A37+1</f>
        <v>35</v>
      </c>
      <c r="B38" s="15">
        <f t="shared" si="19"/>
        <v>0.05</v>
      </c>
      <c r="C38" s="16">
        <f>+Input!I45</f>
        <v>4.1169999999999998E-2</v>
      </c>
      <c r="D38" s="15">
        <f>+Input!J45</f>
        <v>0.1</v>
      </c>
      <c r="E38" s="5">
        <f t="shared" si="10"/>
        <v>0.86294700000000002</v>
      </c>
      <c r="F38" s="2">
        <f t="shared" si="29"/>
        <v>104511.40812833744</v>
      </c>
      <c r="G38" s="5"/>
      <c r="H38" s="3">
        <f t="shared" si="20"/>
        <v>1</v>
      </c>
      <c r="I38" s="2">
        <f>+Input!E40</f>
        <v>41170</v>
      </c>
      <c r="J38" s="2">
        <f t="shared" si="17"/>
        <v>41170</v>
      </c>
      <c r="K38" s="9">
        <f>+Input!F40</f>
        <v>1000000</v>
      </c>
      <c r="L38" s="1">
        <f t="shared" si="21"/>
        <v>344252.84036668279</v>
      </c>
      <c r="M38" s="1">
        <f t="shared" si="12"/>
        <v>40181.791224725283</v>
      </c>
      <c r="N38" s="3">
        <f t="shared" si="22"/>
        <v>335989.69541250239</v>
      </c>
      <c r="O38" s="1"/>
      <c r="Q38" s="3">
        <f t="shared" si="23"/>
        <v>160312.27443456781</v>
      </c>
      <c r="R38" s="28">
        <f t="shared" si="24"/>
        <v>54245.418153379127</v>
      </c>
      <c r="S38" s="8">
        <f t="shared" si="25"/>
        <v>54245.418153379127</v>
      </c>
      <c r="T38" s="8">
        <f t="shared" si="26"/>
        <v>453586.08880687819</v>
      </c>
      <c r="U38" s="7">
        <f t="shared" si="30"/>
        <v>-117596.3933943758</v>
      </c>
      <c r="V38" s="1">
        <f t="shared" si="27"/>
        <v>20090.895612362641</v>
      </c>
      <c r="W38" s="7">
        <f t="shared" si="28"/>
        <v>-94662.788572357502</v>
      </c>
      <c r="X38" s="7">
        <f t="shared" si="14"/>
        <v>20090.895612362641</v>
      </c>
    </row>
    <row r="39" spans="1:24" x14ac:dyDescent="0.25">
      <c r="A39" s="6">
        <f t="shared" si="31"/>
        <v>36</v>
      </c>
      <c r="B39" s="15">
        <f t="shared" si="19"/>
        <v>0.05</v>
      </c>
      <c r="C39" s="16">
        <f>+Input!I46</f>
        <v>4.6509999999999996E-2</v>
      </c>
      <c r="D39" s="15">
        <f>+Input!J46</f>
        <v>0.1</v>
      </c>
      <c r="E39" s="5">
        <f t="shared" si="10"/>
        <v>0.85814099999999993</v>
      </c>
      <c r="F39" s="2">
        <f t="shared" si="29"/>
        <v>90187.806110124409</v>
      </c>
      <c r="G39" s="5"/>
      <c r="H39" s="3">
        <f t="shared" si="20"/>
        <v>1</v>
      </c>
      <c r="I39" s="2">
        <f>+Input!E41</f>
        <v>46509.999999999993</v>
      </c>
      <c r="J39" s="2">
        <f t="shared" si="17"/>
        <v>46509.999999999993</v>
      </c>
      <c r="K39" s="9">
        <f>+Input!F41</f>
        <v>1000000</v>
      </c>
      <c r="L39" s="1">
        <f t="shared" si="21"/>
        <v>368779.29048367619</v>
      </c>
      <c r="M39" s="1">
        <f t="shared" si="12"/>
        <v>45393.614521787043</v>
      </c>
      <c r="N39" s="3">
        <f t="shared" si="22"/>
        <v>359927.43401062407</v>
      </c>
      <c r="O39" s="1"/>
      <c r="Q39" s="3">
        <f t="shared" si="23"/>
        <v>181105.75380013962</v>
      </c>
      <c r="R39" s="28">
        <f t="shared" si="24"/>
        <v>61281.379604412497</v>
      </c>
      <c r="S39" s="8">
        <f t="shared" si="25"/>
        <v>61281.379604412497</v>
      </c>
      <c r="T39" s="8">
        <f t="shared" si="26"/>
        <v>485902.03591434238</v>
      </c>
      <c r="U39" s="7">
        <f t="shared" si="30"/>
        <v>-125974.60190371831</v>
      </c>
      <c r="V39" s="1">
        <f t="shared" si="27"/>
        <v>22696.807260893522</v>
      </c>
      <c r="W39" s="7">
        <f t="shared" si="28"/>
        <v>-99696.369908497596</v>
      </c>
      <c r="X39" s="7">
        <f t="shared" si="14"/>
        <v>22696.807260893522</v>
      </c>
    </row>
    <row r="40" spans="1:24" x14ac:dyDescent="0.25">
      <c r="A40" s="6">
        <f t="shared" si="31"/>
        <v>37</v>
      </c>
      <c r="B40" s="15">
        <f t="shared" si="19"/>
        <v>0.05</v>
      </c>
      <c r="C40" s="16">
        <f>+Input!I47</f>
        <v>5.2609999999999997E-2</v>
      </c>
      <c r="D40" s="15">
        <f>+Input!J47</f>
        <v>0.1</v>
      </c>
      <c r="E40" s="5">
        <f t="shared" si="10"/>
        <v>0.85265099999999994</v>
      </c>
      <c r="F40" s="2">
        <f t="shared" si="29"/>
        <v>77393.854123148267</v>
      </c>
      <c r="G40" s="5"/>
      <c r="H40" s="3">
        <f t="shared" si="20"/>
        <v>1</v>
      </c>
      <c r="I40" s="2">
        <f>+Input!E42</f>
        <v>52610</v>
      </c>
      <c r="J40" s="2">
        <f t="shared" si="17"/>
        <v>52610</v>
      </c>
      <c r="K40" s="9">
        <f>+Input!F42</f>
        <v>1000000</v>
      </c>
      <c r="L40" s="1">
        <f t="shared" si="21"/>
        <v>394320.69439388171</v>
      </c>
      <c r="M40" s="1">
        <f t="shared" si="12"/>
        <v>51347.195441651616</v>
      </c>
      <c r="N40" s="3">
        <f t="shared" si="22"/>
        <v>384855.76433625584</v>
      </c>
      <c r="O40" s="1"/>
      <c r="Q40" s="3">
        <f t="shared" si="23"/>
        <v>204858.60476081158</v>
      </c>
      <c r="R40" s="28">
        <f t="shared" si="24"/>
        <v>69318.713846229672</v>
      </c>
      <c r="S40" s="8">
        <f t="shared" si="25"/>
        <v>69318.713846229672</v>
      </c>
      <c r="T40" s="8">
        <f t="shared" si="26"/>
        <v>519555.28185394523</v>
      </c>
      <c r="U40" s="7">
        <f t="shared" si="30"/>
        <v>-134699.51751768938</v>
      </c>
      <c r="V40" s="1">
        <f t="shared" si="27"/>
        <v>25673.597720825808</v>
      </c>
      <c r="W40" s="7">
        <f t="shared" si="28"/>
        <v>-104562.94937790532</v>
      </c>
      <c r="X40" s="7">
        <f t="shared" si="14"/>
        <v>25673.597720825808</v>
      </c>
    </row>
    <row r="41" spans="1:24" x14ac:dyDescent="0.25">
      <c r="A41" s="6">
        <f t="shared" si="31"/>
        <v>38</v>
      </c>
      <c r="B41" s="15">
        <f t="shared" si="19"/>
        <v>0.05</v>
      </c>
      <c r="C41" s="16">
        <f>+Input!I48</f>
        <v>5.9590000000000004E-2</v>
      </c>
      <c r="D41" s="15">
        <f>+Input!J48</f>
        <v>0.1</v>
      </c>
      <c r="E41" s="5">
        <f t="shared" si="10"/>
        <v>0.84636900000000004</v>
      </c>
      <c r="F41" s="2">
        <f t="shared" si="29"/>
        <v>65989.947111956484</v>
      </c>
      <c r="G41" s="5"/>
      <c r="H41" s="3">
        <f t="shared" si="20"/>
        <v>1</v>
      </c>
      <c r="I41" s="2">
        <f>+Input!E43</f>
        <v>59590.000000000007</v>
      </c>
      <c r="J41" s="2">
        <f t="shared" si="17"/>
        <v>59590.000000000007</v>
      </c>
      <c r="K41" s="9">
        <f>+Input!F43</f>
        <v>1000000</v>
      </c>
      <c r="L41" s="1">
        <f t="shared" si="21"/>
        <v>420800.8072629667</v>
      </c>
      <c r="M41" s="1">
        <f t="shared" si="12"/>
        <v>58159.653608972061</v>
      </c>
      <c r="N41" s="3">
        <f t="shared" si="22"/>
        <v>410700.27166957466</v>
      </c>
      <c r="O41" s="1"/>
      <c r="Q41" s="3">
        <f t="shared" si="23"/>
        <v>232038.09651581</v>
      </c>
      <c r="R41" s="28">
        <f t="shared" si="24"/>
        <v>78515.53237211227</v>
      </c>
      <c r="S41" s="8">
        <f t="shared" si="25"/>
        <v>78515.53237211227</v>
      </c>
      <c r="T41" s="8">
        <f t="shared" si="26"/>
        <v>554445.36675392557</v>
      </c>
      <c r="U41" s="7">
        <f t="shared" si="30"/>
        <v>-143745.09508435091</v>
      </c>
      <c r="V41" s="1">
        <f t="shared" si="27"/>
        <v>29079.826804486031</v>
      </c>
      <c r="W41" s="7">
        <f t="shared" si="28"/>
        <v>-109152.71997229691</v>
      </c>
      <c r="X41" s="7">
        <f t="shared" si="14"/>
        <v>29079.826804486031</v>
      </c>
    </row>
    <row r="42" spans="1:24" x14ac:dyDescent="0.25">
      <c r="A42" s="6">
        <f t="shared" si="31"/>
        <v>39</v>
      </c>
      <c r="B42" s="15">
        <f t="shared" si="19"/>
        <v>0.05</v>
      </c>
      <c r="C42" s="16">
        <f>+Input!I49</f>
        <v>6.7680000000000004E-2</v>
      </c>
      <c r="D42" s="15">
        <f>+Input!J49</f>
        <v>0.1</v>
      </c>
      <c r="E42" s="5">
        <f t="shared" si="10"/>
        <v>0.83908800000000006</v>
      </c>
      <c r="F42" s="2">
        <f t="shared" si="29"/>
        <v>55851.845547199497</v>
      </c>
      <c r="G42" s="5"/>
      <c r="H42" s="3">
        <f t="shared" si="20"/>
        <v>1</v>
      </c>
      <c r="I42" s="2">
        <f>+Input!E44</f>
        <v>67680</v>
      </c>
      <c r="J42" s="2">
        <f t="shared" si="17"/>
        <v>67680</v>
      </c>
      <c r="K42" s="9">
        <f>+Input!F44</f>
        <v>1000000</v>
      </c>
      <c r="L42" s="1">
        <f t="shared" si="21"/>
        <v>448115.83083278692</v>
      </c>
      <c r="M42" s="1">
        <f t="shared" si="12"/>
        <v>66055.468304333423</v>
      </c>
      <c r="N42" s="3">
        <f t="shared" si="22"/>
        <v>437359.6492353013</v>
      </c>
      <c r="O42" s="1"/>
      <c r="Q42" s="3">
        <f t="shared" si="23"/>
        <v>263539.82836365193</v>
      </c>
      <c r="R42" s="28">
        <f t="shared" si="24"/>
        <v>89174.882210850104</v>
      </c>
      <c r="S42" s="8">
        <f t="shared" si="25"/>
        <v>89174.882210850104</v>
      </c>
      <c r="T42" s="8">
        <f t="shared" si="26"/>
        <v>590435.52646765648</v>
      </c>
      <c r="U42" s="7">
        <f t="shared" si="30"/>
        <v>-153075.87723235518</v>
      </c>
      <c r="V42" s="1">
        <f t="shared" si="27"/>
        <v>33027.734152166711</v>
      </c>
      <c r="W42" s="7">
        <f t="shared" si="28"/>
        <v>-113261.56767987095</v>
      </c>
      <c r="X42" s="7">
        <f t="shared" si="14"/>
        <v>33027.734152166711</v>
      </c>
    </row>
    <row r="43" spans="1:24" x14ac:dyDescent="0.25">
      <c r="A43" s="6">
        <f t="shared" si="31"/>
        <v>40</v>
      </c>
      <c r="B43" s="15">
        <f t="shared" si="19"/>
        <v>0.05</v>
      </c>
      <c r="C43" s="16">
        <f>+Input!I50</f>
        <v>7.7079999999999996E-2</v>
      </c>
      <c r="D43" s="15">
        <f>+Input!J50</f>
        <v>0.1</v>
      </c>
      <c r="E43" s="5">
        <f t="shared" si="10"/>
        <v>0.83062800000000003</v>
      </c>
      <c r="F43" s="2">
        <f t="shared" si="29"/>
        <v>46864.613376508532</v>
      </c>
      <c r="G43" s="5"/>
      <c r="H43" s="3">
        <f t="shared" si="20"/>
        <v>1</v>
      </c>
      <c r="I43" s="2">
        <f>+Input!E45</f>
        <v>77080</v>
      </c>
      <c r="J43" s="2">
        <f t="shared" si="17"/>
        <v>77080</v>
      </c>
      <c r="K43" s="9">
        <f>+Input!F45</f>
        <v>1000000</v>
      </c>
      <c r="L43" s="1">
        <f t="shared" si="21"/>
        <v>476061.65548122034</v>
      </c>
      <c r="M43" s="1">
        <f t="shared" si="12"/>
        <v>75229.838902157513</v>
      </c>
      <c r="N43" s="3">
        <f t="shared" si="22"/>
        <v>464634.68668067746</v>
      </c>
      <c r="O43" s="1"/>
      <c r="Q43" s="3">
        <f t="shared" si="23"/>
        <v>300142.58230304805</v>
      </c>
      <c r="R43" s="28">
        <f t="shared" si="24"/>
        <v>101560.28251791262</v>
      </c>
      <c r="S43" s="8">
        <f t="shared" si="25"/>
        <v>101560.28251791262</v>
      </c>
      <c r="T43" s="8">
        <f t="shared" si="26"/>
        <v>627256.82701891428</v>
      </c>
      <c r="U43" s="7">
        <f t="shared" si="30"/>
        <v>-162622.14033823682</v>
      </c>
      <c r="V43" s="1">
        <f t="shared" si="27"/>
        <v>37614.919451078757</v>
      </c>
      <c r="W43" s="7">
        <f t="shared" si="28"/>
        <v>-116674.35386008307</v>
      </c>
      <c r="X43" s="7">
        <f t="shared" si="14"/>
        <v>37614.919451078757</v>
      </c>
    </row>
    <row r="44" spans="1:24" x14ac:dyDescent="0.25">
      <c r="A44" s="6">
        <f t="shared" si="31"/>
        <v>41</v>
      </c>
      <c r="B44" s="15">
        <f t="shared" si="19"/>
        <v>0.05</v>
      </c>
      <c r="C44" s="16">
        <f>+Input!I51</f>
        <v>8.7969999999999993E-2</v>
      </c>
      <c r="D44" s="15">
        <f>+Input!J51</f>
        <v>0.1</v>
      </c>
      <c r="E44" s="5">
        <f t="shared" si="10"/>
        <v>0.82082699999999997</v>
      </c>
      <c r="F44" s="2">
        <f t="shared" si="29"/>
        <v>38927.060079702533</v>
      </c>
      <c r="G44" s="5"/>
      <c r="H44" s="3">
        <f t="shared" si="20"/>
        <v>1</v>
      </c>
      <c r="I44" s="2">
        <f>+Input!E46</f>
        <v>87969.999999999985</v>
      </c>
      <c r="J44" s="2">
        <f t="shared" si="17"/>
        <v>87969.999999999985</v>
      </c>
      <c r="K44" s="9">
        <f>+Input!F46</f>
        <v>1000000</v>
      </c>
      <c r="L44" s="1">
        <f t="shared" si="21"/>
        <v>504354.22145085566</v>
      </c>
      <c r="M44" s="1">
        <f t="shared" si="12"/>
        <v>85858.444839423901</v>
      </c>
      <c r="N44" s="3">
        <f t="shared" si="22"/>
        <v>492248.14257097756</v>
      </c>
      <c r="O44" s="1"/>
      <c r="Q44" s="3">
        <f t="shared" si="23"/>
        <v>342547.26213283773</v>
      </c>
      <c r="R44" s="28">
        <f t="shared" si="24"/>
        <v>115908.90053322227</v>
      </c>
      <c r="S44" s="8">
        <f t="shared" si="25"/>
        <v>115908.90053322227</v>
      </c>
      <c r="T44" s="8">
        <f t="shared" si="26"/>
        <v>664534.9924708195</v>
      </c>
      <c r="U44" s="7">
        <f t="shared" si="30"/>
        <v>-172286.84989984194</v>
      </c>
      <c r="V44" s="1">
        <f t="shared" si="27"/>
        <v>42929.22241971195</v>
      </c>
      <c r="W44" s="7">
        <f t="shared" si="28"/>
        <v>-119163.20793608164</v>
      </c>
      <c r="X44" s="7">
        <f t="shared" si="14"/>
        <v>42929.22241971195</v>
      </c>
    </row>
    <row r="45" spans="1:24" x14ac:dyDescent="0.25">
      <c r="A45" s="6">
        <f t="shared" si="31"/>
        <v>42</v>
      </c>
      <c r="B45" s="15">
        <f t="shared" si="19"/>
        <v>0.05</v>
      </c>
      <c r="C45" s="16">
        <f>+Input!I52</f>
        <v>0.10052</v>
      </c>
      <c r="D45" s="15">
        <f>+Input!J52</f>
        <v>0.1</v>
      </c>
      <c r="E45" s="5">
        <f t="shared" si="10"/>
        <v>0.80953200000000003</v>
      </c>
      <c r="F45" s="2">
        <f t="shared" si="29"/>
        <v>31952.38194404199</v>
      </c>
      <c r="G45" s="5"/>
      <c r="H45" s="3">
        <f t="shared" si="20"/>
        <v>1</v>
      </c>
      <c r="I45" s="2">
        <f>+Input!E47</f>
        <v>100520</v>
      </c>
      <c r="J45" s="2">
        <f t="shared" si="17"/>
        <v>100520</v>
      </c>
      <c r="K45" s="9">
        <f>+Input!F47</f>
        <v>1000000</v>
      </c>
      <c r="L45" s="1">
        <f t="shared" si="21"/>
        <v>532637.73307091324</v>
      </c>
      <c r="M45" s="1">
        <f t="shared" si="12"/>
        <v>98107.205584391195</v>
      </c>
      <c r="N45" s="3">
        <f t="shared" si="22"/>
        <v>519852.76144441072</v>
      </c>
      <c r="O45" s="1"/>
      <c r="Q45" s="3">
        <f t="shared" si="23"/>
        <v>391415.83255192509</v>
      </c>
      <c r="R45" s="28">
        <f t="shared" si="24"/>
        <v>132444.7275389281</v>
      </c>
      <c r="S45" s="8">
        <f t="shared" si="25"/>
        <v>132444.7275389281</v>
      </c>
      <c r="T45" s="8">
        <f t="shared" si="26"/>
        <v>701801.22794995434</v>
      </c>
      <c r="U45" s="7">
        <f t="shared" si="30"/>
        <v>-181948.46650554362</v>
      </c>
      <c r="V45" s="1">
        <f t="shared" si="27"/>
        <v>49053.602792195597</v>
      </c>
      <c r="W45" s="7">
        <f t="shared" si="28"/>
        <v>-120480.93997005629</v>
      </c>
      <c r="X45" s="7">
        <f t="shared" si="14"/>
        <v>49053.602792195597</v>
      </c>
    </row>
    <row r="46" spans="1:24" x14ac:dyDescent="0.25">
      <c r="A46" s="6">
        <f t="shared" si="31"/>
        <v>43</v>
      </c>
      <c r="B46" s="15">
        <f t="shared" si="19"/>
        <v>0.05</v>
      </c>
      <c r="C46" s="16">
        <f>+Input!I53</f>
        <v>0.11481999999999999</v>
      </c>
      <c r="D46" s="15">
        <f>+Input!J53</f>
        <v>0.1</v>
      </c>
      <c r="E46" s="5">
        <f t="shared" si="10"/>
        <v>0.79666199999999998</v>
      </c>
      <c r="F46" s="2">
        <f t="shared" si="29"/>
        <v>25866.475659924203</v>
      </c>
      <c r="G46" s="5"/>
      <c r="H46" s="3">
        <f t="shared" si="20"/>
        <v>1</v>
      </c>
      <c r="I46" s="2">
        <f>+Input!E48</f>
        <v>114819.99999999999</v>
      </c>
      <c r="J46" s="2">
        <f t="shared" si="17"/>
        <v>114819.99999999999</v>
      </c>
      <c r="K46" s="9">
        <f>+Input!F48</f>
        <v>1000000</v>
      </c>
      <c r="L46" s="1">
        <f t="shared" si="21"/>
        <v>560476.44778027164</v>
      </c>
      <c r="M46" s="1">
        <f t="shared" si="12"/>
        <v>112063.9608555491</v>
      </c>
      <c r="N46" s="3">
        <f t="shared" si="22"/>
        <v>547023.2599242779</v>
      </c>
      <c r="O46" s="1"/>
      <c r="Q46" s="3">
        <f t="shared" si="23"/>
        <v>447098.74545972975</v>
      </c>
      <c r="R46" s="28">
        <f t="shared" si="24"/>
        <v>151286.34715499126</v>
      </c>
      <c r="S46" s="8">
        <f t="shared" si="25"/>
        <v>151286.34715499126</v>
      </c>
      <c r="T46" s="8">
        <f t="shared" si="26"/>
        <v>738481.40089777496</v>
      </c>
      <c r="U46" s="7">
        <f t="shared" si="30"/>
        <v>-191458.14097349707</v>
      </c>
      <c r="V46" s="1">
        <f t="shared" si="27"/>
        <v>56031.98042777455</v>
      </c>
      <c r="W46" s="7">
        <f t="shared" si="28"/>
        <v>-120409.20993771275</v>
      </c>
      <c r="X46" s="7">
        <f t="shared" si="14"/>
        <v>56031.98042777455</v>
      </c>
    </row>
    <row r="47" spans="1:24" x14ac:dyDescent="0.25">
      <c r="A47" s="6">
        <f t="shared" si="31"/>
        <v>44</v>
      </c>
      <c r="B47" s="15">
        <f t="shared" si="19"/>
        <v>0.05</v>
      </c>
      <c r="C47" s="16">
        <f>+Input!I54</f>
        <v>0.13065000000000002</v>
      </c>
      <c r="D47" s="15">
        <f>+Input!J54</f>
        <v>0.1</v>
      </c>
      <c r="E47" s="5">
        <f t="shared" si="10"/>
        <v>0.78241499999999997</v>
      </c>
      <c r="F47" s="2">
        <f t="shared" si="29"/>
        <v>20606.838232186536</v>
      </c>
      <c r="G47" s="5"/>
      <c r="H47" s="3">
        <f t="shared" si="20"/>
        <v>1</v>
      </c>
      <c r="I47" s="2">
        <f>+Input!E49</f>
        <v>130650.00000000001</v>
      </c>
      <c r="J47" s="2">
        <f t="shared" si="17"/>
        <v>130650.00000000001</v>
      </c>
      <c r="K47" s="9">
        <f>+Input!F49</f>
        <v>1000000</v>
      </c>
      <c r="L47" s="1">
        <f t="shared" si="21"/>
        <v>587374.90952158545</v>
      </c>
      <c r="M47" s="1">
        <f t="shared" si="12"/>
        <v>127513.99134103372</v>
      </c>
      <c r="N47" s="3">
        <f t="shared" si="22"/>
        <v>573276.0744483422</v>
      </c>
      <c r="O47" s="1"/>
      <c r="Q47" s="3">
        <f t="shared" si="23"/>
        <v>508739.34065767034</v>
      </c>
      <c r="R47" s="28">
        <f t="shared" si="24"/>
        <v>172143.8883103955</v>
      </c>
      <c r="S47" s="8">
        <f t="shared" si="25"/>
        <v>172143.8883103955</v>
      </c>
      <c r="T47" s="8">
        <f t="shared" si="26"/>
        <v>773922.70050526189</v>
      </c>
      <c r="U47" s="7">
        <f t="shared" si="30"/>
        <v>-200646.62605691969</v>
      </c>
      <c r="V47" s="1">
        <f t="shared" si="27"/>
        <v>63756.995670516859</v>
      </c>
      <c r="W47" s="7">
        <f t="shared" si="28"/>
        <v>-118938.50136812475</v>
      </c>
      <c r="X47" s="7">
        <f t="shared" si="14"/>
        <v>63756.995670516859</v>
      </c>
    </row>
    <row r="48" spans="1:24" x14ac:dyDescent="0.25">
      <c r="A48" s="6">
        <f t="shared" si="31"/>
        <v>45</v>
      </c>
      <c r="B48" s="15">
        <f t="shared" si="19"/>
        <v>0.05</v>
      </c>
      <c r="C48" s="16">
        <f>+Input!I55</f>
        <v>0.14767</v>
      </c>
      <c r="D48" s="15">
        <f>+Input!J55</f>
        <v>0.1</v>
      </c>
      <c r="E48" s="5">
        <f t="shared" si="10"/>
        <v>0.76709700000000003</v>
      </c>
      <c r="F48" s="2">
        <f t="shared" si="29"/>
        <v>16123.099335436227</v>
      </c>
      <c r="G48" s="5"/>
      <c r="H48" s="3">
        <f t="shared" si="20"/>
        <v>1</v>
      </c>
      <c r="I48" s="2">
        <f>+Input!E50</f>
        <v>147670</v>
      </c>
      <c r="J48" s="2">
        <f t="shared" si="17"/>
        <v>147670</v>
      </c>
      <c r="K48" s="9">
        <f>+Input!F50</f>
        <v>1000000</v>
      </c>
      <c r="L48" s="1">
        <f t="shared" si="21"/>
        <v>612924.28570217174</v>
      </c>
      <c r="M48" s="1">
        <f t="shared" si="12"/>
        <v>144125.45810432796</v>
      </c>
      <c r="N48" s="3">
        <f t="shared" si="22"/>
        <v>598212.18568492914</v>
      </c>
      <c r="O48" s="1"/>
      <c r="Q48" s="3">
        <f t="shared" si="23"/>
        <v>575013.68874793849</v>
      </c>
      <c r="R48" s="28">
        <f t="shared" si="24"/>
        <v>194569.36844084272</v>
      </c>
      <c r="S48" s="8">
        <f t="shared" si="25"/>
        <v>194569.36844084272</v>
      </c>
      <c r="T48" s="8">
        <f t="shared" si="26"/>
        <v>807586.45067465445</v>
      </c>
      <c r="U48" s="7">
        <f t="shared" si="30"/>
        <v>-209374.26498972531</v>
      </c>
      <c r="V48" s="1">
        <f t="shared" si="27"/>
        <v>72062.729052163981</v>
      </c>
      <c r="W48" s="7">
        <f t="shared" si="28"/>
        <v>-116174.13711292646</v>
      </c>
      <c r="X48" s="7">
        <f t="shared" si="14"/>
        <v>72062.729052163981</v>
      </c>
    </row>
    <row r="49" spans="1:24" x14ac:dyDescent="0.25">
      <c r="A49" s="6">
        <f t="shared" si="31"/>
        <v>46</v>
      </c>
      <c r="B49" s="15">
        <f t="shared" si="19"/>
        <v>0.05</v>
      </c>
      <c r="C49" s="16">
        <f>+Input!I56</f>
        <v>0.16549</v>
      </c>
      <c r="D49" s="15">
        <f>+Input!J56</f>
        <v>0.1</v>
      </c>
      <c r="E49" s="5">
        <f t="shared" si="10"/>
        <v>0.75105900000000003</v>
      </c>
      <c r="F49" s="2">
        <f t="shared" si="29"/>
        <v>12367.981130915125</v>
      </c>
      <c r="G49" s="5"/>
      <c r="H49" s="3">
        <f t="shared" si="20"/>
        <v>1</v>
      </c>
      <c r="I49" s="2">
        <f>+Input!E51</f>
        <v>165490</v>
      </c>
      <c r="J49" s="2">
        <f t="shared" si="17"/>
        <v>165490</v>
      </c>
      <c r="K49" s="9">
        <f>+Input!F51</f>
        <v>1000000</v>
      </c>
      <c r="L49" s="1">
        <f t="shared" si="21"/>
        <v>636838.62664992863</v>
      </c>
      <c r="M49" s="1">
        <f t="shared" si="12"/>
        <v>161517.72236530937</v>
      </c>
      <c r="N49" s="3">
        <f t="shared" si="22"/>
        <v>621552.50764848688</v>
      </c>
      <c r="O49" s="1"/>
      <c r="Q49" s="3">
        <f t="shared" si="23"/>
        <v>644403.16483304906</v>
      </c>
      <c r="R49" s="28">
        <f t="shared" si="24"/>
        <v>218048.92519316761</v>
      </c>
      <c r="S49" s="8">
        <f t="shared" si="25"/>
        <v>218048.92519316761</v>
      </c>
      <c r="T49" s="8">
        <f t="shared" si="26"/>
        <v>839095.8853254572</v>
      </c>
      <c r="U49" s="7">
        <f t="shared" si="30"/>
        <v>-217543.37767697033</v>
      </c>
      <c r="V49" s="1">
        <f t="shared" si="27"/>
        <v>80758.861182654684</v>
      </c>
      <c r="W49" s="7">
        <f t="shared" si="28"/>
        <v>-112296.82859775332</v>
      </c>
      <c r="X49" s="7">
        <f t="shared" si="14"/>
        <v>80758.861182654684</v>
      </c>
    </row>
    <row r="50" spans="1:24" x14ac:dyDescent="0.25">
      <c r="A50" s="6">
        <f t="shared" si="31"/>
        <v>47</v>
      </c>
      <c r="B50" s="15">
        <f t="shared" si="19"/>
        <v>0.05</v>
      </c>
      <c r="C50" s="16">
        <f>+Input!I57</f>
        <v>0.18356</v>
      </c>
      <c r="D50" s="15">
        <f>+Input!J57</f>
        <v>0.1</v>
      </c>
      <c r="E50" s="5">
        <f t="shared" si="10"/>
        <v>0.73479600000000012</v>
      </c>
      <c r="F50" s="2">
        <f t="shared" si="29"/>
        <v>9289.0835402039829</v>
      </c>
      <c r="G50" s="5"/>
      <c r="H50" s="3">
        <f t="shared" si="20"/>
        <v>1</v>
      </c>
      <c r="I50" s="2">
        <f>+Input!E52</f>
        <v>183560</v>
      </c>
      <c r="J50" s="2">
        <f t="shared" si="17"/>
        <v>183560</v>
      </c>
      <c r="K50" s="9">
        <f>+Input!F52</f>
        <v>1000000</v>
      </c>
      <c r="L50" s="1">
        <f t="shared" si="21"/>
        <v>658957.62913755781</v>
      </c>
      <c r="M50" s="1">
        <f t="shared" si="12"/>
        <v>179153.98584431803</v>
      </c>
      <c r="N50" s="3">
        <f t="shared" si="22"/>
        <v>643140.58489058295</v>
      </c>
      <c r="O50" s="1"/>
      <c r="Q50" s="3">
        <f t="shared" si="23"/>
        <v>714766.11841654766</v>
      </c>
      <c r="R50" s="28">
        <f t="shared" si="24"/>
        <v>241857.88088982928</v>
      </c>
      <c r="S50" s="8">
        <f t="shared" si="25"/>
        <v>241857.88088982928</v>
      </c>
      <c r="T50" s="8">
        <f t="shared" si="26"/>
        <v>868239.78960228688</v>
      </c>
      <c r="U50" s="7">
        <f t="shared" si="30"/>
        <v>-225099.20471170393</v>
      </c>
      <c r="V50" s="1">
        <f t="shared" si="27"/>
        <v>89576.992922159014</v>
      </c>
      <c r="W50" s="7">
        <f t="shared" si="28"/>
        <v>-107649.51559924158</v>
      </c>
      <c r="X50" s="7">
        <f t="shared" si="14"/>
        <v>89576.992922159014</v>
      </c>
    </row>
    <row r="51" spans="1:24" x14ac:dyDescent="0.25">
      <c r="A51" s="6">
        <f t="shared" si="31"/>
        <v>48</v>
      </c>
      <c r="B51" s="15">
        <f t="shared" si="19"/>
        <v>0.05</v>
      </c>
      <c r="C51" s="16">
        <f>+Input!I58</f>
        <v>0.20154</v>
      </c>
      <c r="D51" s="15">
        <f>+Input!J58</f>
        <v>0.1</v>
      </c>
      <c r="E51" s="5">
        <f t="shared" si="10"/>
        <v>0.71861399999999998</v>
      </c>
      <c r="F51" s="2">
        <f t="shared" si="29"/>
        <v>6825.5814290077269</v>
      </c>
      <c r="G51" s="5"/>
      <c r="H51" s="3">
        <f t="shared" si="20"/>
        <v>1</v>
      </c>
      <c r="I51" s="2">
        <f>+Input!E53</f>
        <v>201540</v>
      </c>
      <c r="J51" s="2">
        <f t="shared" si="17"/>
        <v>201540</v>
      </c>
      <c r="K51" s="9">
        <f>+Input!F53</f>
        <v>1000000</v>
      </c>
      <c r="L51" s="1">
        <f t="shared" si="21"/>
        <v>679328.01838120469</v>
      </c>
      <c r="M51" s="1">
        <f t="shared" si="12"/>
        <v>196702.40960483684</v>
      </c>
      <c r="N51" s="3">
        <f t="shared" si="22"/>
        <v>663022.02107602393</v>
      </c>
      <c r="O51" s="1"/>
      <c r="Q51" s="3">
        <f t="shared" si="23"/>
        <v>784778.62010062661</v>
      </c>
      <c r="R51" s="28">
        <f t="shared" si="24"/>
        <v>265548.25296652975</v>
      </c>
      <c r="S51" s="8">
        <f t="shared" si="25"/>
        <v>265548.25296652975</v>
      </c>
      <c r="T51" s="8">
        <f t="shared" si="26"/>
        <v>895079.72845263244</v>
      </c>
      <c r="U51" s="7">
        <f t="shared" si="30"/>
        <v>-232057.70737660851</v>
      </c>
      <c r="V51" s="1">
        <f t="shared" si="27"/>
        <v>98351.204802418419</v>
      </c>
      <c r="W51" s="7">
        <f t="shared" si="28"/>
        <v>-102492.91155412057</v>
      </c>
      <c r="X51" s="7">
        <f t="shared" si="14"/>
        <v>98351.204802418419</v>
      </c>
    </row>
    <row r="52" spans="1:24" x14ac:dyDescent="0.25">
      <c r="A52" s="6">
        <f t="shared" si="31"/>
        <v>49</v>
      </c>
      <c r="B52" s="15">
        <f t="shared" si="19"/>
        <v>0.05</v>
      </c>
      <c r="C52" s="16">
        <f>+Input!I59</f>
        <v>0.21893000000000001</v>
      </c>
      <c r="D52" s="15">
        <f>+Input!J59</f>
        <v>0.1</v>
      </c>
      <c r="E52" s="5">
        <f t="shared" si="10"/>
        <v>0.702963</v>
      </c>
      <c r="F52" s="2">
        <f t="shared" si="29"/>
        <v>4904.9583730249587</v>
      </c>
      <c r="G52" s="5"/>
      <c r="H52" s="3">
        <f t="shared" si="20"/>
        <v>1</v>
      </c>
      <c r="I52" s="2">
        <f>+Input!E54</f>
        <v>218930</v>
      </c>
      <c r="J52" s="2">
        <f t="shared" si="17"/>
        <v>218930</v>
      </c>
      <c r="K52" s="9">
        <f>+Input!F54</f>
        <v>1000000</v>
      </c>
      <c r="L52" s="1">
        <f t="shared" si="21"/>
        <v>698118.07075880095</v>
      </c>
      <c r="M52" s="1">
        <f t="shared" si="12"/>
        <v>213674.99521081141</v>
      </c>
      <c r="N52" s="3">
        <f t="shared" si="22"/>
        <v>681361.05342332111</v>
      </c>
      <c r="O52" s="1"/>
      <c r="Q52" s="3">
        <f t="shared" si="23"/>
        <v>852493.71488850936</v>
      </c>
      <c r="R52" s="28">
        <f t="shared" si="24"/>
        <v>288461.24353459536</v>
      </c>
      <c r="S52" s="8">
        <f t="shared" si="25"/>
        <v>288461.24353459536</v>
      </c>
      <c r="T52" s="8">
        <f t="shared" si="26"/>
        <v>919837.42212148348</v>
      </c>
      <c r="U52" s="7">
        <f t="shared" si="30"/>
        <v>-238476.36869816238</v>
      </c>
      <c r="V52" s="1">
        <f t="shared" si="27"/>
        <v>106837.4976054057</v>
      </c>
      <c r="W52" s="7">
        <f t="shared" si="28"/>
        <v>-97257.685556319368</v>
      </c>
      <c r="X52" s="7">
        <f t="shared" si="14"/>
        <v>106837.4976054057</v>
      </c>
    </row>
    <row r="53" spans="1:24" x14ac:dyDescent="0.25">
      <c r="A53" s="6">
        <f t="shared" si="31"/>
        <v>50</v>
      </c>
      <c r="B53" s="15">
        <f t="shared" si="19"/>
        <v>0.05</v>
      </c>
      <c r="C53" s="16">
        <f>+Input!I60</f>
        <v>0.23491000000000001</v>
      </c>
      <c r="D53" s="15">
        <f>+Input!J60</f>
        <v>0.1</v>
      </c>
      <c r="E53" s="5">
        <f t="shared" si="10"/>
        <v>0.68858100000000011</v>
      </c>
      <c r="F53" s="2">
        <f t="shared" si="29"/>
        <v>3448.0042527767441</v>
      </c>
      <c r="G53" s="5"/>
      <c r="H53" s="3">
        <f t="shared" si="20"/>
        <v>1</v>
      </c>
      <c r="I53" s="2">
        <f>+Input!E55</f>
        <v>234910</v>
      </c>
      <c r="J53" s="2">
        <f t="shared" si="17"/>
        <v>234910</v>
      </c>
      <c r="K53" s="9">
        <f>+Input!F55</f>
        <v>1000000</v>
      </c>
      <c r="L53" s="1">
        <f t="shared" si="21"/>
        <v>715752.42835930339</v>
      </c>
      <c r="M53" s="1">
        <f t="shared" si="12"/>
        <v>229271.42522711237</v>
      </c>
      <c r="N53" s="3">
        <f t="shared" si="22"/>
        <v>698572.13128306216</v>
      </c>
      <c r="O53" s="1"/>
      <c r="Q53" s="3">
        <f t="shared" si="23"/>
        <v>914718.39658548275</v>
      </c>
      <c r="R53" s="28">
        <f t="shared" si="24"/>
        <v>309516.42405660165</v>
      </c>
      <c r="S53" s="8">
        <f t="shared" si="25"/>
        <v>309516.42405660165</v>
      </c>
      <c r="T53" s="8">
        <f t="shared" si="26"/>
        <v>943072.37723213388</v>
      </c>
      <c r="U53" s="7">
        <f t="shared" si="30"/>
        <v>-244500.24594907172</v>
      </c>
      <c r="V53" s="1">
        <f t="shared" si="27"/>
        <v>114635.71261355618</v>
      </c>
      <c r="W53" s="7">
        <f t="shared" si="28"/>
        <v>-92726.276602244616</v>
      </c>
      <c r="X53" s="7">
        <f t="shared" si="14"/>
        <v>114635.71261355618</v>
      </c>
    </row>
    <row r="54" spans="1:24" x14ac:dyDescent="0.25">
      <c r="A54" s="6">
        <f t="shared" ref="A54:A79" si="32">+A53+1</f>
        <v>51</v>
      </c>
      <c r="B54" s="15">
        <f t="shared" si="19"/>
        <v>0.05</v>
      </c>
      <c r="C54" s="16">
        <f>+Input!I61</f>
        <v>0.25159999999999999</v>
      </c>
      <c r="D54" s="15">
        <f>+Input!J61</f>
        <v>0.1</v>
      </c>
      <c r="E54" s="5">
        <f t="shared" si="10"/>
        <v>0.67355999999999994</v>
      </c>
      <c r="F54" s="2">
        <f t="shared" si="29"/>
        <v>2374.2302163812637</v>
      </c>
      <c r="G54" s="5"/>
      <c r="H54" s="3">
        <f t="shared" si="20"/>
        <v>1</v>
      </c>
      <c r="I54" s="2">
        <f>+Input!E56</f>
        <v>251600</v>
      </c>
      <c r="J54" s="2">
        <f t="shared" si="17"/>
        <v>251600</v>
      </c>
      <c r="K54" s="9">
        <f>+Input!F56</f>
        <v>1000000</v>
      </c>
      <c r="L54" s="1">
        <f t="shared" si="21"/>
        <v>733224.63120136713</v>
      </c>
      <c r="M54" s="1">
        <f t="shared" si="12"/>
        <v>245560.81302261064</v>
      </c>
      <c r="N54" s="3">
        <f t="shared" si="22"/>
        <v>715624.94660576934</v>
      </c>
      <c r="O54" s="1"/>
      <c r="Q54" s="3">
        <f t="shared" si="23"/>
        <v>979707.75437787862</v>
      </c>
      <c r="R54" s="28">
        <f t="shared" si="24"/>
        <v>331507.09758052434</v>
      </c>
      <c r="S54" s="8">
        <f t="shared" si="25"/>
        <v>331507.09758052434</v>
      </c>
      <c r="T54" s="8">
        <f t="shared" si="26"/>
        <v>966093.6779177885</v>
      </c>
      <c r="U54" s="7">
        <f t="shared" si="30"/>
        <v>-250468.73131201917</v>
      </c>
      <c r="V54" s="1">
        <f t="shared" si="27"/>
        <v>122780.40651130532</v>
      </c>
      <c r="W54" s="7">
        <f t="shared" si="28"/>
        <v>-87716.288903732755</v>
      </c>
      <c r="X54" s="7">
        <f t="shared" si="14"/>
        <v>122780.40651130532</v>
      </c>
    </row>
    <row r="55" spans="1:24" x14ac:dyDescent="0.25">
      <c r="A55" s="6">
        <f t="shared" si="32"/>
        <v>52</v>
      </c>
      <c r="B55" s="15">
        <f t="shared" si="19"/>
        <v>0.05</v>
      </c>
      <c r="C55" s="16">
        <f>+Input!I62</f>
        <v>0.27102999999999999</v>
      </c>
      <c r="D55" s="15">
        <f>+Input!J62</f>
        <v>0.1</v>
      </c>
      <c r="E55" s="5">
        <f t="shared" si="10"/>
        <v>0.65607300000000002</v>
      </c>
      <c r="F55" s="2">
        <f t="shared" si="29"/>
        <v>1599.1865045457639</v>
      </c>
      <c r="G55" s="5"/>
      <c r="H55" s="3">
        <f t="shared" si="20"/>
        <v>1</v>
      </c>
      <c r="I55" s="2">
        <f>+Input!E57</f>
        <v>271030</v>
      </c>
      <c r="J55" s="2">
        <f t="shared" si="17"/>
        <v>271030</v>
      </c>
      <c r="K55" s="9">
        <f>+Input!F57</f>
        <v>1000000</v>
      </c>
      <c r="L55" s="1">
        <f t="shared" si="21"/>
        <v>750795.56796935014</v>
      </c>
      <c r="M55" s="1">
        <f t="shared" si="12"/>
        <v>264524.43224768748</v>
      </c>
      <c r="N55" s="3">
        <f t="shared" si="22"/>
        <v>732774.12593134493</v>
      </c>
      <c r="O55" s="1"/>
      <c r="Q55" s="3">
        <f t="shared" si="23"/>
        <v>1055366.4255526091</v>
      </c>
      <c r="R55" s="28">
        <f t="shared" si="24"/>
        <v>357107.98353437806</v>
      </c>
      <c r="S55" s="8">
        <f t="shared" si="25"/>
        <v>357107.98353437806</v>
      </c>
      <c r="T55" s="8">
        <f t="shared" si="26"/>
        <v>989245.0700073156</v>
      </c>
      <c r="U55" s="7">
        <f t="shared" si="30"/>
        <v>-256470.94407597068</v>
      </c>
      <c r="V55" s="1">
        <f t="shared" si="27"/>
        <v>132262.21612384374</v>
      </c>
      <c r="W55" s="7">
        <f t="shared" si="28"/>
        <v>-80826.766259355558</v>
      </c>
      <c r="X55" s="7">
        <f t="shared" si="14"/>
        <v>132262.21612384374</v>
      </c>
    </row>
    <row r="56" spans="1:24" x14ac:dyDescent="0.25">
      <c r="A56" s="6">
        <f t="shared" si="32"/>
        <v>53</v>
      </c>
      <c r="B56" s="15">
        <f t="shared" si="19"/>
        <v>0.05</v>
      </c>
      <c r="C56" s="16">
        <f>+Input!I63</f>
        <v>0.29188999999999998</v>
      </c>
      <c r="D56" s="15">
        <f>+Input!J63</f>
        <v>0.1</v>
      </c>
      <c r="E56" s="5">
        <f t="shared" si="10"/>
        <v>0.63729900000000006</v>
      </c>
      <c r="F56" s="2">
        <f t="shared" si="29"/>
        <v>1049.1830875968531</v>
      </c>
      <c r="G56" s="5"/>
      <c r="H56" s="3">
        <f t="shared" si="20"/>
        <v>1</v>
      </c>
      <c r="I56" s="2">
        <f>+Input!E58</f>
        <v>291890</v>
      </c>
      <c r="J56" s="2">
        <f t="shared" si="17"/>
        <v>291890</v>
      </c>
      <c r="K56" s="9">
        <f>+Input!F58</f>
        <v>1000000</v>
      </c>
      <c r="L56" s="1">
        <f t="shared" si="21"/>
        <v>767832.00401147082</v>
      </c>
      <c r="M56" s="1">
        <f t="shared" si="12"/>
        <v>284883.72699988005</v>
      </c>
      <c r="N56" s="3">
        <f t="shared" si="22"/>
        <v>749401.63422033889</v>
      </c>
      <c r="O56" s="1"/>
      <c r="Q56" s="3">
        <f t="shared" si="23"/>
        <v>1136593.3880181201</v>
      </c>
      <c r="R56" s="28">
        <f t="shared" si="24"/>
        <v>384593.03144983808</v>
      </c>
      <c r="S56" s="8">
        <f t="shared" si="25"/>
        <v>384593.03144983808</v>
      </c>
      <c r="T56" s="8">
        <f t="shared" si="26"/>
        <v>1011692.2061974574</v>
      </c>
      <c r="U56" s="7">
        <f t="shared" si="30"/>
        <v>-262290.5719771185</v>
      </c>
      <c r="V56" s="1">
        <f t="shared" si="27"/>
        <v>142441.86349994002</v>
      </c>
      <c r="W56" s="7">
        <f t="shared" si="28"/>
        <v>-72781.454061605094</v>
      </c>
      <c r="X56" s="7">
        <f t="shared" si="14"/>
        <v>142441.86349994002</v>
      </c>
    </row>
    <row r="57" spans="1:24" x14ac:dyDescent="0.25">
      <c r="A57" s="6">
        <f t="shared" si="32"/>
        <v>54</v>
      </c>
      <c r="B57" s="15">
        <f t="shared" si="19"/>
        <v>0.05</v>
      </c>
      <c r="C57" s="16">
        <f>+Input!I64</f>
        <v>0.31425999999999998</v>
      </c>
      <c r="D57" s="15">
        <f>+Input!J64</f>
        <v>0.1</v>
      </c>
      <c r="E57" s="5">
        <f t="shared" si="10"/>
        <v>0.61716599999999999</v>
      </c>
      <c r="F57" s="2">
        <f t="shared" si="29"/>
        <v>668.64333254238693</v>
      </c>
      <c r="G57" s="5"/>
      <c r="H57" s="3">
        <f t="shared" si="20"/>
        <v>1</v>
      </c>
      <c r="I57" s="2">
        <f>+Input!E59</f>
        <v>314260</v>
      </c>
      <c r="J57" s="2">
        <f t="shared" si="17"/>
        <v>314260</v>
      </c>
      <c r="K57" s="9">
        <f>+Input!F59</f>
        <v>1000000</v>
      </c>
      <c r="L57" s="1">
        <f t="shared" si="21"/>
        <v>784151.71561864123</v>
      </c>
      <c r="M57" s="1">
        <f t="shared" si="12"/>
        <v>306716.77702895721</v>
      </c>
      <c r="N57" s="3">
        <f t="shared" si="22"/>
        <v>765329.6217026572</v>
      </c>
      <c r="O57" s="1"/>
      <c r="Q57" s="3">
        <f t="shared" si="23"/>
        <v>1223700.1545738957</v>
      </c>
      <c r="R57" s="28">
        <f t="shared" si="24"/>
        <v>414067.64898909215</v>
      </c>
      <c r="S57" s="8">
        <f t="shared" si="25"/>
        <v>414067.64898909215</v>
      </c>
      <c r="T57" s="8">
        <f t="shared" si="26"/>
        <v>1033194.989298587</v>
      </c>
      <c r="U57" s="7">
        <f t="shared" si="30"/>
        <v>-267865.36759592977</v>
      </c>
      <c r="V57" s="1">
        <f t="shared" si="27"/>
        <v>153358.3885144786</v>
      </c>
      <c r="W57" s="7">
        <f t="shared" si="28"/>
        <v>-63442.528605992702</v>
      </c>
      <c r="X57" s="7">
        <f t="shared" si="14"/>
        <v>153358.3885144786</v>
      </c>
    </row>
    <row r="58" spans="1:24" x14ac:dyDescent="0.25">
      <c r="A58" s="6">
        <f t="shared" si="32"/>
        <v>55</v>
      </c>
      <c r="B58" s="15">
        <f t="shared" si="19"/>
        <v>0.05</v>
      </c>
      <c r="C58" s="16">
        <f>+Input!I65</f>
        <v>0.33767999999999998</v>
      </c>
      <c r="D58" s="15">
        <f>+Input!J65</f>
        <v>0.1</v>
      </c>
      <c r="E58" s="5">
        <f t="shared" si="10"/>
        <v>0.59608800000000006</v>
      </c>
      <c r="F58" s="2">
        <f t="shared" si="29"/>
        <v>412.66393097185477</v>
      </c>
      <c r="G58" s="5"/>
      <c r="H58" s="3">
        <f t="shared" si="20"/>
        <v>1</v>
      </c>
      <c r="I58" s="2">
        <f>+Input!E60</f>
        <v>337680</v>
      </c>
      <c r="J58" s="2">
        <f t="shared" si="17"/>
        <v>337680</v>
      </c>
      <c r="K58" s="9">
        <f>+Input!F60</f>
        <v>1000000</v>
      </c>
      <c r="L58" s="1">
        <f t="shared" si="21"/>
        <v>799438.56498830672</v>
      </c>
      <c r="M58" s="1">
        <f t="shared" si="12"/>
        <v>329574.6237737487</v>
      </c>
      <c r="N58" s="3">
        <f t="shared" si="22"/>
        <v>780249.53887185128</v>
      </c>
      <c r="O58" s="1"/>
      <c r="Q58" s="3">
        <f t="shared" si="23"/>
        <v>1314895.5266229017</v>
      </c>
      <c r="R58" s="28">
        <f t="shared" si="24"/>
        <v>444925.74209456064</v>
      </c>
      <c r="S58" s="8">
        <f t="shared" si="25"/>
        <v>444925.74209456064</v>
      </c>
      <c r="T58" s="8">
        <f t="shared" si="26"/>
        <v>1053336.8774769991</v>
      </c>
      <c r="U58" s="7">
        <f t="shared" si="30"/>
        <v>-273087.33860514779</v>
      </c>
      <c r="V58" s="1">
        <f t="shared" si="27"/>
        <v>164787.31188687435</v>
      </c>
      <c r="W58" s="7">
        <f t="shared" si="28"/>
        <v>-53005.781897434208</v>
      </c>
      <c r="X58" s="7">
        <f t="shared" si="14"/>
        <v>164787.31188687435</v>
      </c>
    </row>
    <row r="59" spans="1:24" x14ac:dyDescent="0.25">
      <c r="A59" s="6">
        <f t="shared" si="32"/>
        <v>56</v>
      </c>
      <c r="B59" s="15">
        <f t="shared" si="19"/>
        <v>0.05</v>
      </c>
      <c r="C59" s="16">
        <f>+Input!I66</f>
        <v>0.36088999999999999</v>
      </c>
      <c r="D59" s="15">
        <f>+Input!J66</f>
        <v>0.1</v>
      </c>
      <c r="E59" s="5">
        <f t="shared" si="10"/>
        <v>0.57519900000000013</v>
      </c>
      <c r="F59" s="2">
        <f t="shared" si="29"/>
        <v>245.984017285151</v>
      </c>
      <c r="G59" s="5"/>
      <c r="H59" s="3">
        <f t="shared" si="20"/>
        <v>1</v>
      </c>
      <c r="I59" s="2">
        <f>+Input!E61</f>
        <v>360890</v>
      </c>
      <c r="J59" s="2">
        <f t="shared" si="17"/>
        <v>360890</v>
      </c>
      <c r="K59" s="9">
        <f>+Input!F61</f>
        <v>1000000</v>
      </c>
      <c r="L59" s="1">
        <f t="shared" si="21"/>
        <v>813380.73109628458</v>
      </c>
      <c r="M59" s="1">
        <f t="shared" si="12"/>
        <v>352227.51117539732</v>
      </c>
      <c r="N59" s="3">
        <f t="shared" si="22"/>
        <v>793857.04938366101</v>
      </c>
      <c r="O59" s="1"/>
      <c r="Q59" s="3">
        <f t="shared" si="23"/>
        <v>1405273.1775732615</v>
      </c>
      <c r="R59" s="28">
        <f t="shared" si="24"/>
        <v>475507.1400867863</v>
      </c>
      <c r="S59" s="8">
        <f t="shared" si="25"/>
        <v>475507.1400867863</v>
      </c>
      <c r="T59" s="8">
        <f t="shared" si="26"/>
        <v>1071707.0166679423</v>
      </c>
      <c r="U59" s="7">
        <f t="shared" si="30"/>
        <v>-277849.96728428127</v>
      </c>
      <c r="V59" s="1">
        <f t="shared" si="27"/>
        <v>176113.75558769866</v>
      </c>
      <c r="W59" s="7">
        <f t="shared" si="28"/>
        <v>-42252.026822637679</v>
      </c>
      <c r="X59" s="7">
        <f t="shared" si="14"/>
        <v>176113.75558769866</v>
      </c>
    </row>
    <row r="60" spans="1:24" x14ac:dyDescent="0.25">
      <c r="A60" s="6">
        <f t="shared" si="32"/>
        <v>57</v>
      </c>
      <c r="B60" s="15">
        <f t="shared" si="19"/>
        <v>0.05</v>
      </c>
      <c r="C60" s="16">
        <f>+Input!I67</f>
        <v>0.38306000000000001</v>
      </c>
      <c r="D60" s="15">
        <f>+Input!J67</f>
        <v>0.1</v>
      </c>
      <c r="E60" s="5">
        <f t="shared" si="10"/>
        <v>0.55524600000000002</v>
      </c>
      <c r="F60" s="2">
        <f t="shared" si="29"/>
        <v>141.48976075840159</v>
      </c>
      <c r="G60" s="5"/>
      <c r="H60" s="3">
        <f t="shared" si="20"/>
        <v>1</v>
      </c>
      <c r="I60" s="2">
        <f>+Input!E62</f>
        <v>383060</v>
      </c>
      <c r="J60" s="2">
        <f t="shared" si="17"/>
        <v>383060</v>
      </c>
      <c r="K60" s="9">
        <f>+Input!F62</f>
        <v>1000000</v>
      </c>
      <c r="L60" s="1">
        <f t="shared" si="21"/>
        <v>826001.55363812996</v>
      </c>
      <c r="M60" s="1">
        <f t="shared" si="12"/>
        <v>373865.36183005263</v>
      </c>
      <c r="N60" s="3">
        <f t="shared" si="22"/>
        <v>806174.93270794419</v>
      </c>
      <c r="O60" s="1"/>
      <c r="Q60" s="3">
        <f t="shared" si="23"/>
        <v>1491601.1621303267</v>
      </c>
      <c r="R60" s="28">
        <f t="shared" si="24"/>
        <v>504718.238470571</v>
      </c>
      <c r="S60" s="8">
        <f t="shared" si="25"/>
        <v>504718.238470571</v>
      </c>
      <c r="T60" s="8">
        <f t="shared" si="26"/>
        <v>1088336.1591557246</v>
      </c>
      <c r="U60" s="7">
        <f t="shared" si="30"/>
        <v>-282161.22644778038</v>
      </c>
      <c r="V60" s="1">
        <f t="shared" si="27"/>
        <v>186932.68091502631</v>
      </c>
      <c r="W60" s="7">
        <f t="shared" si="28"/>
        <v>-31787.600991289073</v>
      </c>
      <c r="X60" s="7">
        <f t="shared" si="14"/>
        <v>186932.68091502631</v>
      </c>
    </row>
    <row r="61" spans="1:24" x14ac:dyDescent="0.25">
      <c r="A61" s="6">
        <f t="shared" si="32"/>
        <v>58</v>
      </c>
      <c r="B61" s="15">
        <f t="shared" si="19"/>
        <v>0.05</v>
      </c>
      <c r="C61" s="16">
        <f>+Input!I68</f>
        <v>0.40501999999999999</v>
      </c>
      <c r="D61" s="15">
        <f>+Input!J68</f>
        <v>0.1</v>
      </c>
      <c r="E61" s="5">
        <f t="shared" si="10"/>
        <v>0.53548200000000012</v>
      </c>
      <c r="F61" s="2">
        <f t="shared" si="29"/>
        <v>78.56162370205945</v>
      </c>
      <c r="G61" s="5"/>
      <c r="H61" s="3">
        <f t="shared" si="20"/>
        <v>1</v>
      </c>
      <c r="I61" s="2">
        <f>+Input!E63</f>
        <v>405020</v>
      </c>
      <c r="J61" s="2">
        <f t="shared" si="17"/>
        <v>405020</v>
      </c>
      <c r="K61" s="9">
        <f>+Input!F63</f>
        <v>1000000</v>
      </c>
      <c r="L61" s="1">
        <f t="shared" si="21"/>
        <v>837626.26172910118</v>
      </c>
      <c r="M61" s="1">
        <f t="shared" si="12"/>
        <v>395298.25314156502</v>
      </c>
      <c r="N61" s="3">
        <f t="shared" si="22"/>
        <v>817520.61144391168</v>
      </c>
      <c r="O61" s="1"/>
      <c r="Q61" s="3">
        <f t="shared" si="23"/>
        <v>1577111.4255887456</v>
      </c>
      <c r="R61" s="28">
        <f t="shared" si="24"/>
        <v>533652.64174111281</v>
      </c>
      <c r="S61" s="8">
        <f t="shared" si="25"/>
        <v>533652.64174111281</v>
      </c>
      <c r="T61" s="8">
        <f t="shared" si="26"/>
        <v>1103652.8254492804</v>
      </c>
      <c r="U61" s="7">
        <f t="shared" si="30"/>
        <v>-286132.21400536876</v>
      </c>
      <c r="V61" s="1">
        <f t="shared" si="27"/>
        <v>197649.12657078251</v>
      </c>
      <c r="W61" s="7">
        <f t="shared" si="28"/>
        <v>-21124.877205322031</v>
      </c>
      <c r="X61" s="7">
        <f t="shared" si="14"/>
        <v>197649.12657078251</v>
      </c>
    </row>
    <row r="62" spans="1:24" x14ac:dyDescent="0.25">
      <c r="A62" s="6">
        <f t="shared" si="32"/>
        <v>59</v>
      </c>
      <c r="B62" s="15">
        <f t="shared" si="19"/>
        <v>0.05</v>
      </c>
      <c r="C62" s="16">
        <f>+Input!I69</f>
        <v>0.42637000000000003</v>
      </c>
      <c r="D62" s="15">
        <f>+Input!J69</f>
        <v>0.1</v>
      </c>
      <c r="E62" s="5">
        <f t="shared" si="10"/>
        <v>0.51626700000000003</v>
      </c>
      <c r="F62" s="2">
        <f t="shared" si="29"/>
        <v>42.068335383226206</v>
      </c>
      <c r="G62" s="5"/>
      <c r="H62" s="3">
        <f t="shared" si="20"/>
        <v>1</v>
      </c>
      <c r="I62" s="2">
        <f>+Input!E64</f>
        <v>426370</v>
      </c>
      <c r="J62" s="2">
        <f t="shared" si="17"/>
        <v>426370</v>
      </c>
      <c r="K62" s="9">
        <f>+Input!F64</f>
        <v>1000000</v>
      </c>
      <c r="L62" s="1">
        <f t="shared" si="21"/>
        <v>848276.08549971099</v>
      </c>
      <c r="M62" s="1">
        <f t="shared" si="12"/>
        <v>416135.78636109101</v>
      </c>
      <c r="N62" s="3">
        <f t="shared" si="22"/>
        <v>827914.80613253824</v>
      </c>
      <c r="O62" s="1"/>
      <c r="Q62" s="3">
        <f t="shared" si="23"/>
        <v>1660246.4039510975</v>
      </c>
      <c r="R62" s="28">
        <f t="shared" si="24"/>
        <v>561783.3115874728</v>
      </c>
      <c r="S62" s="8">
        <f t="shared" si="25"/>
        <v>561783.3115874728</v>
      </c>
      <c r="T62" s="8">
        <f t="shared" si="26"/>
        <v>1117684.9882789264</v>
      </c>
      <c r="U62" s="7">
        <f t="shared" si="30"/>
        <v>-289770.18214638811</v>
      </c>
      <c r="V62" s="1">
        <f t="shared" si="27"/>
        <v>208067.89318054551</v>
      </c>
      <c r="W62" s="7">
        <f t="shared" si="28"/>
        <v>-10554.02288820158</v>
      </c>
      <c r="X62" s="7">
        <f t="shared" si="14"/>
        <v>208067.89318054551</v>
      </c>
    </row>
    <row r="63" spans="1:24" x14ac:dyDescent="0.25">
      <c r="A63" s="6">
        <f t="shared" si="32"/>
        <v>60</v>
      </c>
      <c r="B63" s="15">
        <f t="shared" si="19"/>
        <v>0.05</v>
      </c>
      <c r="C63" s="16">
        <f>+Input!I70</f>
        <v>0.44673000000000002</v>
      </c>
      <c r="D63" s="15">
        <f>+Input!J70</f>
        <v>0.1</v>
      </c>
      <c r="E63" s="5">
        <f t="shared" si="10"/>
        <v>0.49794299999999997</v>
      </c>
      <c r="F63" s="2">
        <f t="shared" si="29"/>
        <v>21.718493303292046</v>
      </c>
      <c r="G63" s="5"/>
      <c r="H63" s="3">
        <f t="shared" si="20"/>
        <v>1</v>
      </c>
      <c r="I63" s="2">
        <f>+Input!E65</f>
        <v>446730</v>
      </c>
      <c r="J63" s="2">
        <f t="shared" si="17"/>
        <v>446730</v>
      </c>
      <c r="K63" s="9">
        <f>+Input!F65</f>
        <v>1000000</v>
      </c>
      <c r="L63" s="1">
        <f t="shared" si="21"/>
        <v>858085.8156238856</v>
      </c>
      <c r="M63" s="1">
        <f t="shared" si="12"/>
        <v>436007.08267722913</v>
      </c>
      <c r="N63" s="3">
        <f t="shared" si="22"/>
        <v>837489.07204996562</v>
      </c>
      <c r="O63" s="1"/>
      <c r="Q63" s="3">
        <f t="shared" si="23"/>
        <v>1739526.4114198319</v>
      </c>
      <c r="R63" s="28">
        <f t="shared" si="24"/>
        <v>588609.56161425926</v>
      </c>
      <c r="S63" s="8">
        <f t="shared" si="25"/>
        <v>588609.56161425926</v>
      </c>
      <c r="T63" s="8">
        <f t="shared" si="26"/>
        <v>1130610.2472674535</v>
      </c>
      <c r="U63" s="7">
        <f t="shared" si="30"/>
        <v>-293121.17521748785</v>
      </c>
      <c r="V63" s="1">
        <f t="shared" si="27"/>
        <v>218003.54133861457</v>
      </c>
      <c r="W63" s="7">
        <f t="shared" si="28"/>
        <v>-409.94401659735013</v>
      </c>
      <c r="X63" s="7">
        <f t="shared" si="14"/>
        <v>218003.54133861457</v>
      </c>
    </row>
    <row r="64" spans="1:24" x14ac:dyDescent="0.25">
      <c r="A64" s="6">
        <f t="shared" si="32"/>
        <v>61</v>
      </c>
      <c r="B64" s="15">
        <f t="shared" si="19"/>
        <v>0.05</v>
      </c>
      <c r="C64" s="16">
        <f>+Input!I71</f>
        <v>0.4657</v>
      </c>
      <c r="D64" s="15">
        <f>+Input!J71</f>
        <v>0.1</v>
      </c>
      <c r="E64" s="5">
        <f t="shared" ref="E64:E79" si="33">(1-C64)*(1-D64)</f>
        <v>0.48087000000000002</v>
      </c>
      <c r="F64" s="2">
        <f t="shared" ref="F64:F79" si="34">+F63*E63</f>
        <v>10.81457171092115</v>
      </c>
      <c r="G64" s="5"/>
      <c r="H64" s="3">
        <f t="shared" ref="H64:H79" si="35">IF(ValuationFunction="Continuous",(LN(1+$B$4)-$B$4/(1+$B$4))/(LN(1+$B$4))^2+(1-C64)*($B$4-LN(1+$B$4))/(LN(1+$B$4))^2/(1+$B$4),1)</f>
        <v>1</v>
      </c>
      <c r="I64" s="2">
        <f>+Input!E66</f>
        <v>465700</v>
      </c>
      <c r="J64" s="2">
        <f t="shared" ref="J64:J79" si="36">+I64</f>
        <v>465700</v>
      </c>
      <c r="K64" s="9">
        <f>+Input!F66</f>
        <v>1000000</v>
      </c>
      <c r="L64" s="1">
        <f t="shared" si="21"/>
        <v>867415.7612519504</v>
      </c>
      <c r="M64" s="1">
        <f t="shared" si="12"/>
        <v>454521.74334113585</v>
      </c>
      <c r="N64" s="3">
        <f t="shared" si="22"/>
        <v>846595.06979990343</v>
      </c>
      <c r="O64" s="1"/>
      <c r="Q64" s="3">
        <f t="shared" si="23"/>
        <v>1813393.8839975281</v>
      </c>
      <c r="R64" s="28">
        <f t="shared" si="24"/>
        <v>613604.35351053334</v>
      </c>
      <c r="S64" s="8">
        <f t="shared" ref="S64:S79" si="37">IF(RatioTest&gt;PostShockLimit,R64,Q64)</f>
        <v>613604.35351053334</v>
      </c>
      <c r="T64" s="8">
        <f t="shared" si="26"/>
        <v>1142903.3442298695</v>
      </c>
      <c r="U64" s="7">
        <f t="shared" ref="U64:U79" si="38">+N64-T64</f>
        <v>-296308.27442996611</v>
      </c>
      <c r="V64" s="1">
        <f t="shared" si="27"/>
        <v>227260.87167056793</v>
      </c>
      <c r="W64" s="7">
        <f t="shared" ref="W64:W79" si="39">0.5*(U64+U65+S64)</f>
        <v>8829.0162350275787</v>
      </c>
      <c r="X64" s="7">
        <f t="shared" ref="X64:X79" si="40">MAX(V64,W64)</f>
        <v>227260.87167056793</v>
      </c>
    </row>
    <row r="65" spans="1:24" x14ac:dyDescent="0.25">
      <c r="A65" s="6">
        <f t="shared" si="32"/>
        <v>62</v>
      </c>
      <c r="B65" s="15">
        <f t="shared" si="19"/>
        <v>0.05</v>
      </c>
      <c r="C65" s="16">
        <f>+Input!I72</f>
        <v>0.48631000000000002</v>
      </c>
      <c r="D65" s="15">
        <f>+Input!J72</f>
        <v>0.1</v>
      </c>
      <c r="E65" s="5">
        <f t="shared" si="33"/>
        <v>0.46232099999999998</v>
      </c>
      <c r="F65" s="2">
        <f t="shared" si="34"/>
        <v>5.2004030986306535</v>
      </c>
      <c r="G65" s="5"/>
      <c r="H65" s="3">
        <f t="shared" si="35"/>
        <v>1</v>
      </c>
      <c r="I65" s="2">
        <f>+Input!E67</f>
        <v>486310</v>
      </c>
      <c r="J65" s="2">
        <f t="shared" si="36"/>
        <v>486310</v>
      </c>
      <c r="K65" s="9">
        <f>+Input!F67</f>
        <v>1000000</v>
      </c>
      <c r="L65" s="1">
        <f t="shared" si="21"/>
        <v>877163.36913208966</v>
      </c>
      <c r="M65" s="1">
        <f t="shared" si="12"/>
        <v>474637.03887530125</v>
      </c>
      <c r="N65" s="3">
        <f t="shared" si="22"/>
        <v>856108.70460146386</v>
      </c>
      <c r="O65" s="1"/>
      <c r="Q65" s="3">
        <f t="shared" si="23"/>
        <v>1893647.3689646509</v>
      </c>
      <c r="R65" s="28">
        <f t="shared" si="24"/>
        <v>640760.00248165661</v>
      </c>
      <c r="S65" s="8">
        <f t="shared" si="37"/>
        <v>640760.00248165661</v>
      </c>
      <c r="T65" s="8">
        <f t="shared" si="26"/>
        <v>1155746.7512119759</v>
      </c>
      <c r="U65" s="7">
        <f t="shared" si="38"/>
        <v>-299638.04661051207</v>
      </c>
      <c r="V65" s="1">
        <f t="shared" si="27"/>
        <v>237318.51943765063</v>
      </c>
      <c r="W65" s="7">
        <f t="shared" si="39"/>
        <v>18944.63652520522</v>
      </c>
      <c r="X65" s="7">
        <f t="shared" si="40"/>
        <v>237318.51943765063</v>
      </c>
    </row>
    <row r="66" spans="1:24" x14ac:dyDescent="0.25">
      <c r="A66" s="6">
        <f t="shared" si="32"/>
        <v>63</v>
      </c>
      <c r="B66" s="15">
        <f t="shared" si="19"/>
        <v>0.05</v>
      </c>
      <c r="C66" s="16">
        <f>+Input!I73</f>
        <v>0.51237999999999995</v>
      </c>
      <c r="D66" s="15">
        <f>+Input!J73</f>
        <v>0.1</v>
      </c>
      <c r="E66" s="5">
        <f t="shared" si="33"/>
        <v>0.43885800000000008</v>
      </c>
      <c r="F66" s="2">
        <f t="shared" si="34"/>
        <v>2.4042555609620222</v>
      </c>
      <c r="G66" s="5"/>
      <c r="H66" s="3">
        <f t="shared" si="35"/>
        <v>1</v>
      </c>
      <c r="I66" s="2">
        <f>+Input!E68</f>
        <v>512379.99999999994</v>
      </c>
      <c r="J66" s="2">
        <f t="shared" si="36"/>
        <v>512379.99999999994</v>
      </c>
      <c r="K66" s="9">
        <f>+Input!F68</f>
        <v>1000000</v>
      </c>
      <c r="L66" s="1">
        <f t="shared" si="21"/>
        <v>887686.34258165676</v>
      </c>
      <c r="M66" s="1">
        <f t="shared" si="12"/>
        <v>500081.27733118145</v>
      </c>
      <c r="N66" s="3">
        <f t="shared" si="22"/>
        <v>866379.09377352684</v>
      </c>
      <c r="O66" s="1"/>
      <c r="Q66" s="3">
        <f t="shared" si="23"/>
        <v>1995161.6024965716</v>
      </c>
      <c r="R66" s="28">
        <f t="shared" si="24"/>
        <v>675109.7243970948</v>
      </c>
      <c r="S66" s="8">
        <f t="shared" si="37"/>
        <v>675109.7243970948</v>
      </c>
      <c r="T66" s="8">
        <f t="shared" si="26"/>
        <v>1169611.7765942609</v>
      </c>
      <c r="U66" s="7">
        <f t="shared" si="38"/>
        <v>-303232.6828207341</v>
      </c>
      <c r="V66" s="1">
        <f t="shared" si="27"/>
        <v>250040.63866559073</v>
      </c>
      <c r="W66" s="7">
        <f t="shared" si="39"/>
        <v>32569.495337394648</v>
      </c>
      <c r="X66" s="7">
        <f t="shared" si="40"/>
        <v>250040.63866559073</v>
      </c>
    </row>
    <row r="67" spans="1:24" x14ac:dyDescent="0.25">
      <c r="A67" s="6">
        <f t="shared" si="32"/>
        <v>64</v>
      </c>
      <c r="B67" s="15">
        <f t="shared" si="19"/>
        <v>0.05</v>
      </c>
      <c r="C67" s="16">
        <f>+Input!I74</f>
        <v>0.5398099999999999</v>
      </c>
      <c r="D67" s="15">
        <f>+Input!J74</f>
        <v>0.1</v>
      </c>
      <c r="E67" s="5">
        <f t="shared" si="33"/>
        <v>0.41417100000000012</v>
      </c>
      <c r="F67" s="2">
        <f t="shared" si="34"/>
        <v>1.0551267869726713</v>
      </c>
      <c r="G67" s="5"/>
      <c r="H67" s="3">
        <f t="shared" si="35"/>
        <v>1</v>
      </c>
      <c r="I67" s="2">
        <f>+Input!E69</f>
        <v>539809.99999999988</v>
      </c>
      <c r="J67" s="2">
        <f t="shared" si="36"/>
        <v>539809.99999999988</v>
      </c>
      <c r="K67" s="9">
        <f>+Input!F69</f>
        <v>1000000</v>
      </c>
      <c r="L67" s="1">
        <f t="shared" si="21"/>
        <v>897947.99162995687</v>
      </c>
      <c r="M67" s="1">
        <f t="shared" si="12"/>
        <v>526852.87153312971</v>
      </c>
      <c r="N67" s="3">
        <f t="shared" si="22"/>
        <v>876394.43114734732</v>
      </c>
      <c r="O67" s="1"/>
      <c r="Q67" s="3">
        <f t="shared" si="23"/>
        <v>2101971.5536197238</v>
      </c>
      <c r="R67" s="28">
        <f t="shared" si="24"/>
        <v>711251.37656972499</v>
      </c>
      <c r="S67" s="8">
        <f t="shared" si="37"/>
        <v>711251.37656972499</v>
      </c>
      <c r="T67" s="8">
        <f t="shared" si="26"/>
        <v>1183132.4820489187</v>
      </c>
      <c r="U67" s="7">
        <f t="shared" si="38"/>
        <v>-306738.05090157141</v>
      </c>
      <c r="V67" s="1">
        <f t="shared" si="27"/>
        <v>263426.43576656486</v>
      </c>
      <c r="W67" s="7">
        <f t="shared" si="39"/>
        <v>47179.987791371066</v>
      </c>
      <c r="X67" s="7">
        <f t="shared" si="40"/>
        <v>263426.43576656486</v>
      </c>
    </row>
    <row r="68" spans="1:24" x14ac:dyDescent="0.25">
      <c r="A68" s="6">
        <f t="shared" si="32"/>
        <v>65</v>
      </c>
      <c r="B68" s="15">
        <f t="shared" si="19"/>
        <v>0.05</v>
      </c>
      <c r="C68" s="16">
        <f>+Input!I75</f>
        <v>0.56867000000000001</v>
      </c>
      <c r="D68" s="15">
        <f>+Input!J75</f>
        <v>0.1</v>
      </c>
      <c r="E68" s="5">
        <f t="shared" si="33"/>
        <v>0.38819700000000001</v>
      </c>
      <c r="F68" s="2">
        <f t="shared" si="34"/>
        <v>0.43700291648725836</v>
      </c>
      <c r="G68" s="5"/>
      <c r="H68" s="3">
        <f t="shared" si="35"/>
        <v>1</v>
      </c>
      <c r="I68" s="2">
        <f>+Input!E70</f>
        <v>568670</v>
      </c>
      <c r="J68" s="2">
        <f t="shared" si="36"/>
        <v>568670</v>
      </c>
      <c r="K68" s="9">
        <f>+Input!F70</f>
        <v>1000000</v>
      </c>
      <c r="L68" s="1">
        <f t="shared" ref="L68:L79" si="41">+L69/(1+B68)*E68+J68*H68</f>
        <v>907945.97210199339</v>
      </c>
      <c r="M68" s="1">
        <f t="shared" si="12"/>
        <v>555020.14126219391</v>
      </c>
      <c r="N68" s="3">
        <f t="shared" ref="N68:N79" si="42">+N69/(1+B68)*E68+M68</f>
        <v>886152.42881546123</v>
      </c>
      <c r="O68" s="1"/>
      <c r="Q68" s="3">
        <f t="shared" ref="Q68:Q79" si="43">kFactor*J68</f>
        <v>2214349.7960336576</v>
      </c>
      <c r="R68" s="28">
        <f t="shared" ref="R68:R79" si="44">IF(A68&lt;=YearInFirstLevelPeriod,kFactorLevelPeriod,kFactorPostShock)*J68</f>
        <v>749277.19070396177</v>
      </c>
      <c r="S68" s="8">
        <f t="shared" si="37"/>
        <v>749277.19070396177</v>
      </c>
      <c r="T68" s="8">
        <f t="shared" ref="T68:T79" si="45">+T69/(1+B68)*E68+S68*H68</f>
        <v>1196305.7789008727</v>
      </c>
      <c r="U68" s="7">
        <f t="shared" si="38"/>
        <v>-310153.35008541145</v>
      </c>
      <c r="V68" s="1">
        <f t="shared" si="27"/>
        <v>277510.07063109695</v>
      </c>
      <c r="W68" s="7">
        <f t="shared" si="39"/>
        <v>62823.053605223075</v>
      </c>
      <c r="X68" s="7">
        <f t="shared" si="40"/>
        <v>277510.07063109695</v>
      </c>
    </row>
    <row r="69" spans="1:24" x14ac:dyDescent="0.25">
      <c r="A69" s="6">
        <f t="shared" si="32"/>
        <v>66</v>
      </c>
      <c r="B69" s="15">
        <f t="shared" si="19"/>
        <v>0.05</v>
      </c>
      <c r="C69" s="16">
        <f>+Input!I76</f>
        <v>0.59902999999999995</v>
      </c>
      <c r="D69" s="15">
        <f>+Input!J76</f>
        <v>0.1</v>
      </c>
      <c r="E69" s="5">
        <f t="shared" si="33"/>
        <v>0.36087300000000005</v>
      </c>
      <c r="F69" s="2">
        <f t="shared" si="34"/>
        <v>0.16964322117160424</v>
      </c>
      <c r="G69" s="5"/>
      <c r="H69" s="3">
        <f t="shared" si="35"/>
        <v>1</v>
      </c>
      <c r="I69" s="2">
        <f>+Input!E71</f>
        <v>599030</v>
      </c>
      <c r="J69" s="2">
        <f t="shared" si="36"/>
        <v>599030</v>
      </c>
      <c r="K69" s="9">
        <f>+Input!F71</f>
        <v>1000000</v>
      </c>
      <c r="L69" s="1">
        <f t="shared" si="41"/>
        <v>917677.80458657083</v>
      </c>
      <c r="M69" s="1">
        <f t="shared" ref="M69:M79" si="46">(+K69*C69*$G$4)/(1+B69)</f>
        <v>584651.40629942145</v>
      </c>
      <c r="N69" s="3">
        <f t="shared" si="42"/>
        <v>895650.66688029701</v>
      </c>
      <c r="O69" s="1"/>
      <c r="Q69" s="3">
        <f t="shared" si="43"/>
        <v>2332568.9034379199</v>
      </c>
      <c r="R69" s="28">
        <f t="shared" si="44"/>
        <v>789279.39850421902</v>
      </c>
      <c r="S69" s="8">
        <f t="shared" si="37"/>
        <v>789279.39850421902</v>
      </c>
      <c r="T69" s="8">
        <f t="shared" si="45"/>
        <v>1209128.4002884012</v>
      </c>
      <c r="U69" s="7">
        <f t="shared" si="38"/>
        <v>-313477.73340810416</v>
      </c>
      <c r="V69" s="1">
        <f t="shared" ref="V69:V79" si="47">0.5*K69*C69*$G$4/(1+B69)</f>
        <v>292325.70314971072</v>
      </c>
      <c r="W69" s="7">
        <f t="shared" si="39"/>
        <v>79545.637973412347</v>
      </c>
      <c r="X69" s="7">
        <f t="shared" si="40"/>
        <v>292325.70314971072</v>
      </c>
    </row>
    <row r="70" spans="1:24" x14ac:dyDescent="0.25">
      <c r="A70" s="6">
        <f t="shared" si="32"/>
        <v>67</v>
      </c>
      <c r="B70" s="15">
        <f t="shared" si="19"/>
        <v>0.05</v>
      </c>
      <c r="C70" s="16">
        <f>+Input!I77</f>
        <v>0.63096000000000008</v>
      </c>
      <c r="D70" s="15">
        <f>+Input!J77</f>
        <v>0.1</v>
      </c>
      <c r="E70" s="5">
        <f t="shared" si="33"/>
        <v>0.33213599999999993</v>
      </c>
      <c r="F70" s="2">
        <f t="shared" si="34"/>
        <v>6.1219658153860344E-2</v>
      </c>
      <c r="G70" s="5"/>
      <c r="H70" s="3">
        <f t="shared" si="35"/>
        <v>1</v>
      </c>
      <c r="I70" s="2">
        <f>+Input!E72</f>
        <v>630960.00000000012</v>
      </c>
      <c r="J70" s="2">
        <f t="shared" si="36"/>
        <v>630960.00000000012</v>
      </c>
      <c r="K70" s="9">
        <f>+Input!F72</f>
        <v>1000000</v>
      </c>
      <c r="L70" s="1">
        <f t="shared" si="41"/>
        <v>927141.11284551444</v>
      </c>
      <c r="M70" s="1">
        <f t="shared" si="46"/>
        <v>615814.9864258602</v>
      </c>
      <c r="N70" s="3">
        <f t="shared" si="42"/>
        <v>904886.82614082878</v>
      </c>
      <c r="O70" s="1"/>
      <c r="Q70" s="3">
        <f t="shared" si="43"/>
        <v>2456901.4495320604</v>
      </c>
      <c r="R70" s="28">
        <f t="shared" si="44"/>
        <v>831350.23167491134</v>
      </c>
      <c r="S70" s="8">
        <f t="shared" si="37"/>
        <v>831350.23167491134</v>
      </c>
      <c r="T70" s="8">
        <f t="shared" si="45"/>
        <v>1221597.2152901189</v>
      </c>
      <c r="U70" s="7">
        <f t="shared" si="38"/>
        <v>-316710.38914929016</v>
      </c>
      <c r="V70" s="1">
        <f t="shared" si="47"/>
        <v>307907.4932129301</v>
      </c>
      <c r="W70" s="7">
        <f t="shared" si="39"/>
        <v>97394.61793036398</v>
      </c>
      <c r="X70" s="7">
        <f t="shared" si="40"/>
        <v>307907.4932129301</v>
      </c>
    </row>
    <row r="71" spans="1:24" x14ac:dyDescent="0.25">
      <c r="A71" s="6">
        <f t="shared" si="32"/>
        <v>68</v>
      </c>
      <c r="B71" s="15">
        <f t="shared" si="19"/>
        <v>0.05</v>
      </c>
      <c r="C71" s="16">
        <f>+Input!I78</f>
        <v>0.66452999999999995</v>
      </c>
      <c r="D71" s="15">
        <f>+Input!J78</f>
        <v>0.1</v>
      </c>
      <c r="E71" s="5">
        <f t="shared" si="33"/>
        <v>0.30192300000000005</v>
      </c>
      <c r="F71" s="2">
        <f t="shared" si="34"/>
        <v>2.0333252380590555E-2</v>
      </c>
      <c r="G71" s="5"/>
      <c r="H71" s="3">
        <f t="shared" si="35"/>
        <v>1</v>
      </c>
      <c r="I71" s="2">
        <f>+Input!E73</f>
        <v>664530</v>
      </c>
      <c r="J71" s="2">
        <f t="shared" si="36"/>
        <v>664530</v>
      </c>
      <c r="K71" s="9">
        <f>+Input!F73</f>
        <v>1000000</v>
      </c>
      <c r="L71" s="1">
        <f t="shared" si="41"/>
        <v>936333.81653235457</v>
      </c>
      <c r="M71" s="1">
        <f t="shared" si="46"/>
        <v>648579.20142255747</v>
      </c>
      <c r="N71" s="3">
        <f t="shared" si="42"/>
        <v>913858.87618540926</v>
      </c>
      <c r="O71" s="1"/>
      <c r="Q71" s="3">
        <f t="shared" si="43"/>
        <v>2587620.0080156266</v>
      </c>
      <c r="R71" s="28">
        <f t="shared" si="44"/>
        <v>875581.9219204525</v>
      </c>
      <c r="S71" s="8">
        <f t="shared" si="37"/>
        <v>875581.9219204525</v>
      </c>
      <c r="T71" s="8">
        <f t="shared" si="45"/>
        <v>1233709.4828503025</v>
      </c>
      <c r="U71" s="7">
        <f t="shared" si="38"/>
        <v>-319850.60666489322</v>
      </c>
      <c r="V71" s="1">
        <f t="shared" si="47"/>
        <v>324289.60071127873</v>
      </c>
      <c r="W71" s="7">
        <f t="shared" si="39"/>
        <v>116416.74436951842</v>
      </c>
      <c r="X71" s="7">
        <f t="shared" si="40"/>
        <v>324289.60071127873</v>
      </c>
    </row>
    <row r="72" spans="1:24" x14ac:dyDescent="0.25">
      <c r="A72" s="6">
        <f t="shared" si="32"/>
        <v>69</v>
      </c>
      <c r="B72" s="15">
        <f t="shared" si="19"/>
        <v>0.05</v>
      </c>
      <c r="C72" s="16">
        <f>+Input!I79</f>
        <v>0.69980999999999993</v>
      </c>
      <c r="D72" s="15">
        <f>+Input!J79</f>
        <v>0.1</v>
      </c>
      <c r="E72" s="5">
        <f t="shared" si="33"/>
        <v>0.27017100000000005</v>
      </c>
      <c r="F72" s="2">
        <f t="shared" si="34"/>
        <v>6.1390765585050437E-3</v>
      </c>
      <c r="G72" s="5"/>
      <c r="H72" s="3">
        <f t="shared" si="35"/>
        <v>1</v>
      </c>
      <c r="I72" s="2">
        <f>+Input!E74</f>
        <v>699809.99999999988</v>
      </c>
      <c r="J72" s="2">
        <f t="shared" si="36"/>
        <v>699809.99999999988</v>
      </c>
      <c r="K72" s="9">
        <f>+Input!F74</f>
        <v>1000000</v>
      </c>
      <c r="L72" s="1">
        <f t="shared" si="41"/>
        <v>945254.27794163511</v>
      </c>
      <c r="M72" s="1">
        <f t="shared" si="46"/>
        <v>683012.37107056088</v>
      </c>
      <c r="N72" s="3">
        <f t="shared" si="42"/>
        <v>922565.21861863544</v>
      </c>
      <c r="O72" s="1"/>
      <c r="Q72" s="3">
        <f t="shared" si="43"/>
        <v>2724997.1525881682</v>
      </c>
      <c r="R72" s="28">
        <f t="shared" si="44"/>
        <v>922066.70094525721</v>
      </c>
      <c r="S72" s="8">
        <f t="shared" si="37"/>
        <v>922066.70094525721</v>
      </c>
      <c r="T72" s="8">
        <f t="shared" si="45"/>
        <v>1245463.0451351579</v>
      </c>
      <c r="U72" s="7">
        <f t="shared" si="38"/>
        <v>-322897.82651652244</v>
      </c>
      <c r="V72" s="1">
        <f t="shared" si="47"/>
        <v>341506.18553528044</v>
      </c>
      <c r="W72" s="7">
        <f t="shared" si="39"/>
        <v>136658.60232846678</v>
      </c>
      <c r="X72" s="7">
        <f t="shared" si="40"/>
        <v>341506.18553528044</v>
      </c>
    </row>
    <row r="73" spans="1:24" x14ac:dyDescent="0.25">
      <c r="A73" s="6">
        <f t="shared" si="32"/>
        <v>70</v>
      </c>
      <c r="B73" s="15">
        <f t="shared" si="19"/>
        <v>0.05</v>
      </c>
      <c r="C73" s="16">
        <f>+Input!I80</f>
        <v>0.73687000000000002</v>
      </c>
      <c r="D73" s="15">
        <f>+Input!J80</f>
        <v>0.1</v>
      </c>
      <c r="E73" s="5">
        <f t="shared" si="33"/>
        <v>0.23681699999999997</v>
      </c>
      <c r="F73" s="2">
        <f t="shared" si="34"/>
        <v>1.6586004528878664E-3</v>
      </c>
      <c r="G73" s="5"/>
      <c r="H73" s="3">
        <f t="shared" si="35"/>
        <v>1</v>
      </c>
      <c r="I73" s="2">
        <f>+Input!E75</f>
        <v>736870</v>
      </c>
      <c r="J73" s="2">
        <f t="shared" si="36"/>
        <v>736870</v>
      </c>
      <c r="K73" s="9">
        <f>+Input!F75</f>
        <v>1000000</v>
      </c>
      <c r="L73" s="1">
        <f t="shared" si="41"/>
        <v>953901.38778298534</v>
      </c>
      <c r="M73" s="1">
        <f t="shared" si="46"/>
        <v>719182.81515091856</v>
      </c>
      <c r="N73" s="3">
        <f t="shared" si="42"/>
        <v>931004.7707765759</v>
      </c>
      <c r="O73" s="1"/>
      <c r="Q73" s="3">
        <f t="shared" si="43"/>
        <v>2869305.4569492345</v>
      </c>
      <c r="R73" s="28">
        <f t="shared" si="44"/>
        <v>970896.80045373994</v>
      </c>
      <c r="S73" s="8">
        <f t="shared" si="37"/>
        <v>970896.80045373994</v>
      </c>
      <c r="T73" s="8">
        <f t="shared" si="45"/>
        <v>1256856.4405483771</v>
      </c>
      <c r="U73" s="7">
        <f t="shared" si="38"/>
        <v>-325851.66977180121</v>
      </c>
      <c r="V73" s="1">
        <f t="shared" si="47"/>
        <v>359591.40757545928</v>
      </c>
      <c r="W73" s="7">
        <f t="shared" si="39"/>
        <v>158166.60970343277</v>
      </c>
      <c r="X73" s="7">
        <f t="shared" si="40"/>
        <v>359591.40757545928</v>
      </c>
    </row>
    <row r="74" spans="1:24" x14ac:dyDescent="0.25">
      <c r="A74" s="6">
        <f t="shared" si="32"/>
        <v>71</v>
      </c>
      <c r="B74" s="15">
        <f t="shared" si="19"/>
        <v>0.05</v>
      </c>
      <c r="C74" s="16">
        <f>+Input!I81</f>
        <v>0.77578000000000003</v>
      </c>
      <c r="D74" s="15">
        <f>+Input!J81</f>
        <v>0.1</v>
      </c>
      <c r="E74" s="5">
        <f t="shared" si="33"/>
        <v>0.20179799999999998</v>
      </c>
      <c r="F74" s="2">
        <f t="shared" si="34"/>
        <v>3.927847834515458E-4</v>
      </c>
      <c r="G74" s="5"/>
      <c r="H74" s="3">
        <f t="shared" si="35"/>
        <v>1</v>
      </c>
      <c r="I74" s="2">
        <f>+Input!E76</f>
        <v>775780</v>
      </c>
      <c r="J74" s="2">
        <f t="shared" si="36"/>
        <v>775780</v>
      </c>
      <c r="K74" s="9">
        <f>+Input!F76</f>
        <v>1000000</v>
      </c>
      <c r="L74" s="1">
        <f t="shared" si="41"/>
        <v>962274.48693351704</v>
      </c>
      <c r="M74" s="1">
        <f t="shared" si="46"/>
        <v>757158.85344467766</v>
      </c>
      <c r="N74" s="3">
        <f t="shared" si="42"/>
        <v>939176.88935735286</v>
      </c>
      <c r="O74" s="1"/>
      <c r="Q74" s="3">
        <f t="shared" si="43"/>
        <v>3020817.494798373</v>
      </c>
      <c r="R74" s="28">
        <f t="shared" si="44"/>
        <v>1022164.4521503147</v>
      </c>
      <c r="S74" s="8">
        <f t="shared" si="37"/>
        <v>1022164.4521503147</v>
      </c>
      <c r="T74" s="8">
        <f t="shared" si="45"/>
        <v>1267888.800632426</v>
      </c>
      <c r="U74" s="7">
        <f t="shared" si="38"/>
        <v>-328711.91127507319</v>
      </c>
      <c r="V74" s="1">
        <f t="shared" si="47"/>
        <v>378579.42672233883</v>
      </c>
      <c r="W74" s="7">
        <f t="shared" si="39"/>
        <v>180987.19423788611</v>
      </c>
      <c r="X74" s="7">
        <f t="shared" si="40"/>
        <v>378579.42672233883</v>
      </c>
    </row>
    <row r="75" spans="1:24" x14ac:dyDescent="0.25">
      <c r="A75" s="6">
        <f t="shared" si="32"/>
        <v>72</v>
      </c>
      <c r="B75" s="15">
        <f t="shared" si="19"/>
        <v>0.05</v>
      </c>
      <c r="C75" s="16">
        <f>+Input!I82</f>
        <v>0.81659999999999999</v>
      </c>
      <c r="D75" s="15">
        <f>+Input!J82</f>
        <v>0.1</v>
      </c>
      <c r="E75" s="5">
        <f t="shared" si="33"/>
        <v>0.16506000000000001</v>
      </c>
      <c r="F75" s="2">
        <f t="shared" si="34"/>
        <v>7.9263183730955027E-5</v>
      </c>
      <c r="G75" s="5"/>
      <c r="H75" s="3">
        <f t="shared" si="35"/>
        <v>1</v>
      </c>
      <c r="I75" s="2">
        <f>+Input!E77</f>
        <v>816600</v>
      </c>
      <c r="J75" s="2">
        <f t="shared" si="36"/>
        <v>816600</v>
      </c>
      <c r="K75" s="9">
        <f>+Input!F77</f>
        <v>1000000</v>
      </c>
      <c r="L75" s="1">
        <f t="shared" si="41"/>
        <v>970372.4084490079</v>
      </c>
      <c r="M75" s="1">
        <f t="shared" si="46"/>
        <v>796999.04576416477</v>
      </c>
      <c r="N75" s="3">
        <f t="shared" si="42"/>
        <v>947080.43542705558</v>
      </c>
      <c r="O75" s="1"/>
      <c r="Q75" s="3">
        <f t="shared" si="43"/>
        <v>3179766.9007351976</v>
      </c>
      <c r="R75" s="28">
        <f t="shared" si="44"/>
        <v>1075948.7117816224</v>
      </c>
      <c r="S75" s="8">
        <f t="shared" si="37"/>
        <v>1075948.7117816224</v>
      </c>
      <c r="T75" s="8">
        <f t="shared" si="45"/>
        <v>1278558.5878265249</v>
      </c>
      <c r="U75" s="7">
        <f t="shared" si="38"/>
        <v>-331478.15239946928</v>
      </c>
      <c r="V75" s="1">
        <f t="shared" si="47"/>
        <v>398499.52288208238</v>
      </c>
      <c r="W75" s="7">
        <f t="shared" si="39"/>
        <v>205159.94132589921</v>
      </c>
      <c r="X75" s="7">
        <f t="shared" si="40"/>
        <v>398499.52288208238</v>
      </c>
    </row>
    <row r="76" spans="1:24" x14ac:dyDescent="0.25">
      <c r="A76" s="6">
        <f t="shared" si="32"/>
        <v>73</v>
      </c>
      <c r="B76" s="15">
        <f t="shared" si="19"/>
        <v>0.05</v>
      </c>
      <c r="C76" s="16">
        <f>+Input!I83</f>
        <v>0.85939999999999994</v>
      </c>
      <c r="D76" s="15">
        <f>+Input!J83</f>
        <v>0.1</v>
      </c>
      <c r="E76" s="5">
        <f t="shared" si="33"/>
        <v>0.12654000000000007</v>
      </c>
      <c r="F76" s="2">
        <f t="shared" si="34"/>
        <v>1.3083181106631438E-5</v>
      </c>
      <c r="G76" s="5"/>
      <c r="H76" s="3">
        <f t="shared" si="35"/>
        <v>1</v>
      </c>
      <c r="I76" s="2">
        <f>+Input!E78</f>
        <v>859399.99999999988</v>
      </c>
      <c r="J76" s="2">
        <f t="shared" si="36"/>
        <v>859399.99999999988</v>
      </c>
      <c r="K76" s="9">
        <f>+Input!F78</f>
        <v>1000000</v>
      </c>
      <c r="L76" s="1">
        <f t="shared" si="41"/>
        <v>978195.98250004987</v>
      </c>
      <c r="M76" s="1">
        <f t="shared" si="46"/>
        <v>838771.71189042763</v>
      </c>
      <c r="N76" s="3">
        <f t="shared" si="42"/>
        <v>954716.21922958537</v>
      </c>
      <c r="O76" s="1"/>
      <c r="Q76" s="3">
        <f t="shared" si="43"/>
        <v>3346426.2484592558</v>
      </c>
      <c r="R76" s="28">
        <f t="shared" si="44"/>
        <v>1132341.811052077</v>
      </c>
      <c r="S76" s="8">
        <f t="shared" si="37"/>
        <v>1132341.811052077</v>
      </c>
      <c r="T76" s="8">
        <f t="shared" si="45"/>
        <v>1288866.89595994</v>
      </c>
      <c r="U76" s="7">
        <f t="shared" si="38"/>
        <v>-334150.67673035467</v>
      </c>
      <c r="V76" s="1">
        <f t="shared" si="47"/>
        <v>419385.85594521381</v>
      </c>
      <c r="W76" s="7">
        <f t="shared" si="39"/>
        <v>230731.38805883628</v>
      </c>
      <c r="X76" s="7">
        <f t="shared" si="40"/>
        <v>419385.85594521381</v>
      </c>
    </row>
    <row r="77" spans="1:24" x14ac:dyDescent="0.25">
      <c r="A77" s="6">
        <f t="shared" si="32"/>
        <v>74</v>
      </c>
      <c r="B77" s="15">
        <f t="shared" si="19"/>
        <v>0.05</v>
      </c>
      <c r="C77" s="16">
        <f>+Input!I84</f>
        <v>0.90421000000000007</v>
      </c>
      <c r="D77" s="15">
        <f>+Input!J84</f>
        <v>0.1</v>
      </c>
      <c r="E77" s="5">
        <f t="shared" si="33"/>
        <v>8.621099999999994E-2</v>
      </c>
      <c r="F77" s="2">
        <f t="shared" si="34"/>
        <v>1.6555457372331431E-6</v>
      </c>
      <c r="G77" s="5"/>
      <c r="H77" s="3">
        <f t="shared" si="35"/>
        <v>1</v>
      </c>
      <c r="I77" s="2">
        <f>+Input!E79</f>
        <v>904210.00000000012</v>
      </c>
      <c r="J77" s="2">
        <f t="shared" si="36"/>
        <v>904210.00000000012</v>
      </c>
      <c r="K77" s="9">
        <f>+Input!F79</f>
        <v>1000000</v>
      </c>
      <c r="L77" s="1">
        <f t="shared" si="41"/>
        <v>985741.91263673478</v>
      </c>
      <c r="M77" s="1">
        <f t="shared" si="46"/>
        <v>882506.13172962959</v>
      </c>
      <c r="N77" s="3">
        <f t="shared" si="42"/>
        <v>962081.02344014239</v>
      </c>
      <c r="O77" s="1"/>
      <c r="Q77" s="3">
        <f t="shared" si="43"/>
        <v>3520912.3552703569</v>
      </c>
      <c r="R77" s="28">
        <f t="shared" si="44"/>
        <v>1191383.2778349998</v>
      </c>
      <c r="S77" s="8">
        <f t="shared" si="37"/>
        <v>1191383.2778349998</v>
      </c>
      <c r="T77" s="8">
        <f t="shared" si="45"/>
        <v>1298809.3816441922</v>
      </c>
      <c r="U77" s="7">
        <f t="shared" si="38"/>
        <v>-336728.35820404976</v>
      </c>
      <c r="V77" s="1">
        <f t="shared" si="47"/>
        <v>441253.06586481479</v>
      </c>
      <c r="W77" s="7">
        <f t="shared" si="39"/>
        <v>257721.65137099894</v>
      </c>
      <c r="X77" s="7">
        <f t="shared" si="40"/>
        <v>441253.06586481479</v>
      </c>
    </row>
    <row r="78" spans="1:24" x14ac:dyDescent="0.25">
      <c r="A78" s="6">
        <f t="shared" si="32"/>
        <v>75</v>
      </c>
      <c r="B78" s="15">
        <f t="shared" si="19"/>
        <v>0.05</v>
      </c>
      <c r="C78" s="16">
        <f>+Input!I85</f>
        <v>0.95108000000000004</v>
      </c>
      <c r="D78" s="15">
        <f>+Input!J85</f>
        <v>0.1</v>
      </c>
      <c r="E78" s="5">
        <f t="shared" si="33"/>
        <v>4.402799999999997E-2</v>
      </c>
      <c r="F78" s="2">
        <f t="shared" si="34"/>
        <v>1.4272625355260641E-7</v>
      </c>
      <c r="G78" s="5"/>
      <c r="H78" s="3">
        <f t="shared" si="35"/>
        <v>1</v>
      </c>
      <c r="I78" s="2">
        <f>+Input!E80</f>
        <v>951080</v>
      </c>
      <c r="J78" s="2">
        <f t="shared" si="36"/>
        <v>951080</v>
      </c>
      <c r="K78" s="9">
        <f>+Input!F80</f>
        <v>1000000</v>
      </c>
      <c r="L78" s="1">
        <f t="shared" si="41"/>
        <v>993011.42857142852</v>
      </c>
      <c r="M78" s="1">
        <f t="shared" si="46"/>
        <v>928251.10512537579</v>
      </c>
      <c r="N78" s="3">
        <f t="shared" si="42"/>
        <v>969176.04825414973</v>
      </c>
      <c r="O78" s="1"/>
      <c r="Q78" s="3">
        <f t="shared" si="43"/>
        <v>3703419.9166681748</v>
      </c>
      <c r="R78" s="28">
        <f t="shared" si="44"/>
        <v>1253138.9919192572</v>
      </c>
      <c r="S78" s="8">
        <f t="shared" si="37"/>
        <v>1253138.9919192572</v>
      </c>
      <c r="T78" s="8">
        <f t="shared" si="45"/>
        <v>1308387.6651431019</v>
      </c>
      <c r="U78" s="7">
        <f t="shared" si="38"/>
        <v>-339211.61688895221</v>
      </c>
      <c r="V78" s="1">
        <f t="shared" si="47"/>
        <v>464125.5525626879</v>
      </c>
      <c r="W78" s="7">
        <f t="shared" si="39"/>
        <v>286164.23489608709</v>
      </c>
      <c r="X78" s="7">
        <f t="shared" si="40"/>
        <v>464125.5525626879</v>
      </c>
    </row>
    <row r="79" spans="1:24" x14ac:dyDescent="0.25">
      <c r="A79" s="6">
        <f t="shared" si="32"/>
        <v>76</v>
      </c>
      <c r="B79" s="15">
        <f t="shared" si="19"/>
        <v>0.05</v>
      </c>
      <c r="C79" s="16">
        <f>+Input!I86</f>
        <v>1</v>
      </c>
      <c r="D79" s="15">
        <f>+Input!J86</f>
        <v>0.1</v>
      </c>
      <c r="E79" s="5">
        <f t="shared" si="33"/>
        <v>0</v>
      </c>
      <c r="F79" s="2">
        <f t="shared" si="34"/>
        <v>6.2839514914141503E-9</v>
      </c>
      <c r="G79" s="5"/>
      <c r="H79" s="3">
        <f t="shared" si="35"/>
        <v>1</v>
      </c>
      <c r="I79" s="2">
        <f>+Input!E81</f>
        <v>1000000</v>
      </c>
      <c r="J79" s="2">
        <f t="shared" si="36"/>
        <v>1000000</v>
      </c>
      <c r="K79" s="9">
        <f>+Input!F81</f>
        <v>1000000</v>
      </c>
      <c r="L79" s="1">
        <f t="shared" si="41"/>
        <v>1000000</v>
      </c>
      <c r="M79" s="1">
        <f t="shared" si="46"/>
        <v>975996.87210894539</v>
      </c>
      <c r="N79" s="3">
        <f t="shared" si="42"/>
        <v>975996.87210894539</v>
      </c>
      <c r="O79" s="1"/>
      <c r="Q79" s="3">
        <f t="shared" si="43"/>
        <v>3893909.993552777</v>
      </c>
      <c r="R79" s="28">
        <f t="shared" si="44"/>
        <v>1317595.7773470762</v>
      </c>
      <c r="S79" s="8">
        <f t="shared" si="37"/>
        <v>1317595.7773470762</v>
      </c>
      <c r="T79" s="8">
        <f t="shared" si="45"/>
        <v>1317595.7773470762</v>
      </c>
      <c r="U79" s="7">
        <f t="shared" si="38"/>
        <v>-341598.90523813083</v>
      </c>
      <c r="V79" s="1">
        <f t="shared" si="47"/>
        <v>487998.4360544727</v>
      </c>
      <c r="W79" s="7">
        <f t="shared" si="39"/>
        <v>487998.4360544727</v>
      </c>
      <c r="X79" s="7">
        <f t="shared" si="40"/>
        <v>487998.4360544727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Notes</vt:lpstr>
      <vt:lpstr>Input</vt:lpstr>
      <vt:lpstr>NPR</vt:lpstr>
      <vt:lpstr>BenefitPeriod</vt:lpstr>
      <vt:lpstr>EA</vt:lpstr>
      <vt:lpstr>EAFactor</vt:lpstr>
      <vt:lpstr>kFactor</vt:lpstr>
      <vt:lpstr>kFactorLevelPeriod</vt:lpstr>
      <vt:lpstr>kFactorPostShock</vt:lpstr>
      <vt:lpstr>PostShockLimit</vt:lpstr>
      <vt:lpstr>PremiumPeriod</vt:lpstr>
      <vt:lpstr>RatioTest</vt:lpstr>
      <vt:lpstr>ValuationFunction</vt:lpstr>
      <vt:lpstr>ValuationRate</vt:lpstr>
      <vt:lpstr>YearInFirstLevelPeriod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2016-04-25T21:17:17Z</dcterms:modified>
</cp:coreProperties>
</file>