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-15" yWindow="5100" windowWidth="24030" windowHeight="5040"/>
  </bookViews>
  <sheets>
    <sheet name="Notes" sheetId="47" r:id="rId1"/>
    <sheet name="Input1" sheetId="43" r:id="rId2"/>
    <sheet name="NPR1" sheetId="17" r:id="rId3"/>
    <sheet name="DET" sheetId="46" r:id="rId4"/>
  </sheets>
  <externalReferences>
    <externalReference r:id="rId5"/>
  </externalReferences>
  <definedNames>
    <definedName name="BenefitPeriod">Input1!$B$9</definedName>
    <definedName name="EA">'NPR1'!$P$4</definedName>
    <definedName name="EAFactor">Input1!$I$7</definedName>
    <definedName name="InitalLevelPeriodLT5">#REF!</definedName>
    <definedName name="kFactor">'NPR1'!$P$5</definedName>
    <definedName name="kFactorLevelPeriod">'NPR1'!$P$12</definedName>
    <definedName name="kFactorPostShock">'NPR1'!$P$13</definedName>
    <definedName name="LevelPeriodGTE5">#REF!</definedName>
    <definedName name="LevelPeriodLT5">#REF!</definedName>
    <definedName name="MortalityAllTable">[1]Dictionary!$A$3:$A$40</definedName>
    <definedName name="PolicyYear">Input1!$B$10</definedName>
    <definedName name="PostShockLimit">Input1!$I$8</definedName>
    <definedName name="PremiumPeriod">Input1!$B$8</definedName>
    <definedName name="RatioTest">'NPR1'!$P$11</definedName>
    <definedName name="ShockRateTable">#REF!</definedName>
    <definedName name="ValuationFunction">Input1!$I$4</definedName>
    <definedName name="ValuationRate">Input1!$I$5</definedName>
    <definedName name="YearInFirstLevelPeriod">Input1!$E$4</definedName>
  </definedNames>
  <calcPr calcId="145621"/>
</workbook>
</file>

<file path=xl/calcChain.xml><?xml version="1.0" encoding="utf-8"?>
<calcChain xmlns="http://schemas.openxmlformats.org/spreadsheetml/2006/main">
  <c r="P6" i="17" l="1"/>
  <c r="P7" i="17"/>
  <c r="M79" i="17"/>
  <c r="M78" i="17"/>
  <c r="M77" i="17"/>
  <c r="M76" i="17"/>
  <c r="M75" i="17"/>
  <c r="M74" i="17"/>
  <c r="M73" i="17"/>
  <c r="M72" i="17"/>
  <c r="M71" i="17"/>
  <c r="M70" i="17"/>
  <c r="M69" i="17"/>
  <c r="M68" i="17"/>
  <c r="M67" i="17"/>
  <c r="M66" i="17"/>
  <c r="M65" i="17"/>
  <c r="M64" i="17"/>
  <c r="M63" i="17"/>
  <c r="M62" i="17"/>
  <c r="M61" i="17"/>
  <c r="M60" i="17"/>
  <c r="M59" i="17"/>
  <c r="M58" i="17"/>
  <c r="M57" i="17"/>
  <c r="M56" i="17"/>
  <c r="M55" i="17"/>
  <c r="M54" i="17"/>
  <c r="M53" i="17"/>
  <c r="M52" i="17"/>
  <c r="M51" i="17"/>
  <c r="M50" i="17"/>
  <c r="M49" i="17"/>
  <c r="M48" i="17"/>
  <c r="M47" i="17"/>
  <c r="M46" i="17"/>
  <c r="M45" i="17"/>
  <c r="M44" i="17"/>
  <c r="M43" i="17"/>
  <c r="M42" i="17"/>
  <c r="M41" i="17"/>
  <c r="M40" i="17"/>
  <c r="M39" i="17"/>
  <c r="M38" i="17"/>
  <c r="M37" i="17"/>
  <c r="M36" i="17"/>
  <c r="M35" i="17"/>
  <c r="M34" i="17"/>
  <c r="M33" i="17"/>
  <c r="M32" i="17"/>
  <c r="M31" i="17"/>
  <c r="M30" i="17"/>
  <c r="M29" i="17"/>
  <c r="M28" i="17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M6" i="17"/>
  <c r="M5" i="17"/>
  <c r="M4" i="17"/>
  <c r="B3" i="46" l="1"/>
  <c r="B8" i="46" l="1"/>
  <c r="K79" i="17" l="1"/>
  <c r="H79" i="17"/>
  <c r="C79" i="17"/>
  <c r="B79" i="17"/>
  <c r="K78" i="17"/>
  <c r="H78" i="17"/>
  <c r="C78" i="17"/>
  <c r="B78" i="17"/>
  <c r="K77" i="17"/>
  <c r="H77" i="17"/>
  <c r="C77" i="17"/>
  <c r="B77" i="17"/>
  <c r="K76" i="17"/>
  <c r="H76" i="17"/>
  <c r="C76" i="17"/>
  <c r="B76" i="17"/>
  <c r="K75" i="17"/>
  <c r="H75" i="17"/>
  <c r="C75" i="17"/>
  <c r="B75" i="17"/>
  <c r="K74" i="17"/>
  <c r="H74" i="17"/>
  <c r="C74" i="17"/>
  <c r="B74" i="17"/>
  <c r="K73" i="17"/>
  <c r="H73" i="17"/>
  <c r="C73" i="17"/>
  <c r="B73" i="17"/>
  <c r="K72" i="17"/>
  <c r="H72" i="17"/>
  <c r="C72" i="17"/>
  <c r="B72" i="17"/>
  <c r="K71" i="17"/>
  <c r="H71" i="17"/>
  <c r="C71" i="17"/>
  <c r="B71" i="17"/>
  <c r="K70" i="17"/>
  <c r="H70" i="17"/>
  <c r="C70" i="17"/>
  <c r="B70" i="17"/>
  <c r="K69" i="17"/>
  <c r="H69" i="17"/>
  <c r="C69" i="17"/>
  <c r="B69" i="17"/>
  <c r="K68" i="17"/>
  <c r="H68" i="17"/>
  <c r="C68" i="17"/>
  <c r="B68" i="17"/>
  <c r="K67" i="17"/>
  <c r="H67" i="17"/>
  <c r="C67" i="17"/>
  <c r="B67" i="17"/>
  <c r="K66" i="17"/>
  <c r="H66" i="17"/>
  <c r="C66" i="17"/>
  <c r="B66" i="17"/>
  <c r="K65" i="17"/>
  <c r="H65" i="17"/>
  <c r="C65" i="17"/>
  <c r="B65" i="17"/>
  <c r="K64" i="17"/>
  <c r="H64" i="17"/>
  <c r="C64" i="17"/>
  <c r="B64" i="17"/>
  <c r="B11" i="17" l="1"/>
  <c r="C11" i="17"/>
  <c r="H11" i="17"/>
  <c r="K11" i="17"/>
  <c r="C4" i="17" l="1"/>
  <c r="E82" i="43"/>
  <c r="E81" i="43"/>
  <c r="E80" i="43"/>
  <c r="E79" i="43"/>
  <c r="E78" i="43"/>
  <c r="E77" i="43"/>
  <c r="E76" i="43"/>
  <c r="E75" i="43"/>
  <c r="E74" i="43"/>
  <c r="E73" i="43"/>
  <c r="E72" i="43"/>
  <c r="E71" i="43"/>
  <c r="E70" i="43"/>
  <c r="E69" i="43"/>
  <c r="E68" i="43"/>
  <c r="E67" i="43"/>
  <c r="E66" i="43"/>
  <c r="E65" i="43"/>
  <c r="E64" i="43"/>
  <c r="E63" i="43"/>
  <c r="E62" i="43"/>
  <c r="E61" i="43"/>
  <c r="E60" i="43"/>
  <c r="E59" i="43"/>
  <c r="E58" i="43"/>
  <c r="E57" i="43"/>
  <c r="E56" i="43"/>
  <c r="E55" i="43"/>
  <c r="E54" i="43"/>
  <c r="E53" i="43"/>
  <c r="E52" i="43"/>
  <c r="E51" i="43"/>
  <c r="E50" i="43"/>
  <c r="E49" i="43"/>
  <c r="E48" i="43"/>
  <c r="E47" i="43"/>
  <c r="E46" i="43"/>
  <c r="E45" i="43"/>
  <c r="E44" i="43"/>
  <c r="E43" i="43"/>
  <c r="E42" i="43"/>
  <c r="E41" i="43"/>
  <c r="E40" i="43"/>
  <c r="E39" i="43"/>
  <c r="E38" i="43"/>
  <c r="E37" i="43"/>
  <c r="E36" i="43"/>
  <c r="E35" i="43"/>
  <c r="E34" i="43"/>
  <c r="E33" i="43"/>
  <c r="E32" i="43"/>
  <c r="E31" i="43"/>
  <c r="E30" i="43"/>
  <c r="E29" i="43"/>
  <c r="E28" i="43"/>
  <c r="E27" i="43"/>
  <c r="I65" i="17" l="1"/>
  <c r="J65" i="17" s="1"/>
  <c r="I74" i="17"/>
  <c r="J74" i="17" s="1"/>
  <c r="I67" i="17"/>
  <c r="J67" i="17" s="1"/>
  <c r="I68" i="17"/>
  <c r="J68" i="17" s="1"/>
  <c r="I77" i="17"/>
  <c r="J77" i="17" s="1"/>
  <c r="I70" i="17"/>
  <c r="J70" i="17" s="1"/>
  <c r="I78" i="17"/>
  <c r="J78" i="17" s="1"/>
  <c r="I64" i="17"/>
  <c r="J64" i="17" s="1"/>
  <c r="I72" i="17"/>
  <c r="J72" i="17" s="1"/>
  <c r="I73" i="17"/>
  <c r="J73" i="17" s="1"/>
  <c r="I66" i="17"/>
  <c r="J66" i="17" s="1"/>
  <c r="I75" i="17"/>
  <c r="J75" i="17" s="1"/>
  <c r="I76" i="17"/>
  <c r="J76" i="17" s="1"/>
  <c r="I69" i="17"/>
  <c r="J69" i="17" s="1"/>
  <c r="I71" i="17"/>
  <c r="J71" i="17" s="1"/>
  <c r="I79" i="17"/>
  <c r="J79" i="17" s="1"/>
  <c r="E8" i="43"/>
  <c r="E9" i="43" l="1"/>
  <c r="E10" i="43" l="1"/>
  <c r="E11" i="43" l="1"/>
  <c r="E12" i="43" l="1"/>
  <c r="E13" i="43" l="1"/>
  <c r="E14" i="43" l="1"/>
  <c r="E15" i="43" l="1"/>
  <c r="I11" i="17"/>
  <c r="J11" i="17" s="1"/>
  <c r="E16" i="43" l="1"/>
  <c r="E17" i="43" l="1"/>
  <c r="E18" i="43" l="1"/>
  <c r="E19" i="43" l="1"/>
  <c r="E20" i="43" l="1"/>
  <c r="E21" i="43" l="1"/>
  <c r="E22" i="43" l="1"/>
  <c r="E23" i="43" l="1"/>
  <c r="E24" i="43" l="1"/>
  <c r="E25" i="43" l="1"/>
  <c r="E26" i="43" l="1"/>
  <c r="D11" i="17" l="1"/>
  <c r="E11" i="17" s="1"/>
  <c r="D4" i="17"/>
  <c r="I4" i="17" l="1"/>
  <c r="B63" i="17" l="1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0" i="17"/>
  <c r="B9" i="17"/>
  <c r="B8" i="17"/>
  <c r="B7" i="17"/>
  <c r="B6" i="17"/>
  <c r="B5" i="17"/>
  <c r="B4" i="17"/>
  <c r="G4" i="17" l="1"/>
  <c r="V78" i="17" l="1"/>
  <c r="V77" i="17"/>
  <c r="V67" i="17"/>
  <c r="V66" i="17"/>
  <c r="V75" i="17"/>
  <c r="V74" i="17"/>
  <c r="V64" i="17"/>
  <c r="V71" i="17"/>
  <c r="V65" i="17"/>
  <c r="V73" i="17"/>
  <c r="V76" i="17"/>
  <c r="V69" i="17"/>
  <c r="V72" i="17"/>
  <c r="V79" i="17"/>
  <c r="V68" i="17"/>
  <c r="V70" i="17"/>
  <c r="V11" i="17"/>
  <c r="H12" i="43" l="1"/>
  <c r="H13" i="43" s="1"/>
  <c r="H14" i="43" s="1"/>
  <c r="H15" i="43" s="1"/>
  <c r="H16" i="43" s="1"/>
  <c r="H17" i="43" s="1"/>
  <c r="H18" i="43" s="1"/>
  <c r="H19" i="43" s="1"/>
  <c r="H20" i="43" s="1"/>
  <c r="H21" i="43" s="1"/>
  <c r="H22" i="43" s="1"/>
  <c r="H23" i="43" s="1"/>
  <c r="H24" i="43" s="1"/>
  <c r="H25" i="43" s="1"/>
  <c r="H26" i="43" s="1"/>
  <c r="H27" i="43" s="1"/>
  <c r="H28" i="43" s="1"/>
  <c r="H29" i="43" s="1"/>
  <c r="H30" i="43" s="1"/>
  <c r="H31" i="43" s="1"/>
  <c r="H32" i="43" s="1"/>
  <c r="H33" i="43" s="1"/>
  <c r="H34" i="43" s="1"/>
  <c r="H35" i="43" s="1"/>
  <c r="H36" i="43" s="1"/>
  <c r="H37" i="43" s="1"/>
  <c r="H38" i="43" s="1"/>
  <c r="H39" i="43" s="1"/>
  <c r="H40" i="43" s="1"/>
  <c r="H41" i="43" s="1"/>
  <c r="H42" i="43" s="1"/>
  <c r="H43" i="43" s="1"/>
  <c r="H44" i="43" s="1"/>
  <c r="H45" i="43" s="1"/>
  <c r="H46" i="43" s="1"/>
  <c r="H47" i="43" s="1"/>
  <c r="H48" i="43" s="1"/>
  <c r="H49" i="43" s="1"/>
  <c r="H50" i="43" s="1"/>
  <c r="H51" i="43" s="1"/>
  <c r="H52" i="43" s="1"/>
  <c r="H53" i="43" s="1"/>
  <c r="H54" i="43" s="1"/>
  <c r="H55" i="43" s="1"/>
  <c r="H56" i="43" s="1"/>
  <c r="H57" i="43" s="1"/>
  <c r="H58" i="43" s="1"/>
  <c r="H59" i="43" s="1"/>
  <c r="H60" i="43" s="1"/>
  <c r="H61" i="43" s="1"/>
  <c r="H62" i="43" s="1"/>
  <c r="H63" i="43" s="1"/>
  <c r="H64" i="43" s="1"/>
  <c r="H65" i="43" s="1"/>
  <c r="H66" i="43" s="1"/>
  <c r="H67" i="43" s="1"/>
  <c r="H68" i="43" s="1"/>
  <c r="H69" i="43" s="1"/>
  <c r="H70" i="43" s="1"/>
  <c r="H71" i="43" s="1"/>
  <c r="H72" i="43" s="1"/>
  <c r="H73" i="43" s="1"/>
  <c r="H74" i="43" s="1"/>
  <c r="H75" i="43" s="1"/>
  <c r="H76" i="43" s="1"/>
  <c r="H77" i="43" s="1"/>
  <c r="H78" i="43" s="1"/>
  <c r="H79" i="43" s="1"/>
  <c r="H80" i="43" s="1"/>
  <c r="H81" i="43" s="1"/>
  <c r="H82" i="43" s="1"/>
  <c r="H83" i="43" s="1"/>
  <c r="H84" i="43" s="1"/>
  <c r="H85" i="43" s="1"/>
  <c r="H86" i="43" s="1"/>
  <c r="I63" i="17" l="1"/>
  <c r="I62" i="17"/>
  <c r="I61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0" i="17"/>
  <c r="I9" i="17"/>
  <c r="I8" i="17"/>
  <c r="I7" i="17"/>
  <c r="I6" i="17"/>
  <c r="I5" i="17"/>
  <c r="K63" i="17"/>
  <c r="K62" i="17"/>
  <c r="K61" i="17"/>
  <c r="K60" i="17"/>
  <c r="K59" i="17"/>
  <c r="K58" i="17"/>
  <c r="K57" i="17"/>
  <c r="K56" i="17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0" i="17"/>
  <c r="K9" i="17"/>
  <c r="K8" i="17"/>
  <c r="K7" i="17"/>
  <c r="K6" i="17"/>
  <c r="K5" i="17"/>
  <c r="K4" i="17"/>
  <c r="C63" i="17"/>
  <c r="H63" i="17" s="1"/>
  <c r="C62" i="17"/>
  <c r="H62" i="17" s="1"/>
  <c r="C61" i="17"/>
  <c r="H61" i="17" s="1"/>
  <c r="C60" i="17"/>
  <c r="C59" i="17"/>
  <c r="H59" i="17" s="1"/>
  <c r="C58" i="17"/>
  <c r="C57" i="17"/>
  <c r="C56" i="17"/>
  <c r="C55" i="17"/>
  <c r="H55" i="17" s="1"/>
  <c r="C54" i="17"/>
  <c r="H54" i="17" s="1"/>
  <c r="C53" i="17"/>
  <c r="H53" i="17" s="1"/>
  <c r="C52" i="17"/>
  <c r="C51" i="17"/>
  <c r="H51" i="17" s="1"/>
  <c r="C50" i="17"/>
  <c r="C49" i="17"/>
  <c r="C48" i="17"/>
  <c r="C47" i="17"/>
  <c r="H47" i="17" s="1"/>
  <c r="C46" i="17"/>
  <c r="H46" i="17" s="1"/>
  <c r="C45" i="17"/>
  <c r="H45" i="17" s="1"/>
  <c r="C44" i="17"/>
  <c r="C43" i="17"/>
  <c r="H43" i="17" s="1"/>
  <c r="C42" i="17"/>
  <c r="C41" i="17"/>
  <c r="C40" i="17"/>
  <c r="C39" i="17"/>
  <c r="H39" i="17" s="1"/>
  <c r="C38" i="17"/>
  <c r="H38" i="17" s="1"/>
  <c r="C37" i="17"/>
  <c r="H37" i="17" s="1"/>
  <c r="C36" i="17"/>
  <c r="C35" i="17"/>
  <c r="H35" i="17" s="1"/>
  <c r="C34" i="17"/>
  <c r="C33" i="17"/>
  <c r="C32" i="17"/>
  <c r="C31" i="17"/>
  <c r="H31" i="17" s="1"/>
  <c r="C30" i="17"/>
  <c r="H30" i="17" s="1"/>
  <c r="C29" i="17"/>
  <c r="H29" i="17" s="1"/>
  <c r="C28" i="17"/>
  <c r="C27" i="17"/>
  <c r="H27" i="17" s="1"/>
  <c r="C26" i="17"/>
  <c r="C25" i="17"/>
  <c r="C24" i="17"/>
  <c r="C23" i="17"/>
  <c r="H23" i="17" s="1"/>
  <c r="D22" i="17"/>
  <c r="C22" i="17"/>
  <c r="H22" i="17" s="1"/>
  <c r="D21" i="17"/>
  <c r="C21" i="17"/>
  <c r="H21" i="17" s="1"/>
  <c r="D20" i="17"/>
  <c r="C20" i="17"/>
  <c r="D19" i="17"/>
  <c r="C19" i="17"/>
  <c r="H19" i="17" s="1"/>
  <c r="D18" i="17"/>
  <c r="C18" i="17"/>
  <c r="D17" i="17"/>
  <c r="C17" i="17"/>
  <c r="C16" i="17"/>
  <c r="D15" i="17"/>
  <c r="C15" i="17"/>
  <c r="H15" i="17" s="1"/>
  <c r="D14" i="17"/>
  <c r="C14" i="17"/>
  <c r="H14" i="17" s="1"/>
  <c r="D13" i="17"/>
  <c r="C13" i="17"/>
  <c r="H13" i="17" s="1"/>
  <c r="D12" i="17"/>
  <c r="C12" i="17"/>
  <c r="D10" i="17"/>
  <c r="C10" i="17"/>
  <c r="D9" i="17"/>
  <c r="C9" i="17"/>
  <c r="D8" i="17"/>
  <c r="C8" i="17"/>
  <c r="D7" i="17"/>
  <c r="C7" i="17"/>
  <c r="H7" i="17" s="1"/>
  <c r="D6" i="17"/>
  <c r="C6" i="17"/>
  <c r="H6" i="17" s="1"/>
  <c r="D5" i="17"/>
  <c r="C5" i="17"/>
  <c r="H5" i="17" s="1"/>
  <c r="D8" i="43"/>
  <c r="D9" i="43" s="1"/>
  <c r="D10" i="43" s="1"/>
  <c r="D11" i="43" s="1"/>
  <c r="D12" i="43" s="1"/>
  <c r="D13" i="43" s="1"/>
  <c r="D14" i="43" s="1"/>
  <c r="D15" i="43" s="1"/>
  <c r="D16" i="43" s="1"/>
  <c r="D17" i="43" s="1"/>
  <c r="D18" i="43" s="1"/>
  <c r="D19" i="43" s="1"/>
  <c r="D20" i="43" s="1"/>
  <c r="D21" i="43" s="1"/>
  <c r="D22" i="43" s="1"/>
  <c r="D23" i="43" s="1"/>
  <c r="D24" i="43" s="1"/>
  <c r="D25" i="43" s="1"/>
  <c r="D26" i="43" s="1"/>
  <c r="D27" i="43" s="1"/>
  <c r="D28" i="43" s="1"/>
  <c r="D29" i="43" s="1"/>
  <c r="D30" i="43" s="1"/>
  <c r="D31" i="43" s="1"/>
  <c r="D32" i="43" s="1"/>
  <c r="D33" i="43" s="1"/>
  <c r="D34" i="43" s="1"/>
  <c r="D35" i="43" s="1"/>
  <c r="D36" i="43" s="1"/>
  <c r="D37" i="43" s="1"/>
  <c r="D38" i="43" s="1"/>
  <c r="D39" i="43" s="1"/>
  <c r="D40" i="43" s="1"/>
  <c r="D41" i="43" s="1"/>
  <c r="D42" i="43" s="1"/>
  <c r="D43" i="43" s="1"/>
  <c r="D44" i="43" s="1"/>
  <c r="D45" i="43" s="1"/>
  <c r="D46" i="43" s="1"/>
  <c r="D47" i="43" s="1"/>
  <c r="D48" i="43" s="1"/>
  <c r="D49" i="43" s="1"/>
  <c r="D50" i="43" s="1"/>
  <c r="D51" i="43" s="1"/>
  <c r="D52" i="43" s="1"/>
  <c r="D53" i="43" s="1"/>
  <c r="D54" i="43" s="1"/>
  <c r="D55" i="43" s="1"/>
  <c r="D56" i="43" s="1"/>
  <c r="D57" i="43" s="1"/>
  <c r="D58" i="43" s="1"/>
  <c r="D59" i="43" s="1"/>
  <c r="D60" i="43" s="1"/>
  <c r="D61" i="43" s="1"/>
  <c r="D62" i="43" s="1"/>
  <c r="D63" i="43" s="1"/>
  <c r="D64" i="43" s="1"/>
  <c r="D65" i="43" s="1"/>
  <c r="D66" i="43" s="1"/>
  <c r="D67" i="43" s="1"/>
  <c r="D68" i="43" s="1"/>
  <c r="D69" i="43" s="1"/>
  <c r="D70" i="43" s="1"/>
  <c r="D71" i="43" s="1"/>
  <c r="D72" i="43" s="1"/>
  <c r="D73" i="43" s="1"/>
  <c r="D74" i="43" s="1"/>
  <c r="D75" i="43" s="1"/>
  <c r="D76" i="43" s="1"/>
  <c r="D77" i="43" s="1"/>
  <c r="D78" i="43" s="1"/>
  <c r="D79" i="43" s="1"/>
  <c r="D80" i="43" s="1"/>
  <c r="D81" i="43" s="1"/>
  <c r="D82" i="43" s="1"/>
  <c r="V4" i="17" l="1"/>
  <c r="V9" i="17"/>
  <c r="V26" i="17"/>
  <c r="V58" i="17"/>
  <c r="V19" i="17"/>
  <c r="V27" i="17"/>
  <c r="V35" i="17"/>
  <c r="V43" i="17"/>
  <c r="V51" i="17"/>
  <c r="V59" i="17"/>
  <c r="V50" i="17"/>
  <c r="V42" i="17"/>
  <c r="V34" i="17"/>
  <c r="V13" i="17"/>
  <c r="V21" i="17"/>
  <c r="V23" i="17"/>
  <c r="V31" i="17"/>
  <c r="V39" i="17"/>
  <c r="V47" i="17"/>
  <c r="V55" i="17"/>
  <c r="V63" i="17"/>
  <c r="V18" i="17"/>
  <c r="V10" i="17"/>
  <c r="V12" i="17"/>
  <c r="V20" i="17"/>
  <c r="V28" i="17"/>
  <c r="V36" i="17"/>
  <c r="V44" i="17"/>
  <c r="V52" i="17"/>
  <c r="V60" i="17"/>
  <c r="V29" i="17"/>
  <c r="V45" i="17"/>
  <c r="V61" i="17"/>
  <c r="V5" i="17"/>
  <c r="V14" i="17"/>
  <c r="V46" i="17"/>
  <c r="V37" i="17"/>
  <c r="V53" i="17"/>
  <c r="V38" i="17"/>
  <c r="V62" i="17"/>
  <c r="V15" i="17"/>
  <c r="V7" i="17"/>
  <c r="V16" i="17"/>
  <c r="V24" i="17"/>
  <c r="V32" i="17"/>
  <c r="V40" i="17"/>
  <c r="V48" i="17"/>
  <c r="V56" i="17"/>
  <c r="V22" i="17"/>
  <c r="V30" i="17"/>
  <c r="V54" i="17"/>
  <c r="V6" i="17"/>
  <c r="V8" i="17"/>
  <c r="V17" i="17"/>
  <c r="V25" i="17"/>
  <c r="V33" i="17"/>
  <c r="V41" i="17"/>
  <c r="V49" i="17"/>
  <c r="V57" i="17"/>
  <c r="P4" i="17"/>
  <c r="H25" i="17"/>
  <c r="H4" i="17"/>
  <c r="H8" i="17"/>
  <c r="H12" i="17"/>
  <c r="H16" i="17"/>
  <c r="H20" i="17"/>
  <c r="H24" i="17"/>
  <c r="H28" i="17"/>
  <c r="H32" i="17"/>
  <c r="H36" i="17"/>
  <c r="H40" i="17"/>
  <c r="H44" i="17"/>
  <c r="H48" i="17"/>
  <c r="H52" i="17"/>
  <c r="H56" i="17"/>
  <c r="H60" i="17"/>
  <c r="H9" i="17"/>
  <c r="H33" i="17"/>
  <c r="H41" i="17"/>
  <c r="H49" i="17"/>
  <c r="H57" i="17"/>
  <c r="H10" i="17"/>
  <c r="H34" i="17"/>
  <c r="H42" i="17"/>
  <c r="H58" i="17"/>
  <c r="H17" i="17"/>
  <c r="H18" i="17"/>
  <c r="H26" i="17"/>
  <c r="H50" i="17"/>
  <c r="J63" i="17"/>
  <c r="J62" i="17"/>
  <c r="J61" i="17"/>
  <c r="J60" i="17"/>
  <c r="J59" i="17"/>
  <c r="J58" i="17"/>
  <c r="J57" i="17"/>
  <c r="J56" i="17"/>
  <c r="J55" i="17"/>
  <c r="J54" i="17"/>
  <c r="J53" i="17"/>
  <c r="J52" i="17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10" i="17"/>
  <c r="J9" i="17"/>
  <c r="J7" i="17" l="1"/>
  <c r="J6" i="17"/>
  <c r="J5" i="17"/>
  <c r="J8" i="17" l="1"/>
  <c r="A5" i="17" l="1"/>
  <c r="A6" i="17" l="1"/>
  <c r="A7" i="17" l="1"/>
  <c r="A8" i="17" l="1"/>
  <c r="A9" i="17" l="1"/>
  <c r="A10" i="17" l="1"/>
  <c r="A11" i="17" s="1"/>
  <c r="A12" i="17" l="1"/>
  <c r="A13" i="17" l="1"/>
  <c r="A14" i="17" l="1"/>
  <c r="A15" i="17" l="1"/>
  <c r="A16" i="17" l="1"/>
  <c r="A17" i="17" l="1"/>
  <c r="A18" i="17" s="1"/>
  <c r="A19" i="17" l="1"/>
  <c r="A20" i="17" l="1"/>
  <c r="A21" i="17" l="1"/>
  <c r="A22" i="17" l="1"/>
  <c r="A23" i="17" l="1"/>
  <c r="A24" i="17" l="1"/>
  <c r="A25" i="17" l="1"/>
  <c r="A26" i="17" l="1"/>
  <c r="A27" i="17" l="1"/>
  <c r="A28" i="17" l="1"/>
  <c r="A29" i="17" l="1"/>
  <c r="A30" i="17" l="1"/>
  <c r="A31" i="17" l="1"/>
  <c r="A32" i="17" l="1"/>
  <c r="A33" i="17" l="1"/>
  <c r="A34" i="17" l="1"/>
  <c r="A35" i="17" l="1"/>
  <c r="A36" i="17" l="1"/>
  <c r="A37" i="17" l="1"/>
  <c r="A38" i="17" l="1"/>
  <c r="A39" i="17" l="1"/>
  <c r="A40" i="17" l="1"/>
  <c r="A41" i="17" l="1"/>
  <c r="A42" i="17" l="1"/>
  <c r="A43" i="17" l="1"/>
  <c r="A44" i="17" l="1"/>
  <c r="A45" i="17" l="1"/>
  <c r="A46" i="17" l="1"/>
  <c r="A47" i="17" l="1"/>
  <c r="A48" i="17" l="1"/>
  <c r="A49" i="17" l="1"/>
  <c r="A50" i="17" l="1"/>
  <c r="A51" i="17" l="1"/>
  <c r="A52" i="17" l="1"/>
  <c r="A53" i="17" l="1"/>
  <c r="A54" i="17" l="1"/>
  <c r="A55" i="17" l="1"/>
  <c r="A56" i="17" l="1"/>
  <c r="A57" i="17" l="1"/>
  <c r="A58" i="17" l="1"/>
  <c r="A59" i="17" l="1"/>
  <c r="A60" i="17" l="1"/>
  <c r="A61" i="17" l="1"/>
  <c r="A62" i="17" l="1"/>
  <c r="A63" i="17" l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E4" i="17" l="1"/>
  <c r="F5" i="17" s="1"/>
  <c r="E5" i="17" l="1"/>
  <c r="F6" i="17" s="1"/>
  <c r="E6" i="17" l="1"/>
  <c r="F7" i="17" s="1"/>
  <c r="E7" i="17" l="1"/>
  <c r="F8" i="17" s="1"/>
  <c r="E8" i="17" l="1"/>
  <c r="F9" i="17" s="1"/>
  <c r="E9" i="17" l="1"/>
  <c r="F10" i="17" s="1"/>
  <c r="E10" i="17" l="1"/>
  <c r="F11" i="17" s="1"/>
  <c r="F12" i="17" l="1"/>
  <c r="E12" i="17" l="1"/>
  <c r="F13" i="17" s="1"/>
  <c r="E13" i="17"/>
  <c r="F14" i="17" l="1"/>
  <c r="E14" i="17"/>
  <c r="F15" i="17" l="1"/>
  <c r="E15" i="17"/>
  <c r="F16" i="17" l="1"/>
  <c r="E17" i="17" l="1"/>
  <c r="E18" i="17" l="1"/>
  <c r="E19" i="17" l="1"/>
  <c r="E20" i="17" l="1"/>
  <c r="E21" i="17" l="1"/>
  <c r="E22" i="17" l="1"/>
  <c r="D66" i="17" l="1"/>
  <c r="E66" i="17" s="1"/>
  <c r="D77" i="17"/>
  <c r="E77" i="17" s="1"/>
  <c r="D54" i="17"/>
  <c r="E54" i="17" s="1"/>
  <c r="D71" i="17"/>
  <c r="E71" i="17" s="1"/>
  <c r="D58" i="17"/>
  <c r="E58" i="17" s="1"/>
  <c r="D78" i="17"/>
  <c r="E78" i="17" s="1"/>
  <c r="D63" i="17"/>
  <c r="E63" i="17" s="1"/>
  <c r="D51" i="17"/>
  <c r="E51" i="17" s="1"/>
  <c r="D64" i="17"/>
  <c r="E64" i="17" s="1"/>
  <c r="D67" i="17"/>
  <c r="E67" i="17" s="1"/>
  <c r="D76" i="17"/>
  <c r="E76" i="17" s="1"/>
  <c r="D28" i="17" l="1"/>
  <c r="E28" i="17" s="1"/>
  <c r="D35" i="17"/>
  <c r="E35" i="17" s="1"/>
  <c r="D74" i="17"/>
  <c r="E74" i="17" s="1"/>
  <c r="D47" i="17"/>
  <c r="E47" i="17" s="1"/>
  <c r="D29" i="17"/>
  <c r="E29" i="17" s="1"/>
  <c r="D70" i="17"/>
  <c r="E70" i="17" s="1"/>
  <c r="D68" i="17"/>
  <c r="E68" i="17" s="1"/>
  <c r="D52" i="17"/>
  <c r="E52" i="17" s="1"/>
  <c r="D59" i="17"/>
  <c r="E59" i="17" s="1"/>
  <c r="D48" i="17"/>
  <c r="E48" i="17" s="1"/>
  <c r="D43" i="17"/>
  <c r="E43" i="17" s="1"/>
  <c r="D38" i="17"/>
  <c r="E38" i="17" s="1"/>
  <c r="D37" i="17"/>
  <c r="E37" i="17" s="1"/>
  <c r="D41" i="17"/>
  <c r="E41" i="17" s="1"/>
  <c r="D44" i="17"/>
  <c r="E44" i="17" s="1"/>
  <c r="D69" i="17"/>
  <c r="E69" i="17" s="1"/>
  <c r="D53" i="17"/>
  <c r="E53" i="17" s="1"/>
  <c r="D42" i="17"/>
  <c r="E42" i="17" s="1"/>
  <c r="D75" i="17"/>
  <c r="E75" i="17" s="1"/>
  <c r="D65" i="17"/>
  <c r="E65" i="17" s="1"/>
  <c r="D31" i="17"/>
  <c r="E31" i="17" s="1"/>
  <c r="D33" i="17"/>
  <c r="E33" i="17" s="1"/>
  <c r="D39" i="17"/>
  <c r="E39" i="17" s="1"/>
  <c r="D55" i="17"/>
  <c r="E55" i="17" s="1"/>
  <c r="D23" i="17"/>
  <c r="E23" i="17" s="1"/>
  <c r="D49" i="17"/>
  <c r="E49" i="17" s="1"/>
  <c r="D60" i="17"/>
  <c r="E60" i="17" s="1"/>
  <c r="D72" i="17"/>
  <c r="E72" i="17" s="1"/>
  <c r="D45" i="17"/>
  <c r="E45" i="17" s="1"/>
  <c r="D27" i="17" l="1"/>
  <c r="E27" i="17" s="1"/>
  <c r="D30" i="17"/>
  <c r="E30" i="17" s="1"/>
  <c r="D36" i="17"/>
  <c r="E36" i="17" s="1"/>
  <c r="D26" i="17"/>
  <c r="E26" i="17" s="1"/>
  <c r="D25" i="17"/>
  <c r="E25" i="17" s="1"/>
  <c r="D62" i="17"/>
  <c r="E62" i="17" s="1"/>
  <c r="D57" i="17"/>
  <c r="E57" i="17" s="1"/>
  <c r="D50" i="17"/>
  <c r="E50" i="17" s="1"/>
  <c r="D61" i="17"/>
  <c r="E61" i="17" s="1"/>
  <c r="D56" i="17"/>
  <c r="E56" i="17" s="1"/>
  <c r="D40" i="17"/>
  <c r="E40" i="17" s="1"/>
  <c r="D73" i="17"/>
  <c r="E73" i="17" s="1"/>
  <c r="D46" i="17"/>
  <c r="E46" i="17" s="1"/>
  <c r="D16" i="17"/>
  <c r="E16" i="17" s="1"/>
  <c r="F17" i="17" s="1"/>
  <c r="F18" i="17" s="1"/>
  <c r="F19" i="17" s="1"/>
  <c r="F20" i="17" s="1"/>
  <c r="F21" i="17" s="1"/>
  <c r="F22" i="17" s="1"/>
  <c r="F23" i="17" s="1"/>
  <c r="F24" i="17" s="1"/>
  <c r="D34" i="17" l="1"/>
  <c r="E34" i="17" s="1"/>
  <c r="D32" i="17"/>
  <c r="E32" i="17" s="1"/>
  <c r="D24" i="17"/>
  <c r="E24" i="17" s="1"/>
  <c r="F25" i="17" s="1"/>
  <c r="F26" i="17" s="1"/>
  <c r="F27" i="17" s="1"/>
  <c r="F28" i="17" s="1"/>
  <c r="F29" i="17" s="1"/>
  <c r="F30" i="17" s="1"/>
  <c r="F31" i="17" s="1"/>
  <c r="F32" i="17" s="1"/>
  <c r="F33" i="17" l="1"/>
  <c r="F34" i="17" s="1"/>
  <c r="F35" i="17" s="1"/>
  <c r="F36" i="17" s="1"/>
  <c r="F37" i="17" s="1"/>
  <c r="F38" i="17" s="1"/>
  <c r="F39" i="17" s="1"/>
  <c r="F40" i="17" s="1"/>
  <c r="F41" i="17" s="1"/>
  <c r="F42" i="17" s="1"/>
  <c r="F43" i="17" s="1"/>
  <c r="F44" i="17" s="1"/>
  <c r="F45" i="17" s="1"/>
  <c r="F46" i="17" s="1"/>
  <c r="F47" i="17" s="1"/>
  <c r="F48" i="17" s="1"/>
  <c r="F49" i="17" s="1"/>
  <c r="F50" i="17" s="1"/>
  <c r="F51" i="17" s="1"/>
  <c r="F52" i="17" s="1"/>
  <c r="F53" i="17" s="1"/>
  <c r="F54" i="17" s="1"/>
  <c r="F55" i="17" s="1"/>
  <c r="F56" i="17" s="1"/>
  <c r="F57" i="17" s="1"/>
  <c r="F58" i="17" s="1"/>
  <c r="F59" i="17" s="1"/>
  <c r="F60" i="17" s="1"/>
  <c r="F61" i="17" s="1"/>
  <c r="F62" i="17" s="1"/>
  <c r="F63" i="17" s="1"/>
  <c r="F64" i="17" s="1"/>
  <c r="F65" i="17" s="1"/>
  <c r="F66" i="17" s="1"/>
  <c r="F67" i="17" s="1"/>
  <c r="F68" i="17" s="1"/>
  <c r="F69" i="17" s="1"/>
  <c r="F70" i="17" s="1"/>
  <c r="F71" i="17" s="1"/>
  <c r="F72" i="17" s="1"/>
  <c r="F73" i="17" s="1"/>
  <c r="F74" i="17" s="1"/>
  <c r="F75" i="17" s="1"/>
  <c r="F76" i="17" s="1"/>
  <c r="F77" i="17" s="1"/>
  <c r="F78" i="17" s="1"/>
  <c r="F79" i="17" s="1"/>
  <c r="D79" i="17" l="1"/>
  <c r="E79" i="17" s="1"/>
  <c r="L79" i="17" l="1"/>
  <c r="L78" i="17" s="1"/>
  <c r="L77" i="17" s="1"/>
  <c r="L76" i="17" s="1"/>
  <c r="L75" i="17" s="1"/>
  <c r="L74" i="17" s="1"/>
  <c r="L73" i="17" s="1"/>
  <c r="L72" i="17" s="1"/>
  <c r="L71" i="17" s="1"/>
  <c r="L70" i="17" s="1"/>
  <c r="L69" i="17" s="1"/>
  <c r="L68" i="17" s="1"/>
  <c r="L67" i="17" s="1"/>
  <c r="L66" i="17" s="1"/>
  <c r="L65" i="17" s="1"/>
  <c r="L64" i="17" s="1"/>
  <c r="L63" i="17" s="1"/>
  <c r="L62" i="17" s="1"/>
  <c r="L61" i="17" s="1"/>
  <c r="L60" i="17" s="1"/>
  <c r="L59" i="17" s="1"/>
  <c r="L58" i="17" s="1"/>
  <c r="L57" i="17" s="1"/>
  <c r="L56" i="17" s="1"/>
  <c r="L55" i="17" s="1"/>
  <c r="L54" i="17" s="1"/>
  <c r="L53" i="17" s="1"/>
  <c r="L52" i="17" s="1"/>
  <c r="L51" i="17" s="1"/>
  <c r="L50" i="17" s="1"/>
  <c r="L49" i="17" s="1"/>
  <c r="L48" i="17" s="1"/>
  <c r="L47" i="17" s="1"/>
  <c r="L46" i="17" s="1"/>
  <c r="L45" i="17" s="1"/>
  <c r="L44" i="17" s="1"/>
  <c r="L43" i="17" s="1"/>
  <c r="L42" i="17" s="1"/>
  <c r="L41" i="17" s="1"/>
  <c r="L40" i="17" s="1"/>
  <c r="L39" i="17" s="1"/>
  <c r="L38" i="17" s="1"/>
  <c r="L37" i="17" s="1"/>
  <c r="L36" i="17" s="1"/>
  <c r="L35" i="17" s="1"/>
  <c r="L34" i="17" s="1"/>
  <c r="L33" i="17" s="1"/>
  <c r="L32" i="17" s="1"/>
  <c r="L31" i="17" s="1"/>
  <c r="L30" i="17" s="1"/>
  <c r="L29" i="17" s="1"/>
  <c r="L28" i="17" s="1"/>
  <c r="L27" i="17" s="1"/>
  <c r="L26" i="17" s="1"/>
  <c r="L25" i="17" s="1"/>
  <c r="L24" i="17" s="1"/>
  <c r="N79" i="17"/>
  <c r="N78" i="17" s="1"/>
  <c r="N77" i="17" s="1"/>
  <c r="N76" i="17" s="1"/>
  <c r="L23" i="17" l="1"/>
  <c r="L22" i="17" s="1"/>
  <c r="L21" i="17" s="1"/>
  <c r="L20" i="17" s="1"/>
  <c r="L19" i="17" s="1"/>
  <c r="L18" i="17" s="1"/>
  <c r="L17" i="17" s="1"/>
  <c r="L16" i="17" s="1"/>
  <c r="L15" i="17" s="1"/>
  <c r="L14" i="17" s="1"/>
  <c r="L13" i="17" s="1"/>
  <c r="L12" i="17" s="1"/>
  <c r="L11" i="17" s="1"/>
  <c r="L10" i="17" s="1"/>
  <c r="L9" i="17" s="1"/>
  <c r="L8" i="17" s="1"/>
  <c r="L7" i="17" s="1"/>
  <c r="L6" i="17" s="1"/>
  <c r="L5" i="17" s="1"/>
  <c r="L4" i="17" s="1"/>
  <c r="N75" i="17"/>
  <c r="P8" i="17" l="1"/>
  <c r="N74" i="17"/>
  <c r="N73" i="17" l="1"/>
  <c r="N72" i="17" l="1"/>
  <c r="N71" i="17" l="1"/>
  <c r="N70" i="17" l="1"/>
  <c r="N69" i="17" l="1"/>
  <c r="N68" i="17" l="1"/>
  <c r="N67" i="17" l="1"/>
  <c r="N66" i="17" l="1"/>
  <c r="N65" i="17" l="1"/>
  <c r="N64" i="17" l="1"/>
  <c r="N63" i="17" l="1"/>
  <c r="N62" i="17" l="1"/>
  <c r="N61" i="17" l="1"/>
  <c r="N60" i="17" l="1"/>
  <c r="N59" i="17" l="1"/>
  <c r="N58" i="17" l="1"/>
  <c r="N57" i="17" l="1"/>
  <c r="N56" i="17" l="1"/>
  <c r="N55" i="17" l="1"/>
  <c r="N54" i="17" l="1"/>
  <c r="N53" i="17" l="1"/>
  <c r="N52" i="17" l="1"/>
  <c r="N51" i="17" l="1"/>
  <c r="N50" i="17" l="1"/>
  <c r="N49" i="17" l="1"/>
  <c r="N48" i="17" l="1"/>
  <c r="N47" i="17" l="1"/>
  <c r="N46" i="17" l="1"/>
  <c r="N45" i="17" l="1"/>
  <c r="N44" i="17" l="1"/>
  <c r="N43" i="17" l="1"/>
  <c r="N42" i="17" l="1"/>
  <c r="N41" i="17" l="1"/>
  <c r="N40" i="17" l="1"/>
  <c r="N39" i="17" l="1"/>
  <c r="N38" i="17" l="1"/>
  <c r="N37" i="17" l="1"/>
  <c r="N36" i="17" l="1"/>
  <c r="N35" i="17" l="1"/>
  <c r="N34" i="17" l="1"/>
  <c r="N33" i="17" l="1"/>
  <c r="N32" i="17" l="1"/>
  <c r="N31" i="17" l="1"/>
  <c r="N30" i="17" l="1"/>
  <c r="N29" i="17" l="1"/>
  <c r="N28" i="17" l="1"/>
  <c r="N27" i="17" l="1"/>
  <c r="N26" i="17" l="1"/>
  <c r="N25" i="17" l="1"/>
  <c r="N24" i="17" l="1"/>
  <c r="P13" i="17" l="1"/>
  <c r="N23" i="17"/>
  <c r="N22" i="17" l="1"/>
  <c r="R30" i="17"/>
  <c r="R71" i="17"/>
  <c r="R50" i="17"/>
  <c r="R45" i="17"/>
  <c r="R24" i="17"/>
  <c r="R35" i="17"/>
  <c r="R75" i="17"/>
  <c r="R42" i="17"/>
  <c r="R63" i="17"/>
  <c r="R54" i="17"/>
  <c r="R38" i="17"/>
  <c r="R74" i="17"/>
  <c r="R53" i="17"/>
  <c r="R64" i="17"/>
  <c r="R31" i="17"/>
  <c r="R48" i="17"/>
  <c r="R55" i="17"/>
  <c r="R33" i="17"/>
  <c r="R79" i="17"/>
  <c r="R59" i="17"/>
  <c r="R69" i="17"/>
  <c r="R77" i="17"/>
  <c r="R41" i="17"/>
  <c r="R25" i="17"/>
  <c r="R26" i="17"/>
  <c r="R56" i="17"/>
  <c r="R66" i="17"/>
  <c r="R36" i="17"/>
  <c r="R65" i="17"/>
  <c r="R72" i="17"/>
  <c r="R46" i="17"/>
  <c r="R49" i="17"/>
  <c r="R40" i="17"/>
  <c r="R73" i="17"/>
  <c r="R27" i="17"/>
  <c r="R68" i="17"/>
  <c r="R28" i="17"/>
  <c r="R29" i="17"/>
  <c r="R57" i="17"/>
  <c r="R39" i="17"/>
  <c r="R58" i="17"/>
  <c r="R47" i="17"/>
  <c r="R52" i="17"/>
  <c r="R60" i="17"/>
  <c r="R67" i="17"/>
  <c r="R32" i="17"/>
  <c r="R44" i="17"/>
  <c r="R62" i="17"/>
  <c r="R78" i="17"/>
  <c r="R76" i="17"/>
  <c r="R34" i="17"/>
  <c r="R37" i="17"/>
  <c r="R70" i="17"/>
  <c r="R61" i="17"/>
  <c r="R43" i="17"/>
  <c r="R51" i="17"/>
  <c r="N21" i="17" l="1"/>
  <c r="N20" i="17" l="1"/>
  <c r="N19" i="17" l="1"/>
  <c r="N18" i="17" l="1"/>
  <c r="N17" i="17" l="1"/>
  <c r="N16" i="17" l="1"/>
  <c r="N15" i="17" l="1"/>
  <c r="N14" i="17" l="1"/>
  <c r="N13" i="17" l="1"/>
  <c r="N12" i="17" l="1"/>
  <c r="N11" i="17" l="1"/>
  <c r="N10" i="17" l="1"/>
  <c r="N9" i="17" l="1"/>
  <c r="N8" i="17" l="1"/>
  <c r="N7" i="17" l="1"/>
  <c r="N6" i="17" l="1"/>
  <c r="N5" i="17" l="1"/>
  <c r="N4" i="17" s="1"/>
  <c r="P9" i="17" l="1"/>
  <c r="P5" i="17"/>
  <c r="P12" i="17"/>
  <c r="Q52" i="17" l="1"/>
  <c r="Q75" i="17"/>
  <c r="Q53" i="17"/>
  <c r="Q15" i="17"/>
  <c r="Q51" i="17"/>
  <c r="Q21" i="17"/>
  <c r="Q28" i="17"/>
  <c r="Q6" i="17"/>
  <c r="Q35" i="17"/>
  <c r="Q10" i="17"/>
  <c r="Q12" i="17"/>
  <c r="Q30" i="17"/>
  <c r="Q29" i="17"/>
  <c r="Q27" i="17"/>
  <c r="Q41" i="17"/>
  <c r="Q54" i="17"/>
  <c r="Q38" i="17"/>
  <c r="Q70" i="17"/>
  <c r="Q37" i="17"/>
  <c r="Q73" i="17"/>
  <c r="Q55" i="17"/>
  <c r="Q33" i="17"/>
  <c r="Q78" i="17"/>
  <c r="Q79" i="17"/>
  <c r="Q26" i="17"/>
  <c r="Q56" i="17"/>
  <c r="Q20" i="17"/>
  <c r="Q42" i="17"/>
  <c r="Q25" i="17"/>
  <c r="Q74" i="17"/>
  <c r="Q22" i="17"/>
  <c r="Q66" i="17"/>
  <c r="Q63" i="17"/>
  <c r="Q32" i="17"/>
  <c r="Q34" i="17"/>
  <c r="Q61" i="17"/>
  <c r="Q69" i="17"/>
  <c r="Q16" i="17"/>
  <c r="Q71" i="17"/>
  <c r="Q76" i="17"/>
  <c r="Q58" i="17"/>
  <c r="Q57" i="17"/>
  <c r="Q50" i="17"/>
  <c r="Q36" i="17"/>
  <c r="Q72" i="17"/>
  <c r="Q49" i="17"/>
  <c r="Q13" i="17"/>
  <c r="Q60" i="17"/>
  <c r="Q11" i="17"/>
  <c r="Q17" i="17"/>
  <c r="Q4" i="17"/>
  <c r="Q67" i="17"/>
  <c r="Q43" i="17"/>
  <c r="Q47" i="17"/>
  <c r="Q46" i="17"/>
  <c r="Q65" i="17"/>
  <c r="Q5" i="17"/>
  <c r="Q9" i="17"/>
  <c r="Q68" i="17"/>
  <c r="Q48" i="17"/>
  <c r="Q14" i="17"/>
  <c r="Q62" i="17"/>
  <c r="Q44" i="17"/>
  <c r="Q39" i="17"/>
  <c r="P10" i="17"/>
  <c r="P11" i="17" s="1"/>
  <c r="Q59" i="17"/>
  <c r="Q77" i="17"/>
  <c r="Q31" i="17"/>
  <c r="Q18" i="17"/>
  <c r="Q23" i="17"/>
  <c r="Q64" i="17"/>
  <c r="Q19" i="17"/>
  <c r="Q8" i="17"/>
  <c r="Q40" i="17"/>
  <c r="Q24" i="17"/>
  <c r="Q7" i="17"/>
  <c r="Q45" i="17"/>
  <c r="R10" i="17"/>
  <c r="R12" i="17"/>
  <c r="R19" i="17"/>
  <c r="R11" i="17"/>
  <c r="R7" i="17"/>
  <c r="R20" i="17"/>
  <c r="R6" i="17"/>
  <c r="R9" i="17"/>
  <c r="R4" i="17"/>
  <c r="R13" i="17"/>
  <c r="R15" i="17"/>
  <c r="R16" i="17"/>
  <c r="R8" i="17"/>
  <c r="R23" i="17"/>
  <c r="R22" i="17"/>
  <c r="R18" i="17"/>
  <c r="R21" i="17"/>
  <c r="R17" i="17"/>
  <c r="R5" i="17"/>
  <c r="R14" i="17"/>
  <c r="S23" i="17" l="1"/>
  <c r="S21" i="17"/>
  <c r="S78" i="17"/>
  <c r="S51" i="17"/>
  <c r="S46" i="17"/>
  <c r="S20" i="17"/>
  <c r="S49" i="17"/>
  <c r="S16" i="17"/>
  <c r="S18" i="17"/>
  <c r="S44" i="17"/>
  <c r="S68" i="17"/>
  <c r="S43" i="17"/>
  <c r="S65" i="17"/>
  <c r="S64" i="17"/>
  <c r="S37" i="17"/>
  <c r="S79" i="17"/>
  <c r="S63" i="17"/>
  <c r="S15" i="17"/>
  <c r="S74" i="17"/>
  <c r="S32" i="17"/>
  <c r="S39" i="17"/>
  <c r="S52" i="17"/>
  <c r="S50" i="17"/>
  <c r="S76" i="17"/>
  <c r="S6" i="17"/>
  <c r="S7" i="17"/>
  <c r="S9" i="17"/>
  <c r="S27" i="17"/>
  <c r="S13" i="17"/>
  <c r="S59" i="17"/>
  <c r="S29" i="17"/>
  <c r="S54" i="17"/>
  <c r="S31" i="17"/>
  <c r="S42" i="17"/>
  <c r="S45" i="17"/>
  <c r="S47" i="17"/>
  <c r="S71" i="17"/>
  <c r="S57" i="17"/>
  <c r="S56" i="17"/>
  <c r="S48" i="17"/>
  <c r="S4" i="17"/>
  <c r="S69" i="17"/>
  <c r="S14" i="17"/>
  <c r="S5" i="17"/>
  <c r="S30" i="17"/>
  <c r="S33" i="17"/>
  <c r="S73" i="17"/>
  <c r="S34" i="17"/>
  <c r="S70" i="17"/>
  <c r="S17" i="17"/>
  <c r="S10" i="17"/>
  <c r="S75" i="17"/>
  <c r="S53" i="17"/>
  <c r="S22" i="17"/>
  <c r="S35" i="17"/>
  <c r="S36" i="17"/>
  <c r="S24" i="17"/>
  <c r="S25" i="17"/>
  <c r="S40" i="17"/>
  <c r="S67" i="17"/>
  <c r="S8" i="17"/>
  <c r="S26" i="17"/>
  <c r="S62" i="17"/>
  <c r="S12" i="17"/>
  <c r="S61" i="17"/>
  <c r="S28" i="17"/>
  <c r="S77" i="17"/>
  <c r="S55" i="17"/>
  <c r="S60" i="17"/>
  <c r="S11" i="17"/>
  <c r="S66" i="17"/>
  <c r="S58" i="17"/>
  <c r="S41" i="17"/>
  <c r="S72" i="17"/>
  <c r="S38" i="17"/>
  <c r="S19" i="17"/>
  <c r="C3" i="46" l="1"/>
  <c r="T79" i="17"/>
  <c r="T78" i="17" l="1"/>
  <c r="U79" i="17"/>
  <c r="W79" i="17" s="1"/>
  <c r="X79" i="17" s="1"/>
  <c r="T77" i="17" l="1"/>
  <c r="U78" i="17"/>
  <c r="W78" i="17" s="1"/>
  <c r="X78" i="17" s="1"/>
  <c r="T76" i="17" l="1"/>
  <c r="U77" i="17"/>
  <c r="W77" i="17" s="1"/>
  <c r="X77" i="17" s="1"/>
  <c r="T75" i="17" l="1"/>
  <c r="U76" i="17"/>
  <c r="W76" i="17" s="1"/>
  <c r="X76" i="17" s="1"/>
  <c r="T74" i="17" l="1"/>
  <c r="U75" i="17"/>
  <c r="W75" i="17" s="1"/>
  <c r="X75" i="17" s="1"/>
  <c r="T73" i="17" l="1"/>
  <c r="U74" i="17"/>
  <c r="W74" i="17" s="1"/>
  <c r="X74" i="17" s="1"/>
  <c r="T72" i="17" l="1"/>
  <c r="U73" i="17"/>
  <c r="W73" i="17" s="1"/>
  <c r="X73" i="17" s="1"/>
  <c r="T71" i="17" l="1"/>
  <c r="U72" i="17"/>
  <c r="W72" i="17" s="1"/>
  <c r="X72" i="17" s="1"/>
  <c r="T70" i="17" l="1"/>
  <c r="U71" i="17"/>
  <c r="W71" i="17" s="1"/>
  <c r="X71" i="17" s="1"/>
  <c r="T69" i="17" l="1"/>
  <c r="U70" i="17"/>
  <c r="W70" i="17" s="1"/>
  <c r="X70" i="17" s="1"/>
  <c r="T68" i="17" l="1"/>
  <c r="U69" i="17"/>
  <c r="W69" i="17" s="1"/>
  <c r="X69" i="17" s="1"/>
  <c r="T67" i="17" l="1"/>
  <c r="U68" i="17"/>
  <c r="W68" i="17" s="1"/>
  <c r="X68" i="17" s="1"/>
  <c r="T66" i="17" l="1"/>
  <c r="U67" i="17"/>
  <c r="W67" i="17" s="1"/>
  <c r="X67" i="17" s="1"/>
  <c r="T65" i="17" l="1"/>
  <c r="U66" i="17"/>
  <c r="W66" i="17" s="1"/>
  <c r="X66" i="17" s="1"/>
  <c r="T64" i="17" l="1"/>
  <c r="U65" i="17"/>
  <c r="W65" i="17" s="1"/>
  <c r="X65" i="17" s="1"/>
  <c r="T63" i="17" l="1"/>
  <c r="U64" i="17"/>
  <c r="W64" i="17" s="1"/>
  <c r="X64" i="17" s="1"/>
  <c r="T62" i="17" l="1"/>
  <c r="U63" i="17"/>
  <c r="W63" i="17" s="1"/>
  <c r="X63" i="17" s="1"/>
  <c r="T61" i="17" l="1"/>
  <c r="U62" i="17"/>
  <c r="W62" i="17" s="1"/>
  <c r="X62" i="17" s="1"/>
  <c r="T60" i="17" l="1"/>
  <c r="U61" i="17"/>
  <c r="W61" i="17" s="1"/>
  <c r="X61" i="17" s="1"/>
  <c r="T59" i="17" l="1"/>
  <c r="U60" i="17"/>
  <c r="W60" i="17" s="1"/>
  <c r="X60" i="17" s="1"/>
  <c r="T58" i="17" l="1"/>
  <c r="U59" i="17"/>
  <c r="W59" i="17" s="1"/>
  <c r="X59" i="17" s="1"/>
  <c r="T57" i="17" l="1"/>
  <c r="U58" i="17"/>
  <c r="W58" i="17" s="1"/>
  <c r="X58" i="17" s="1"/>
  <c r="T56" i="17" l="1"/>
  <c r="U57" i="17"/>
  <c r="W57" i="17" s="1"/>
  <c r="X57" i="17" s="1"/>
  <c r="T55" i="17" l="1"/>
  <c r="U56" i="17"/>
  <c r="W56" i="17" s="1"/>
  <c r="X56" i="17" s="1"/>
  <c r="T54" i="17" l="1"/>
  <c r="U55" i="17"/>
  <c r="W55" i="17" s="1"/>
  <c r="X55" i="17" s="1"/>
  <c r="T53" i="17" l="1"/>
  <c r="U54" i="17"/>
  <c r="W54" i="17" s="1"/>
  <c r="X54" i="17" s="1"/>
  <c r="T52" i="17" l="1"/>
  <c r="U53" i="17"/>
  <c r="W53" i="17" s="1"/>
  <c r="X53" i="17" s="1"/>
  <c r="T51" i="17" l="1"/>
  <c r="U52" i="17"/>
  <c r="W52" i="17" s="1"/>
  <c r="X52" i="17" s="1"/>
  <c r="T50" i="17" l="1"/>
  <c r="U51" i="17"/>
  <c r="W51" i="17" s="1"/>
  <c r="X51" i="17" s="1"/>
  <c r="T49" i="17" l="1"/>
  <c r="U50" i="17"/>
  <c r="W50" i="17" s="1"/>
  <c r="X50" i="17" s="1"/>
  <c r="T48" i="17" l="1"/>
  <c r="U49" i="17"/>
  <c r="W49" i="17" s="1"/>
  <c r="X49" i="17" s="1"/>
  <c r="T47" i="17" l="1"/>
  <c r="U48" i="17"/>
  <c r="W48" i="17" s="1"/>
  <c r="X48" i="17" s="1"/>
  <c r="T46" i="17" l="1"/>
  <c r="U47" i="17"/>
  <c r="W47" i="17" s="1"/>
  <c r="X47" i="17" s="1"/>
  <c r="T45" i="17" l="1"/>
  <c r="U46" i="17"/>
  <c r="W46" i="17" s="1"/>
  <c r="X46" i="17" s="1"/>
  <c r="T44" i="17" l="1"/>
  <c r="U45" i="17"/>
  <c r="W45" i="17" s="1"/>
  <c r="X45" i="17" s="1"/>
  <c r="T43" i="17" l="1"/>
  <c r="U44" i="17"/>
  <c r="W44" i="17" s="1"/>
  <c r="X44" i="17" s="1"/>
  <c r="T42" i="17" l="1"/>
  <c r="U43" i="17"/>
  <c r="W43" i="17" s="1"/>
  <c r="X43" i="17" s="1"/>
  <c r="T41" i="17" l="1"/>
  <c r="U42" i="17"/>
  <c r="W42" i="17" s="1"/>
  <c r="X42" i="17" s="1"/>
  <c r="T40" i="17" l="1"/>
  <c r="U41" i="17"/>
  <c r="W41" i="17" s="1"/>
  <c r="X41" i="17" s="1"/>
  <c r="T39" i="17" l="1"/>
  <c r="U40" i="17"/>
  <c r="W40" i="17" s="1"/>
  <c r="X40" i="17" s="1"/>
  <c r="T38" i="17" l="1"/>
  <c r="U39" i="17"/>
  <c r="W39" i="17" s="1"/>
  <c r="X39" i="17" s="1"/>
  <c r="T37" i="17" l="1"/>
  <c r="U38" i="17"/>
  <c r="W38" i="17" s="1"/>
  <c r="X38" i="17" s="1"/>
  <c r="T36" i="17" l="1"/>
  <c r="U37" i="17"/>
  <c r="W37" i="17" s="1"/>
  <c r="X37" i="17" s="1"/>
  <c r="T35" i="17" l="1"/>
  <c r="U36" i="17"/>
  <c r="W36" i="17" s="1"/>
  <c r="X36" i="17" s="1"/>
  <c r="T34" i="17" l="1"/>
  <c r="U35" i="17"/>
  <c r="W35" i="17" s="1"/>
  <c r="X35" i="17" s="1"/>
  <c r="T33" i="17" l="1"/>
  <c r="U34" i="17"/>
  <c r="W34" i="17" s="1"/>
  <c r="X34" i="17" s="1"/>
  <c r="T32" i="17" l="1"/>
  <c r="U33" i="17"/>
  <c r="W33" i="17" s="1"/>
  <c r="X33" i="17" s="1"/>
  <c r="T31" i="17" l="1"/>
  <c r="U32" i="17"/>
  <c r="W32" i="17" s="1"/>
  <c r="X32" i="17" s="1"/>
  <c r="T30" i="17" l="1"/>
  <c r="U31" i="17"/>
  <c r="W31" i="17" s="1"/>
  <c r="X31" i="17" s="1"/>
  <c r="T29" i="17" l="1"/>
  <c r="U30" i="17"/>
  <c r="W30" i="17" s="1"/>
  <c r="X30" i="17" s="1"/>
  <c r="T28" i="17" l="1"/>
  <c r="U29" i="17"/>
  <c r="W29" i="17" s="1"/>
  <c r="X29" i="17" s="1"/>
  <c r="T27" i="17" l="1"/>
  <c r="U28" i="17"/>
  <c r="W28" i="17" s="1"/>
  <c r="X28" i="17" s="1"/>
  <c r="T26" i="17" l="1"/>
  <c r="U27" i="17"/>
  <c r="W27" i="17" s="1"/>
  <c r="X27" i="17" s="1"/>
  <c r="T25" i="17" l="1"/>
  <c r="U26" i="17"/>
  <c r="W26" i="17" s="1"/>
  <c r="X26" i="17" s="1"/>
  <c r="T24" i="17" l="1"/>
  <c r="U25" i="17"/>
  <c r="W25" i="17" s="1"/>
  <c r="X25" i="17" s="1"/>
  <c r="T23" i="17" l="1"/>
  <c r="U24" i="17"/>
  <c r="W24" i="17" s="1"/>
  <c r="X24" i="17" s="1"/>
  <c r="T22" i="17" l="1"/>
  <c r="U23" i="17"/>
  <c r="W23" i="17" s="1"/>
  <c r="X23" i="17" s="1"/>
  <c r="T21" i="17" l="1"/>
  <c r="U22" i="17"/>
  <c r="W22" i="17" s="1"/>
  <c r="X22" i="17" s="1"/>
  <c r="T20" i="17" l="1"/>
  <c r="U21" i="17"/>
  <c r="W21" i="17" s="1"/>
  <c r="X21" i="17" s="1"/>
  <c r="T19" i="17" l="1"/>
  <c r="U20" i="17"/>
  <c r="W20" i="17" s="1"/>
  <c r="X20" i="17" s="1"/>
  <c r="T18" i="17" l="1"/>
  <c r="U19" i="17"/>
  <c r="W19" i="17" s="1"/>
  <c r="X19" i="17" s="1"/>
  <c r="T17" i="17" l="1"/>
  <c r="U18" i="17"/>
  <c r="W18" i="17" s="1"/>
  <c r="X18" i="17" s="1"/>
  <c r="T16" i="17" l="1"/>
  <c r="U17" i="17"/>
  <c r="W17" i="17" s="1"/>
  <c r="X17" i="17" s="1"/>
  <c r="T15" i="17" l="1"/>
  <c r="U16" i="17"/>
  <c r="W16" i="17" s="1"/>
  <c r="X16" i="17" s="1"/>
  <c r="T14" i="17" l="1"/>
  <c r="U15" i="17"/>
  <c r="W15" i="17" s="1"/>
  <c r="X15" i="17" s="1"/>
  <c r="T13" i="17" l="1"/>
  <c r="U14" i="17"/>
  <c r="W14" i="17" s="1"/>
  <c r="X14" i="17" s="1"/>
  <c r="T12" i="17" l="1"/>
  <c r="U13" i="17"/>
  <c r="W13" i="17" s="1"/>
  <c r="X13" i="17" s="1"/>
  <c r="T11" i="17" l="1"/>
  <c r="U12" i="17"/>
  <c r="W12" i="17" s="1"/>
  <c r="X12" i="17" s="1"/>
  <c r="T10" i="17" l="1"/>
  <c r="U11" i="17"/>
  <c r="W11" i="17" s="1"/>
  <c r="X11" i="17" s="1"/>
  <c r="T9" i="17" l="1"/>
  <c r="U10" i="17"/>
  <c r="W10" i="17" s="1"/>
  <c r="X10" i="17" s="1"/>
  <c r="T8" i="17" l="1"/>
  <c r="U9" i="17"/>
  <c r="W9" i="17" s="1"/>
  <c r="X9" i="17" s="1"/>
  <c r="T7" i="17" l="1"/>
  <c r="U8" i="17"/>
  <c r="W8" i="17" s="1"/>
  <c r="X8" i="17" s="1"/>
  <c r="T6" i="17" l="1"/>
  <c r="U7" i="17"/>
  <c r="W7" i="17" s="1"/>
  <c r="X7" i="17" s="1"/>
  <c r="T5" i="17" l="1"/>
  <c r="U6" i="17"/>
  <c r="W6" i="17" s="1"/>
  <c r="X6" i="17" s="1"/>
  <c r="T4" i="17" l="1"/>
  <c r="U4" i="17" s="1"/>
  <c r="U5" i="17"/>
  <c r="W5" i="17" s="1"/>
  <c r="X5" i="17" s="1"/>
  <c r="W4" i="17" l="1"/>
  <c r="X4" i="17" s="1"/>
</calcChain>
</file>

<file path=xl/comments1.xml><?xml version="1.0" encoding="utf-8"?>
<comments xmlns="http://schemas.openxmlformats.org/spreadsheetml/2006/main">
  <authors>
    <author>Author</author>
  </authors>
  <commentList>
    <comment ref="G3" authorId="0">
      <text>
        <r>
          <rPr>
            <sz val="9"/>
            <color indexed="81"/>
            <rFont val="Tahoma"/>
            <family val="2"/>
          </rPr>
          <t>Adjusts claim to be PV equivalent as of the end of the year</t>
        </r>
      </text>
    </comment>
    <comment ref="H3" authorId="0">
      <text>
        <r>
          <rPr>
            <sz val="9"/>
            <color indexed="81"/>
            <rFont val="Tahoma"/>
            <family val="2"/>
          </rPr>
          <t>Adjusts premium to be PV equivalent as of the beginning of the year</t>
        </r>
      </text>
    </comment>
  </commentList>
</comments>
</file>

<file path=xl/sharedStrings.xml><?xml version="1.0" encoding="utf-8"?>
<sst xmlns="http://schemas.openxmlformats.org/spreadsheetml/2006/main" count="130" uniqueCount="102">
  <si>
    <t>px</t>
  </si>
  <si>
    <t>lx</t>
  </si>
  <si>
    <t>PremiumPeriod</t>
  </si>
  <si>
    <t>BenefitPeriod</t>
  </si>
  <si>
    <t>InterestRate</t>
  </si>
  <si>
    <t>MortalityRate</t>
  </si>
  <si>
    <t>LapseRate</t>
  </si>
  <si>
    <t>GuaranteedPremium</t>
  </si>
  <si>
    <t>DeathBenefit</t>
  </si>
  <si>
    <t>PolicyYear</t>
  </si>
  <si>
    <t>PV Post-Shock Benefit</t>
  </si>
  <si>
    <t>PV Post-Shock Net Premium</t>
  </si>
  <si>
    <t>k-Factor Post-Shock</t>
  </si>
  <si>
    <t>k-Factor Level-Period</t>
  </si>
  <si>
    <t>PV Post-Shock AGP</t>
  </si>
  <si>
    <t>PV Level Period AGP</t>
  </si>
  <si>
    <t>Expense Allowance</t>
  </si>
  <si>
    <t>PV Level Period Benefit</t>
  </si>
  <si>
    <t>Mean</t>
  </si>
  <si>
    <t>Halfcx</t>
  </si>
  <si>
    <t>NetPremium</t>
  </si>
  <si>
    <t>GrossPremium</t>
  </si>
  <si>
    <t>NetPremiumConstraint</t>
  </si>
  <si>
    <t>ExpenseAllowanceFactor</t>
  </si>
  <si>
    <t>PostLevelShockConstraint</t>
  </si>
  <si>
    <t>k-Factor (before constraint)</t>
  </si>
  <si>
    <t>NetPremiumReserve (NPR)</t>
  </si>
  <si>
    <t>INPUTS</t>
  </si>
  <si>
    <t>Issue Age</t>
  </si>
  <si>
    <t>Gender</t>
  </si>
  <si>
    <t>SmokerStatus</t>
  </si>
  <si>
    <t>MaturityAge</t>
  </si>
  <si>
    <t>Male</t>
  </si>
  <si>
    <t>Nonsmoker</t>
  </si>
  <si>
    <t>ProductInformation</t>
  </si>
  <si>
    <t>StatutoryAssumption</t>
  </si>
  <si>
    <t>ValuationFunction</t>
  </si>
  <si>
    <t>ValuationRate</t>
  </si>
  <si>
    <t>SemiContinuous</t>
  </si>
  <si>
    <t>MortalityTable</t>
  </si>
  <si>
    <t>2017 CSO Ultimate Male Nonsmoker ALB</t>
  </si>
  <si>
    <t>Input</t>
  </si>
  <si>
    <t>Calculation</t>
  </si>
  <si>
    <t>ClaimAdjustment</t>
  </si>
  <si>
    <t>PremiumAdjustment</t>
  </si>
  <si>
    <t>AdjustedGrossPremium</t>
  </si>
  <si>
    <t>BOP = Beginning of Period</t>
  </si>
  <si>
    <t>BOP_BenefitCost</t>
  </si>
  <si>
    <t>BOP_TerminalReserve</t>
  </si>
  <si>
    <t>InitialLevelPeriod</t>
  </si>
  <si>
    <t>NetPremiumNoConstraint</t>
  </si>
  <si>
    <t>PV_BOP_AGP</t>
  </si>
  <si>
    <t>PV_BOP_Benefit</t>
  </si>
  <si>
    <t>PV_BOP_NetPremium</t>
  </si>
  <si>
    <t>ConstraintRatio</t>
  </si>
  <si>
    <t>Policy</t>
  </si>
  <si>
    <t>Future Gross Premium</t>
  </si>
  <si>
    <t>Future Net Premium</t>
  </si>
  <si>
    <t>…</t>
  </si>
  <si>
    <t>Total</t>
  </si>
  <si>
    <t>DET</t>
  </si>
  <si>
    <t>DET:</t>
  </si>
  <si>
    <t>Term NPR'</t>
  </si>
  <si>
    <t xml:space="preserve"> </t>
  </si>
  <si>
    <t>* Informational only</t>
  </si>
  <si>
    <t>PolicyInformation (Inventory)*</t>
  </si>
  <si>
    <t>Copyright © 2015 Actuarial Compass LLC. All Rights Reserved</t>
  </si>
  <si>
    <t xml:space="preserve">This worksheet illustrates the calculations for a single policy and then illustrates DET on a group of policies. </t>
  </si>
  <si>
    <t>Worksheet Tab = Input1</t>
  </si>
  <si>
    <t>Worksheet Tab = NPR1</t>
  </si>
  <si>
    <r>
      <t xml:space="preserve">The formulas are identical to </t>
    </r>
    <r>
      <rPr>
        <i/>
        <sz val="12"/>
        <color theme="1"/>
        <rFont val="Calibri"/>
        <family val="2"/>
        <scheme val="minor"/>
      </rPr>
      <t>PBAGuide_TermNPRExample.xls</t>
    </r>
  </si>
  <si>
    <t>Worksheet Tab = DET</t>
  </si>
  <si>
    <r>
      <t xml:space="preserve">This spreadsheet was adapted from an online course, </t>
    </r>
    <r>
      <rPr>
        <i/>
        <sz val="12"/>
        <color indexed="8"/>
        <rFont val="Calibri"/>
        <family val="2"/>
      </rPr>
      <t>PBA Training*</t>
    </r>
    <r>
      <rPr>
        <sz val="12"/>
        <color indexed="8"/>
        <rFont val="Calibri"/>
        <family val="2"/>
      </rPr>
      <t xml:space="preserve">. The spreadsheet illustrates a VM calculation and is not intended for uses or purposes other than providing an illustration for educational purposes. It is not a program, it does not possess flexibility, it does not address all possible situations and parameters, and it is not meant to suggest how to implement or validate VM calculations. </t>
    </r>
  </si>
  <si>
    <r>
      <t xml:space="preserve">* Actuarial Compass, </t>
    </r>
    <r>
      <rPr>
        <i/>
        <sz val="12"/>
        <color indexed="8"/>
        <rFont val="Calibri"/>
        <family val="2"/>
      </rPr>
      <t>PBA Training I and II</t>
    </r>
    <r>
      <rPr>
        <sz val="12"/>
        <color indexed="8"/>
        <rFont val="Calibri"/>
        <family val="2"/>
      </rPr>
      <t>. Retrieved moodle.actuarialcompass.com December 2015.</t>
    </r>
  </si>
  <si>
    <t xml:space="preserve">This worksheet contains the output, only partially displayed, for the entire group of policies. </t>
  </si>
  <si>
    <t xml:space="preserve">1. Row 3 is the single policy corresponding to tabs Input1 and NPR1. </t>
  </si>
  <si>
    <t xml:space="preserve">2. Since this policy is subject to a shock lapse rate in the NPR calculation the sum of future gross premiums is restricted to the level period. </t>
  </si>
  <si>
    <t xml:space="preserve">3. Row 7 is the sum for the group. The group passes the test if Cell B7 &gt; Cell C7, otherwise it fails. </t>
  </si>
  <si>
    <t>In this example, the group fails DET.</t>
  </si>
  <si>
    <r>
      <t xml:space="preserve">1. The single policy calculations are identical to </t>
    </r>
    <r>
      <rPr>
        <i/>
        <sz val="12"/>
        <color theme="1"/>
        <rFont val="Calibri"/>
        <family val="2"/>
        <scheme val="minor"/>
      </rPr>
      <t>PBAGuide_TermNPRExample.xls</t>
    </r>
    <r>
      <rPr>
        <sz val="12"/>
        <color theme="1"/>
        <rFont val="Calibri"/>
        <family val="2"/>
        <scheme val="minor"/>
      </rPr>
      <t xml:space="preserve"> with the following exceptions. Cell B10 is the sample policy’s policy year. DET considers only future premiums. The lapse rates in Column J are zero per VM-30.</t>
    </r>
  </si>
  <si>
    <t xml:space="preserve">2.  Cells A3..B8 and H5..I5 are for informational purposes and are not used directly in the calculations. </t>
  </si>
  <si>
    <t xml:space="preserve">3.  Columns D..F provide product rate and the level term period. </t>
  </si>
  <si>
    <t xml:space="preserve">4.  Columns H..J provide the valuation assumptions. </t>
  </si>
  <si>
    <t>1.  Columns B..D, I, and K simply retrieve the need input information from the Input worksheet.</t>
  </si>
  <si>
    <t xml:space="preserve">2.  Columns E-F calculate the survivorship probability for each Policy Year. </t>
  </si>
  <si>
    <t>3. Columns G-H calculate the present value equivalent adjustments for claims and premiums. These are identical to semi-continuous and continuous factors used in NLP, FPT, and pre-PBR CRVM reserve calculations.</t>
  </si>
  <si>
    <t>4.  Columns I calculates the Adjusted Gross Premium (AGP). The first AGP is zero. AGP in years 2 to 5 are 90% of the gross premium. Years 6 and later make no adjustment.</t>
  </si>
  <si>
    <t xml:space="preserve">5.  Columns L-N calculate present values. </t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</si>
  <si>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Column L is the standard formula for the present values for a beginning of period value, and in this case, AGPs reflecting the premium equivalent adjustment. </t>
    </r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</si>
  <si>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Column M calculates the benefit cost as of the beginning of the period. The timing of the death claim reflects the valuation function and hence the claim adjustment. </t>
    </r>
  </si>
  <si>
    <r>
      <t>c)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Column N is the standard present value formula but this time for Benefits.  </t>
    </r>
  </si>
  <si>
    <t xml:space="preserve">6.  Column P calculates items related to the Expense Allowance and k-factors. </t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</si>
  <si>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Cell P2 calculates the Expense Allowance which is defined as $2.50 per $1,000 of insurance for the first policy year only (see VM-20 3.B.4.a). </t>
    </r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</si>
  <si>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Cell P5 calculates the k-factor before consideration of the VM-20 constraint (VM-20 3.B.4.a i-iv).</t>
    </r>
  </si>
  <si>
    <r>
      <t>c)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Cells P6..P13 calculate values related to the constraint described in the Guide 8.3 NPR section.</t>
    </r>
  </si>
  <si>
    <t xml:space="preserve">7.  Columns Q and R calculate net premiums on an unconstrained and constrained basis respectively. </t>
  </si>
  <si>
    <t xml:space="preserve">8.  Columns S equals Column Q or R according to whether the constraint is breached or not. </t>
  </si>
  <si>
    <t xml:space="preserve">9.  Column T calculates the PV of Net Premiums. </t>
  </si>
  <si>
    <t xml:space="preserve">10. Column U calculates terminal reserves. VM-20 requires a cost of insurance floor (see VM-20 3.D.1):  </t>
  </si>
  <si>
    <t xml:space="preserve">11. Column V calculates a half cx floor. </t>
  </si>
  <si>
    <t xml:space="preserve">12. Column W calculates the mean reserve. </t>
  </si>
  <si>
    <t xml:space="preserve">13. Column X is the NPR, which applies the half cx floor to the mean reserve.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</si>
</sst>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(* #,##0.0000000_);_(* \(#,##0.0000000\);_(* &quot;-&quot;??_);_(@_)"/>
    <numFmt numFmtId="166" formatCode="_(* #,##0.00000_);_(* \(#,##0.00000\);_(* &quot;-&quot;??_);_(@_)"/>
    <numFmt numFmtId="167" formatCode="0.0%"/>
    <numFmt numFmtId="168" formatCode="_(* #,##0.0000_);_(* \(#,##0.00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rgb="FF0000FF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6"/>
      <color rgb="FFC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color rgb="FF74600A"/>
      <name val="Georgia"/>
      <family val="1"/>
    </font>
    <font>
      <i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sz val="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43" fontId="0" fillId="0" borderId="0" xfId="1" applyFont="1"/>
    <xf numFmtId="164" fontId="0" fillId="0" borderId="0" xfId="1" applyNumberFormat="1" applyFont="1"/>
    <xf numFmtId="43" fontId="0" fillId="0" borderId="0" xfId="1" applyNumberFormat="1" applyFont="1"/>
    <xf numFmtId="10" fontId="0" fillId="0" borderId="0" xfId="2" applyNumberFormat="1" applyFont="1"/>
    <xf numFmtId="165" fontId="0" fillId="0" borderId="0" xfId="1" applyNumberFormat="1" applyFont="1"/>
    <xf numFmtId="0" fontId="0" fillId="0" borderId="0" xfId="0" applyAlignment="1">
      <alignment horizontal="center"/>
    </xf>
    <xf numFmtId="43" fontId="0" fillId="0" borderId="0" xfId="0" applyNumberFormat="1"/>
    <xf numFmtId="43" fontId="3" fillId="0" borderId="0" xfId="1" applyFont="1" applyAlignment="1">
      <alignment wrapText="1"/>
    </xf>
    <xf numFmtId="164" fontId="4" fillId="0" borderId="0" xfId="1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5" fillId="0" borderId="0" xfId="0" applyFont="1" applyAlignment="1">
      <alignment horizontal="right"/>
    </xf>
    <xf numFmtId="9" fontId="0" fillId="0" borderId="0" xfId="2" applyFont="1"/>
    <xf numFmtId="166" fontId="0" fillId="0" borderId="0" xfId="0" applyNumberFormat="1"/>
    <xf numFmtId="9" fontId="0" fillId="0" borderId="0" xfId="2" applyFont="1" applyAlignment="1">
      <alignment horizontal="right"/>
    </xf>
    <xf numFmtId="166" fontId="0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 wrapText="1"/>
    </xf>
    <xf numFmtId="166" fontId="5" fillId="0" borderId="0" xfId="1" applyNumberFormat="1" applyFont="1" applyAlignment="1">
      <alignment horizontal="right" wrapText="1"/>
    </xf>
    <xf numFmtId="9" fontId="5" fillId="0" borderId="0" xfId="2" applyFont="1" applyAlignment="1">
      <alignment horizontal="right" wrapText="1"/>
    </xf>
    <xf numFmtId="43" fontId="5" fillId="0" borderId="0" xfId="1" applyFont="1" applyAlignment="1">
      <alignment horizontal="right" wrapText="1"/>
    </xf>
    <xf numFmtId="0" fontId="2" fillId="0" borderId="0" xfId="0" applyFont="1"/>
    <xf numFmtId="167" fontId="0" fillId="0" borderId="0" xfId="2" applyNumberFormat="1" applyFont="1"/>
    <xf numFmtId="43" fontId="3" fillId="0" borderId="0" xfId="1" applyFont="1"/>
    <xf numFmtId="43" fontId="3" fillId="0" borderId="0" xfId="1" applyNumberFormat="1" applyFont="1" applyFill="1" applyAlignment="1">
      <alignment horizontal="left"/>
    </xf>
    <xf numFmtId="43" fontId="3" fillId="0" borderId="0" xfId="0" applyNumberFormat="1" applyFont="1"/>
    <xf numFmtId="167" fontId="3" fillId="0" borderId="0" xfId="2" applyNumberFormat="1" applyFont="1" applyAlignment="1">
      <alignment wrapText="1"/>
    </xf>
    <xf numFmtId="167" fontId="3" fillId="0" borderId="0" xfId="2" applyNumberFormat="1" applyFont="1"/>
    <xf numFmtId="43" fontId="3" fillId="0" borderId="0" xfId="1" applyNumberFormat="1" applyFont="1" applyAlignment="1">
      <alignment horizontal="left" wrapText="1"/>
    </xf>
    <xf numFmtId="0" fontId="6" fillId="0" borderId="0" xfId="0" applyFont="1"/>
    <xf numFmtId="0" fontId="7" fillId="0" borderId="0" xfId="0" applyFont="1" applyAlignment="1">
      <alignment horizontal="center" wrapText="1"/>
    </xf>
    <xf numFmtId="10" fontId="7" fillId="0" borderId="0" xfId="2" applyNumberFormat="1" applyFont="1" applyAlignment="1">
      <alignment horizontal="right" wrapText="1"/>
    </xf>
    <xf numFmtId="166" fontId="7" fillId="0" borderId="0" xfId="1" applyNumberFormat="1" applyFont="1" applyAlignment="1">
      <alignment horizontal="right" wrapText="1"/>
    </xf>
    <xf numFmtId="9" fontId="7" fillId="0" borderId="0" xfId="2" applyFont="1" applyAlignment="1">
      <alignment horizontal="right" wrapText="1"/>
    </xf>
    <xf numFmtId="165" fontId="7" fillId="0" borderId="0" xfId="1" applyNumberFormat="1" applyFont="1" applyAlignment="1">
      <alignment horizontal="right" wrapText="1"/>
    </xf>
    <xf numFmtId="43" fontId="7" fillId="0" borderId="0" xfId="1" applyFont="1" applyAlignment="1">
      <alignment horizontal="right" wrapText="1"/>
    </xf>
    <xf numFmtId="164" fontId="7" fillId="0" borderId="0" xfId="1" applyNumberFormat="1" applyFont="1" applyAlignment="1">
      <alignment horizontal="right" wrapText="1"/>
    </xf>
    <xf numFmtId="0" fontId="7" fillId="0" borderId="0" xfId="0" applyFont="1" applyAlignment="1">
      <alignment horizontal="right"/>
    </xf>
    <xf numFmtId="43" fontId="1" fillId="0" borderId="0" xfId="1" applyFont="1" applyAlignment="1">
      <alignment horizontal="right"/>
    </xf>
    <xf numFmtId="0" fontId="5" fillId="0" borderId="0" xfId="0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left" wrapText="1"/>
    </xf>
    <xf numFmtId="43" fontId="8" fillId="0" borderId="0" xfId="1" applyFont="1"/>
    <xf numFmtId="0" fontId="5" fillId="0" borderId="0" xfId="0" applyFont="1" applyAlignment="1">
      <alignment horizontal="left" vertical="center"/>
    </xf>
    <xf numFmtId="166" fontId="3" fillId="0" borderId="0" xfId="1" applyNumberFormat="1" applyFont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10" fontId="0" fillId="0" borderId="0" xfId="2" applyNumberFormat="1" applyFont="1" applyAlignment="1">
      <alignment horizontal="left"/>
    </xf>
    <xf numFmtId="0" fontId="3" fillId="0" borderId="0" xfId="0" applyFont="1" applyAlignment="1">
      <alignment horizontal="left"/>
    </xf>
    <xf numFmtId="166" fontId="0" fillId="2" borderId="0" xfId="1" applyNumberFormat="1" applyFont="1" applyFill="1" applyAlignment="1">
      <alignment horizontal="right"/>
    </xf>
    <xf numFmtId="166" fontId="0" fillId="3" borderId="0" xfId="1" applyNumberFormat="1" applyFont="1" applyFill="1" applyAlignment="1">
      <alignment horizontal="right"/>
    </xf>
    <xf numFmtId="0" fontId="0" fillId="0" borderId="0" xfId="0" applyBorder="1" applyAlignment="1">
      <alignment horizontal="left"/>
    </xf>
    <xf numFmtId="43" fontId="8" fillId="0" borderId="0" xfId="1" applyFont="1" applyAlignment="1"/>
    <xf numFmtId="168" fontId="7" fillId="0" borderId="0" xfId="0" applyNumberFormat="1" applyFont="1" applyAlignment="1">
      <alignment horizontal="right"/>
    </xf>
    <xf numFmtId="0" fontId="10" fillId="0" borderId="0" xfId="0" applyFont="1"/>
    <xf numFmtId="164" fontId="1" fillId="0" borderId="0" xfId="1" applyNumberFormat="1" applyFont="1"/>
    <xf numFmtId="43" fontId="7" fillId="0" borderId="0" xfId="1" applyFont="1" applyAlignment="1">
      <alignment horizontal="right"/>
    </xf>
    <xf numFmtId="43" fontId="7" fillId="0" borderId="0" xfId="1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164" fontId="7" fillId="0" borderId="0" xfId="1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1" applyNumberFormat="1" applyFont="1"/>
    <xf numFmtId="164" fontId="0" fillId="0" borderId="0" xfId="1" applyNumberFormat="1" applyFont="1" applyAlignment="1">
      <alignment horizontal="right"/>
    </xf>
    <xf numFmtId="164" fontId="0" fillId="0" borderId="0" xfId="0" applyNumberFormat="1"/>
    <xf numFmtId="0" fontId="12" fillId="0" borderId="0" xfId="0" applyFont="1" applyAlignment="1">
      <alignment horizontal="center"/>
    </xf>
    <xf numFmtId="164" fontId="12" fillId="0" borderId="0" xfId="1" applyNumberFormat="1" applyFont="1"/>
    <xf numFmtId="0" fontId="13" fillId="0" borderId="0" xfId="0" applyFont="1"/>
    <xf numFmtId="10" fontId="0" fillId="0" borderId="0" xfId="2" applyNumberFormat="1" applyFont="1" applyFill="1"/>
    <xf numFmtId="0" fontId="12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indent="2"/>
    </xf>
    <xf numFmtId="0" fontId="13" fillId="0" borderId="0" xfId="0" applyFont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colors>
    <mruColors>
      <color rgb="FF0000FF"/>
      <color rgb="FFFF0066"/>
      <color rgb="FF009999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ropbox/MentorLabPrivate/Sequel/Guide%20II/CalculationExamples/ALookInsideVM20Mortality%20FULL%20(all%20mort%20table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argin"/>
      <sheetName val="GradeTable"/>
      <sheetName val="Calcs"/>
      <sheetName val="Mortality"/>
      <sheetName val="Menu"/>
      <sheetName val="Credibility"/>
      <sheetName val="UCS"/>
      <sheetName val="base_q"/>
      <sheetName val="Ultimate"/>
      <sheetName val="Dictionary"/>
      <sheetName val="1401"/>
      <sheetName val="1402"/>
      <sheetName val="1403"/>
      <sheetName val="1404"/>
      <sheetName val="1405"/>
      <sheetName val="1406"/>
      <sheetName val="1407"/>
      <sheetName val="1408"/>
      <sheetName val="1409"/>
      <sheetName val="1410"/>
      <sheetName val="1501"/>
      <sheetName val="1502"/>
      <sheetName val="1503"/>
      <sheetName val="1504"/>
      <sheetName val="1505"/>
      <sheetName val="1506"/>
      <sheetName val="1507"/>
      <sheetName val="1508"/>
      <sheetName val="1509"/>
      <sheetName val="1510"/>
      <sheetName val="1511"/>
      <sheetName val="1512"/>
      <sheetName val="1513"/>
      <sheetName val="1514"/>
      <sheetName val="1515"/>
      <sheetName val="1516"/>
      <sheetName val="1517"/>
      <sheetName val="1518"/>
      <sheetName val="1519"/>
      <sheetName val="1520"/>
      <sheetName val="1521"/>
      <sheetName val="1522"/>
      <sheetName val="1523"/>
      <sheetName val="1524"/>
      <sheetName val="1525"/>
      <sheetName val="1526"/>
      <sheetName val="1527"/>
      <sheetName val="15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Company Pricing Female NS1</v>
          </cell>
        </row>
        <row r="4">
          <cell r="A4" t="str">
            <v>Company Pricing Female NS2</v>
          </cell>
        </row>
        <row r="5">
          <cell r="A5" t="str">
            <v>Company Pricing Female NS3</v>
          </cell>
        </row>
        <row r="6">
          <cell r="A6" t="str">
            <v>Company Pricing Female S1</v>
          </cell>
        </row>
        <row r="7">
          <cell r="A7" t="str">
            <v>Company Pricing Female S2</v>
          </cell>
        </row>
        <row r="8">
          <cell r="A8" t="str">
            <v>Company Pricing Male NS1</v>
          </cell>
        </row>
        <row r="9">
          <cell r="A9" t="str">
            <v>Company Pricing Male NS2</v>
          </cell>
        </row>
        <row r="10">
          <cell r="A10" t="str">
            <v>Company Pricing Male NS3</v>
          </cell>
        </row>
        <row r="11">
          <cell r="A11" t="str">
            <v>Company Pricing Male S1</v>
          </cell>
        </row>
        <row r="12">
          <cell r="A12" t="str">
            <v>Company Pricing Male S2</v>
          </cell>
        </row>
        <row r="13">
          <cell r="A13" t="str">
            <v>2015 VBT Female Nonsmoker RR50 ALB</v>
          </cell>
        </row>
        <row r="14">
          <cell r="A14" t="str">
            <v>2015 VBT Female Nonsmoker RR60 ALB</v>
          </cell>
        </row>
        <row r="15">
          <cell r="A15" t="str">
            <v>2015 VBT Female Nonsmoker RR70 ALB</v>
          </cell>
        </row>
        <row r="16">
          <cell r="A16" t="str">
            <v>2015 VBT Female Nonsmoker RR80 ALB</v>
          </cell>
        </row>
        <row r="17">
          <cell r="A17" t="str">
            <v>2015 VBT Female Nonsmoker RR90 ALB</v>
          </cell>
        </row>
        <row r="18">
          <cell r="A18" t="str">
            <v>2015 VBT Female Nonsmoker RR100 ALB</v>
          </cell>
        </row>
        <row r="19">
          <cell r="A19" t="str">
            <v>2015 VBT Female Nonsmoker RR110 ALB</v>
          </cell>
        </row>
        <row r="20">
          <cell r="A20" t="str">
            <v>2015 VBT Female Nonsmoker RR125 ALB</v>
          </cell>
        </row>
        <row r="21">
          <cell r="A21" t="str">
            <v>2015 VBT Female Nonsmoker RR150 ALB</v>
          </cell>
        </row>
        <row r="22">
          <cell r="A22" t="str">
            <v>2015 VBT Female Nonsmoker RR175 ALB</v>
          </cell>
        </row>
        <row r="23">
          <cell r="A23" t="str">
            <v>2015 VBT Female Smoker RR75 ALB</v>
          </cell>
        </row>
        <row r="24">
          <cell r="A24" t="str">
            <v>2015 VBT Female Smoker RR100 ALB</v>
          </cell>
        </row>
        <row r="25">
          <cell r="A25" t="str">
            <v>2015 VBT Female Smoker RR125 ALB</v>
          </cell>
        </row>
        <row r="26">
          <cell r="A26" t="str">
            <v>2015 VBT Female Smoker RR150 ALB</v>
          </cell>
        </row>
        <row r="27">
          <cell r="A27" t="str">
            <v>2015 VBT Male Nonsmoker RR50 ALB</v>
          </cell>
        </row>
        <row r="28">
          <cell r="A28" t="str">
            <v>2015 VBT Male Nonsmoker RR60 ALB</v>
          </cell>
        </row>
        <row r="29">
          <cell r="A29" t="str">
            <v>2015 VBT Male Nonsmoker RR70 ALB</v>
          </cell>
        </row>
        <row r="30">
          <cell r="A30" t="str">
            <v>2015 VBT Male Nonsmoker RR80 ALB</v>
          </cell>
        </row>
        <row r="31">
          <cell r="A31" t="str">
            <v>2015 VBT Male Nonsmoker RR90 ALB</v>
          </cell>
        </row>
        <row r="32">
          <cell r="A32" t="str">
            <v>2015 VBT Male Nonsmoker RR100 ALB</v>
          </cell>
        </row>
        <row r="33">
          <cell r="A33" t="str">
            <v>2015 VBT Male Nonsmoker RR110 ALB</v>
          </cell>
        </row>
        <row r="34">
          <cell r="A34" t="str">
            <v>2015 VBT Male Nonsmoker RR125 ALB</v>
          </cell>
        </row>
        <row r="35">
          <cell r="A35" t="str">
            <v>2015 VBT Male Nonsmoker RR150 ALB</v>
          </cell>
        </row>
        <row r="36">
          <cell r="A36" t="str">
            <v>2015 VBT Male Nonsmoker RR175 ALB</v>
          </cell>
        </row>
        <row r="37">
          <cell r="A37" t="str">
            <v>2015 VBT Male Smoker RR75 ALB</v>
          </cell>
        </row>
        <row r="38">
          <cell r="A38" t="str">
            <v>2015 VBT Male Smoker RR100 ALB</v>
          </cell>
        </row>
        <row r="39">
          <cell r="A39" t="str">
            <v>2015 VBT Male Smoker RR125 ALB</v>
          </cell>
        </row>
        <row r="40">
          <cell r="A40" t="str">
            <v>2015 VBT Male Smoker RR150 ALB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45.7109375" customWidth="1"/>
  </cols>
  <sheetData>
    <row r="1" spans="1:1" x14ac:dyDescent="0.25">
      <c r="A1" s="73" t="s">
        <v>66</v>
      </c>
    </row>
    <row r="3" spans="1:1" ht="47.25" x14ac:dyDescent="0.25">
      <c r="A3" s="74" t="s">
        <v>72</v>
      </c>
    </row>
    <row r="5" spans="1:1" ht="15.75" x14ac:dyDescent="0.25">
      <c r="A5" s="74" t="s">
        <v>67</v>
      </c>
    </row>
    <row r="6" spans="1:1" ht="15.75" x14ac:dyDescent="0.25">
      <c r="A6" s="74"/>
    </row>
    <row r="7" spans="1:1" ht="15.75" x14ac:dyDescent="0.25">
      <c r="A7" s="75" t="s">
        <v>68</v>
      </c>
    </row>
    <row r="8" spans="1:1" ht="31.5" x14ac:dyDescent="0.25">
      <c r="A8" s="74" t="s">
        <v>79</v>
      </c>
    </row>
    <row r="9" spans="1:1" ht="15.75" x14ac:dyDescent="0.25">
      <c r="A9" s="74" t="s">
        <v>80</v>
      </c>
    </row>
    <row r="10" spans="1:1" ht="15.75" x14ac:dyDescent="0.25">
      <c r="A10" s="74" t="s">
        <v>81</v>
      </c>
    </row>
    <row r="11" spans="1:1" ht="15.75" x14ac:dyDescent="0.25">
      <c r="A11" s="74" t="s">
        <v>82</v>
      </c>
    </row>
    <row r="12" spans="1:1" ht="15.75" x14ac:dyDescent="0.25">
      <c r="A12" s="74"/>
    </row>
    <row r="13" spans="1:1" ht="15.75" x14ac:dyDescent="0.25">
      <c r="A13" s="75" t="s">
        <v>69</v>
      </c>
    </row>
    <row r="14" spans="1:1" ht="15.75" x14ac:dyDescent="0.25">
      <c r="A14" s="74" t="s">
        <v>70</v>
      </c>
    </row>
    <row r="15" spans="1:1" ht="15.75" x14ac:dyDescent="0.25">
      <c r="A15" s="74" t="s">
        <v>83</v>
      </c>
    </row>
    <row r="16" spans="1:1" ht="15.75" x14ac:dyDescent="0.25">
      <c r="A16" s="74" t="s">
        <v>84</v>
      </c>
    </row>
    <row r="17" spans="1:1" ht="31.5" x14ac:dyDescent="0.25">
      <c r="A17" s="74" t="s">
        <v>85</v>
      </c>
    </row>
    <row r="18" spans="1:1" ht="15.75" x14ac:dyDescent="0.25">
      <c r="A18" s="77" t="s">
        <v>86</v>
      </c>
    </row>
    <row r="19" spans="1:1" ht="15.75" x14ac:dyDescent="0.25">
      <c r="A19" s="74" t="s">
        <v>87</v>
      </c>
    </row>
    <row r="20" spans="1:1" ht="15.75" x14ac:dyDescent="0.25">
      <c r="A20" s="76" t="s">
        <v>88</v>
      </c>
    </row>
    <row r="21" spans="1:1" ht="15.75" x14ac:dyDescent="0.25">
      <c r="A21" s="76" t="s">
        <v>89</v>
      </c>
    </row>
    <row r="22" spans="1:1" ht="15.75" x14ac:dyDescent="0.25">
      <c r="A22" s="76" t="s">
        <v>90</v>
      </c>
    </row>
    <row r="23" spans="1:1" ht="15.75" x14ac:dyDescent="0.25">
      <c r="A23" s="77" t="s">
        <v>91</v>
      </c>
    </row>
    <row r="24" spans="1:1" ht="15.75" x14ac:dyDescent="0.25">
      <c r="A24" s="76" t="s">
        <v>92</v>
      </c>
    </row>
    <row r="25" spans="1:1" ht="15.75" x14ac:dyDescent="0.25">
      <c r="A25" s="76" t="s">
        <v>93</v>
      </c>
    </row>
    <row r="26" spans="1:1" ht="15.75" x14ac:dyDescent="0.25">
      <c r="A26" s="76" t="s">
        <v>94</v>
      </c>
    </row>
    <row r="27" spans="1:1" ht="15.75" x14ac:dyDescent="0.25">
      <c r="A27" s="77" t="s">
        <v>95</v>
      </c>
    </row>
    <row r="28" spans="1:1" ht="15.75" x14ac:dyDescent="0.25">
      <c r="A28" s="77" t="s">
        <v>96</v>
      </c>
    </row>
    <row r="29" spans="1:1" ht="15.75" x14ac:dyDescent="0.25">
      <c r="A29" s="77" t="s">
        <v>97</v>
      </c>
    </row>
    <row r="30" spans="1:1" ht="15.75" x14ac:dyDescent="0.25">
      <c r="A30" s="77" t="s">
        <v>98</v>
      </c>
    </row>
    <row r="31" spans="1:1" ht="15.75" x14ac:dyDescent="0.25">
      <c r="A31" s="77" t="s">
        <v>99</v>
      </c>
    </row>
    <row r="32" spans="1:1" ht="15.75" x14ac:dyDescent="0.25">
      <c r="A32" s="77" t="s">
        <v>100</v>
      </c>
    </row>
    <row r="33" spans="1:1" ht="15.75" x14ac:dyDescent="0.25">
      <c r="A33" s="77" t="s">
        <v>101</v>
      </c>
    </row>
    <row r="34" spans="1:1" ht="15.75" x14ac:dyDescent="0.25">
      <c r="A34" s="74"/>
    </row>
    <row r="35" spans="1:1" ht="15.75" x14ac:dyDescent="0.25">
      <c r="A35" s="75" t="s">
        <v>71</v>
      </c>
    </row>
    <row r="36" spans="1:1" ht="15.75" x14ac:dyDescent="0.25">
      <c r="A36" s="74" t="s">
        <v>74</v>
      </c>
    </row>
    <row r="37" spans="1:1" ht="15.75" x14ac:dyDescent="0.25">
      <c r="A37" s="74" t="s">
        <v>75</v>
      </c>
    </row>
    <row r="38" spans="1:1" ht="15.75" x14ac:dyDescent="0.25">
      <c r="A38" s="74" t="s">
        <v>76</v>
      </c>
    </row>
    <row r="39" spans="1:1" ht="15.75" x14ac:dyDescent="0.25">
      <c r="A39" s="74" t="s">
        <v>77</v>
      </c>
    </row>
    <row r="41" spans="1:1" x14ac:dyDescent="0.25">
      <c r="A41" t="s">
        <v>78</v>
      </c>
    </row>
    <row r="44" spans="1:1" ht="15.75" x14ac:dyDescent="0.25">
      <c r="A44" s="76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zoomScaleNormal="100" workbookViewId="0"/>
  </sheetViews>
  <sheetFormatPr defaultRowHeight="15" x14ac:dyDescent="0.25"/>
  <cols>
    <col min="1" max="1" width="19" customWidth="1"/>
    <col min="2" max="2" width="12.85546875" customWidth="1"/>
    <col min="3" max="3" width="5.85546875" customWidth="1"/>
    <col min="4" max="4" width="18" customWidth="1"/>
    <col min="5" max="5" width="21" customWidth="1"/>
    <col min="6" max="6" width="17.7109375" customWidth="1"/>
    <col min="7" max="7" width="10.140625" customWidth="1"/>
    <col min="8" max="8" width="25.140625" customWidth="1"/>
    <col min="9" max="9" width="16" customWidth="1"/>
    <col min="10" max="10" width="12.85546875" customWidth="1"/>
  </cols>
  <sheetData>
    <row r="1" spans="1:13" ht="21" x14ac:dyDescent="0.35">
      <c r="A1" s="55" t="s">
        <v>27</v>
      </c>
      <c r="C1" t="s">
        <v>63</v>
      </c>
    </row>
    <row r="2" spans="1:13" ht="6" customHeight="1" x14ac:dyDescent="0.25"/>
    <row r="3" spans="1:13" ht="18.75" x14ac:dyDescent="0.3">
      <c r="A3" s="53" t="s">
        <v>65</v>
      </c>
      <c r="B3" s="38"/>
      <c r="D3" s="42" t="s">
        <v>34</v>
      </c>
      <c r="H3" s="42" t="s">
        <v>35</v>
      </c>
    </row>
    <row r="4" spans="1:13" x14ac:dyDescent="0.25">
      <c r="A4" s="39" t="s">
        <v>28</v>
      </c>
      <c r="B4" s="47">
        <v>45</v>
      </c>
      <c r="D4" s="41" t="s">
        <v>49</v>
      </c>
      <c r="E4" s="49">
        <v>20</v>
      </c>
      <c r="H4" s="45" t="s">
        <v>36</v>
      </c>
      <c r="I4" s="47" t="s">
        <v>38</v>
      </c>
      <c r="J4" s="47"/>
    </row>
    <row r="5" spans="1:13" x14ac:dyDescent="0.25">
      <c r="A5" s="39" t="s">
        <v>29</v>
      </c>
      <c r="B5" s="47" t="s">
        <v>32</v>
      </c>
      <c r="H5" s="46" t="s">
        <v>37</v>
      </c>
      <c r="I5" s="48">
        <v>0.05</v>
      </c>
    </row>
    <row r="6" spans="1:13" x14ac:dyDescent="0.25">
      <c r="A6" s="40" t="s">
        <v>30</v>
      </c>
      <c r="B6" s="47" t="s">
        <v>33</v>
      </c>
      <c r="C6" s="47"/>
      <c r="D6" s="41" t="s">
        <v>9</v>
      </c>
      <c r="E6" s="20" t="s">
        <v>7</v>
      </c>
      <c r="F6" s="17" t="s">
        <v>8</v>
      </c>
      <c r="H6" s="43" t="s">
        <v>39</v>
      </c>
      <c r="I6" s="44" t="s">
        <v>40</v>
      </c>
    </row>
    <row r="7" spans="1:13" x14ac:dyDescent="0.25">
      <c r="A7" s="40" t="s">
        <v>31</v>
      </c>
      <c r="B7" s="49">
        <v>120</v>
      </c>
      <c r="C7" s="47"/>
      <c r="D7" s="47">
        <v>1</v>
      </c>
      <c r="E7" s="2">
        <v>600</v>
      </c>
      <c r="F7" s="9">
        <v>1000000</v>
      </c>
      <c r="H7" s="40" t="s">
        <v>23</v>
      </c>
      <c r="I7" s="49">
        <v>2.5000000000000001E-3</v>
      </c>
    </row>
    <row r="8" spans="1:13" x14ac:dyDescent="0.25">
      <c r="A8" s="40" t="s">
        <v>2</v>
      </c>
      <c r="B8" s="49">
        <v>76</v>
      </c>
      <c r="C8" s="47"/>
      <c r="D8" s="47">
        <f>+D7+1</f>
        <v>2</v>
      </c>
      <c r="E8" s="2">
        <f>+E7</f>
        <v>600</v>
      </c>
      <c r="F8" s="9">
        <v>1000000</v>
      </c>
      <c r="H8" s="40" t="s">
        <v>24</v>
      </c>
      <c r="I8" s="49">
        <v>1.35</v>
      </c>
    </row>
    <row r="9" spans="1:13" x14ac:dyDescent="0.25">
      <c r="A9" s="40" t="s">
        <v>3</v>
      </c>
      <c r="B9" s="49">
        <v>76</v>
      </c>
      <c r="C9" s="47"/>
      <c r="D9" s="47">
        <f t="shared" ref="D9:D72" si="0">+D8+1</f>
        <v>3</v>
      </c>
      <c r="E9" s="2">
        <f t="shared" ref="E9:E26" si="1">+E8</f>
        <v>600</v>
      </c>
      <c r="F9" s="9">
        <v>1000000</v>
      </c>
    </row>
    <row r="10" spans="1:13" x14ac:dyDescent="0.25">
      <c r="A10" s="41" t="s">
        <v>9</v>
      </c>
      <c r="B10" s="49">
        <v>3</v>
      </c>
      <c r="C10" s="47"/>
      <c r="D10" s="47">
        <f t="shared" si="0"/>
        <v>4</v>
      </c>
      <c r="E10" s="2">
        <f t="shared" si="1"/>
        <v>600</v>
      </c>
      <c r="F10" s="9">
        <v>1000000</v>
      </c>
      <c r="H10" s="41" t="s">
        <v>9</v>
      </c>
      <c r="I10" s="18" t="s">
        <v>5</v>
      </c>
      <c r="J10" s="19" t="s">
        <v>6</v>
      </c>
    </row>
    <row r="11" spans="1:13" x14ac:dyDescent="0.25">
      <c r="A11" s="72" t="s">
        <v>64</v>
      </c>
      <c r="C11" s="47"/>
      <c r="D11" s="47">
        <f t="shared" si="0"/>
        <v>5</v>
      </c>
      <c r="E11" s="2">
        <f t="shared" si="1"/>
        <v>600</v>
      </c>
      <c r="F11" s="9">
        <v>1000000</v>
      </c>
      <c r="H11" s="47">
        <v>1</v>
      </c>
      <c r="I11" s="5">
        <v>1.8700000000000001E-3</v>
      </c>
      <c r="J11" s="69">
        <v>0</v>
      </c>
      <c r="M11" s="5"/>
    </row>
    <row r="12" spans="1:13" x14ac:dyDescent="0.25">
      <c r="C12" s="47"/>
      <c r="D12" s="47">
        <f t="shared" si="0"/>
        <v>6</v>
      </c>
      <c r="E12" s="2">
        <f t="shared" si="1"/>
        <v>600</v>
      </c>
      <c r="F12" s="9">
        <v>1000000</v>
      </c>
      <c r="G12" s="47"/>
      <c r="H12" s="47">
        <f>+H11+1</f>
        <v>2</v>
      </c>
      <c r="I12" s="5">
        <v>1.9399999999999999E-3</v>
      </c>
      <c r="J12" s="69">
        <v>0</v>
      </c>
      <c r="M12" s="5"/>
    </row>
    <row r="13" spans="1:13" x14ac:dyDescent="0.25">
      <c r="C13" s="47"/>
      <c r="D13" s="47">
        <f t="shared" si="0"/>
        <v>7</v>
      </c>
      <c r="E13" s="2">
        <f t="shared" si="1"/>
        <v>600</v>
      </c>
      <c r="F13" s="9">
        <v>1000000</v>
      </c>
      <c r="G13" s="47"/>
      <c r="H13" s="47">
        <f t="shared" ref="H13:H76" si="2">+H12+1</f>
        <v>3</v>
      </c>
      <c r="I13" s="5">
        <v>2.0099999999999996E-3</v>
      </c>
      <c r="J13" s="69">
        <v>0</v>
      </c>
      <c r="M13" s="5"/>
    </row>
    <row r="14" spans="1:13" x14ac:dyDescent="0.25">
      <c r="C14" s="47"/>
      <c r="D14" s="47">
        <f t="shared" si="0"/>
        <v>8</v>
      </c>
      <c r="E14" s="2">
        <f t="shared" si="1"/>
        <v>600</v>
      </c>
      <c r="F14" s="9">
        <v>1000000</v>
      </c>
      <c r="G14" s="47"/>
      <c r="H14" s="47">
        <f t="shared" si="2"/>
        <v>4</v>
      </c>
      <c r="I14" s="5">
        <v>2.1000000000000003E-3</v>
      </c>
      <c r="J14" s="69">
        <v>0</v>
      </c>
      <c r="M14" s="5"/>
    </row>
    <row r="15" spans="1:13" x14ac:dyDescent="0.25">
      <c r="C15" s="47"/>
      <c r="D15" s="47">
        <f t="shared" si="0"/>
        <v>9</v>
      </c>
      <c r="E15" s="2">
        <f t="shared" si="1"/>
        <v>600</v>
      </c>
      <c r="F15" s="9">
        <v>1000000</v>
      </c>
      <c r="G15" s="47"/>
      <c r="H15" s="47">
        <f t="shared" si="2"/>
        <v>5</v>
      </c>
      <c r="I15" s="5">
        <v>2.2000000000000001E-3</v>
      </c>
      <c r="J15" s="69">
        <v>0</v>
      </c>
      <c r="M15" s="5"/>
    </row>
    <row r="16" spans="1:13" x14ac:dyDescent="0.25">
      <c r="C16" s="47"/>
      <c r="D16" s="47">
        <f t="shared" si="0"/>
        <v>10</v>
      </c>
      <c r="E16" s="2">
        <f t="shared" si="1"/>
        <v>600</v>
      </c>
      <c r="F16" s="9">
        <v>1000000</v>
      </c>
      <c r="G16" s="47"/>
      <c r="H16" s="47">
        <f t="shared" si="2"/>
        <v>6</v>
      </c>
      <c r="I16" s="5">
        <v>2.33E-3</v>
      </c>
      <c r="J16" s="69">
        <v>0</v>
      </c>
      <c r="M16" s="5"/>
    </row>
    <row r="17" spans="3:13" x14ac:dyDescent="0.25">
      <c r="C17" s="47"/>
      <c r="D17" s="52">
        <f t="shared" si="0"/>
        <v>11</v>
      </c>
      <c r="E17" s="2">
        <f t="shared" si="1"/>
        <v>600</v>
      </c>
      <c r="F17" s="9">
        <v>1000000</v>
      </c>
      <c r="G17" s="47"/>
      <c r="H17" s="47">
        <f t="shared" si="2"/>
        <v>7</v>
      </c>
      <c r="I17" s="5">
        <v>2.5200000000000001E-3</v>
      </c>
      <c r="J17" s="69">
        <v>0</v>
      </c>
      <c r="M17" s="5"/>
    </row>
    <row r="18" spans="3:13" x14ac:dyDescent="0.25">
      <c r="C18" s="47"/>
      <c r="D18" s="47">
        <f t="shared" si="0"/>
        <v>12</v>
      </c>
      <c r="E18" s="2">
        <f t="shared" si="1"/>
        <v>600</v>
      </c>
      <c r="F18" s="9">
        <v>1000000</v>
      </c>
      <c r="G18" s="47"/>
      <c r="H18" s="47">
        <f t="shared" si="2"/>
        <v>8</v>
      </c>
      <c r="I18" s="5">
        <v>2.7599999999999999E-3</v>
      </c>
      <c r="J18" s="69">
        <v>0</v>
      </c>
      <c r="M18" s="5"/>
    </row>
    <row r="19" spans="3:13" x14ac:dyDescent="0.25">
      <c r="C19" s="47"/>
      <c r="D19" s="47">
        <f t="shared" si="0"/>
        <v>13</v>
      </c>
      <c r="E19" s="2">
        <f t="shared" si="1"/>
        <v>600</v>
      </c>
      <c r="F19" s="9">
        <v>1000000</v>
      </c>
      <c r="G19" s="47"/>
      <c r="H19" s="47">
        <f t="shared" si="2"/>
        <v>9</v>
      </c>
      <c r="I19" s="5">
        <v>3.0099999999999997E-3</v>
      </c>
      <c r="J19" s="69">
        <v>0</v>
      </c>
      <c r="M19" s="5"/>
    </row>
    <row r="20" spans="3:13" x14ac:dyDescent="0.25">
      <c r="C20" s="47"/>
      <c r="D20" s="47">
        <f t="shared" si="0"/>
        <v>14</v>
      </c>
      <c r="E20" s="2">
        <f t="shared" si="1"/>
        <v>600</v>
      </c>
      <c r="F20" s="9">
        <v>1000000</v>
      </c>
      <c r="G20" s="47"/>
      <c r="H20" s="47">
        <f t="shared" si="2"/>
        <v>10</v>
      </c>
      <c r="I20" s="5">
        <v>3.2699999999999999E-3</v>
      </c>
      <c r="J20" s="69">
        <v>0</v>
      </c>
      <c r="M20" s="5"/>
    </row>
    <row r="21" spans="3:13" x14ac:dyDescent="0.25">
      <c r="C21" s="47"/>
      <c r="D21" s="47">
        <f t="shared" si="0"/>
        <v>15</v>
      </c>
      <c r="E21" s="2">
        <f t="shared" si="1"/>
        <v>600</v>
      </c>
      <c r="F21" s="9">
        <v>1000000</v>
      </c>
      <c r="G21" s="47"/>
      <c r="H21" s="52">
        <f t="shared" si="2"/>
        <v>11</v>
      </c>
      <c r="I21" s="5">
        <v>3.5200000000000001E-3</v>
      </c>
      <c r="J21" s="69">
        <v>0</v>
      </c>
      <c r="M21" s="5"/>
    </row>
    <row r="22" spans="3:13" x14ac:dyDescent="0.25">
      <c r="C22" s="47"/>
      <c r="D22" s="47">
        <f t="shared" si="0"/>
        <v>16</v>
      </c>
      <c r="E22" s="2">
        <f t="shared" si="1"/>
        <v>600</v>
      </c>
      <c r="F22" s="9">
        <v>1000000</v>
      </c>
      <c r="G22" s="47"/>
      <c r="H22" s="47">
        <f t="shared" si="2"/>
        <v>12</v>
      </c>
      <c r="I22" s="5">
        <v>3.7499999999999999E-3</v>
      </c>
      <c r="J22" s="69">
        <v>0</v>
      </c>
      <c r="M22" s="5"/>
    </row>
    <row r="23" spans="3:13" x14ac:dyDescent="0.25">
      <c r="C23" s="47"/>
      <c r="D23" s="47">
        <f t="shared" si="0"/>
        <v>17</v>
      </c>
      <c r="E23" s="2">
        <f t="shared" si="1"/>
        <v>600</v>
      </c>
      <c r="F23" s="9">
        <v>1000000</v>
      </c>
      <c r="G23" s="47"/>
      <c r="H23" s="47">
        <f t="shared" si="2"/>
        <v>13</v>
      </c>
      <c r="I23" s="5">
        <v>3.9900000000000005E-3</v>
      </c>
      <c r="J23" s="69">
        <v>0</v>
      </c>
      <c r="M23" s="5"/>
    </row>
    <row r="24" spans="3:13" x14ac:dyDescent="0.25">
      <c r="C24" s="47"/>
      <c r="D24" s="47">
        <f t="shared" si="0"/>
        <v>18</v>
      </c>
      <c r="E24" s="2">
        <f t="shared" si="1"/>
        <v>600</v>
      </c>
      <c r="F24" s="9">
        <v>1000000</v>
      </c>
      <c r="G24" s="47"/>
      <c r="H24" s="47">
        <f t="shared" si="2"/>
        <v>14</v>
      </c>
      <c r="I24" s="5">
        <v>4.2500000000000003E-3</v>
      </c>
      <c r="J24" s="69">
        <v>0</v>
      </c>
      <c r="M24" s="5"/>
    </row>
    <row r="25" spans="3:13" x14ac:dyDescent="0.25">
      <c r="C25" s="47"/>
      <c r="D25" s="47">
        <f t="shared" si="0"/>
        <v>19</v>
      </c>
      <c r="E25" s="2">
        <f t="shared" si="1"/>
        <v>600</v>
      </c>
      <c r="F25" s="9">
        <v>1000000</v>
      </c>
      <c r="G25" s="47"/>
      <c r="H25" s="47">
        <f t="shared" si="2"/>
        <v>15</v>
      </c>
      <c r="I25" s="5">
        <v>4.5700000000000003E-3</v>
      </c>
      <c r="J25" s="69">
        <v>0</v>
      </c>
      <c r="M25" s="5"/>
    </row>
    <row r="26" spans="3:13" x14ac:dyDescent="0.25">
      <c r="C26" s="47"/>
      <c r="D26" s="47">
        <f t="shared" si="0"/>
        <v>20</v>
      </c>
      <c r="E26" s="2">
        <f t="shared" si="1"/>
        <v>600</v>
      </c>
      <c r="F26" s="9">
        <v>1000000</v>
      </c>
      <c r="G26" s="47"/>
      <c r="H26" s="47">
        <f t="shared" si="2"/>
        <v>16</v>
      </c>
      <c r="I26" s="5">
        <v>4.9699999999999996E-3</v>
      </c>
      <c r="J26" s="69">
        <v>0</v>
      </c>
      <c r="M26" s="5"/>
    </row>
    <row r="27" spans="3:13" x14ac:dyDescent="0.25">
      <c r="C27" s="47"/>
      <c r="D27" s="47">
        <f t="shared" si="0"/>
        <v>21</v>
      </c>
      <c r="E27" s="2">
        <f t="shared" ref="E27:E58" si="3">1000000*I31</f>
        <v>8390</v>
      </c>
      <c r="F27" s="9">
        <v>1000000</v>
      </c>
      <c r="G27" s="47"/>
      <c r="H27" s="47">
        <f t="shared" si="2"/>
        <v>17</v>
      </c>
      <c r="I27" s="5">
        <v>5.4999999999999997E-3</v>
      </c>
      <c r="J27" s="69">
        <v>0</v>
      </c>
      <c r="M27" s="5"/>
    </row>
    <row r="28" spans="3:13" x14ac:dyDescent="0.25">
      <c r="C28" s="47"/>
      <c r="D28" s="47">
        <f t="shared" si="0"/>
        <v>22</v>
      </c>
      <c r="E28" s="2">
        <f t="shared" si="3"/>
        <v>9260</v>
      </c>
      <c r="F28" s="9">
        <v>1000000</v>
      </c>
      <c r="G28" s="47"/>
      <c r="H28" s="47">
        <f t="shared" si="2"/>
        <v>18</v>
      </c>
      <c r="I28" s="5">
        <v>6.11E-3</v>
      </c>
      <c r="J28" s="69">
        <v>0</v>
      </c>
      <c r="M28" s="5"/>
    </row>
    <row r="29" spans="3:13" x14ac:dyDescent="0.25">
      <c r="C29" s="47"/>
      <c r="D29" s="47">
        <f t="shared" si="0"/>
        <v>23</v>
      </c>
      <c r="E29" s="2">
        <f t="shared" si="3"/>
        <v>10220</v>
      </c>
      <c r="F29" s="9">
        <v>1000000</v>
      </c>
      <c r="G29" s="47"/>
      <c r="H29" s="47">
        <f t="shared" si="2"/>
        <v>19</v>
      </c>
      <c r="I29" s="5">
        <v>6.8099999999999992E-3</v>
      </c>
      <c r="J29" s="69">
        <v>0</v>
      </c>
      <c r="M29" s="5"/>
    </row>
    <row r="30" spans="3:13" x14ac:dyDescent="0.25">
      <c r="C30" s="47"/>
      <c r="D30" s="47">
        <f t="shared" si="0"/>
        <v>24</v>
      </c>
      <c r="E30" s="2">
        <f t="shared" si="3"/>
        <v>11290</v>
      </c>
      <c r="F30" s="9">
        <v>1000000</v>
      </c>
      <c r="G30" s="47"/>
      <c r="H30" s="47">
        <f t="shared" si="2"/>
        <v>20</v>
      </c>
      <c r="I30" s="5">
        <v>7.5700000000000003E-3</v>
      </c>
      <c r="J30" s="69">
        <v>0</v>
      </c>
      <c r="M30" s="5"/>
    </row>
    <row r="31" spans="3:13" x14ac:dyDescent="0.25">
      <c r="C31" s="47"/>
      <c r="D31" s="47">
        <f t="shared" si="0"/>
        <v>25</v>
      </c>
      <c r="E31" s="2">
        <f t="shared" si="3"/>
        <v>12530</v>
      </c>
      <c r="F31" s="9">
        <v>1000000</v>
      </c>
      <c r="G31" s="47"/>
      <c r="H31" s="47">
        <f t="shared" si="2"/>
        <v>21</v>
      </c>
      <c r="I31" s="5">
        <v>8.3899999999999999E-3</v>
      </c>
      <c r="J31" s="69">
        <v>0</v>
      </c>
      <c r="M31" s="5"/>
    </row>
    <row r="32" spans="3:13" x14ac:dyDescent="0.25">
      <c r="C32" s="47"/>
      <c r="D32" s="47">
        <f t="shared" si="0"/>
        <v>26</v>
      </c>
      <c r="E32" s="2">
        <f t="shared" si="3"/>
        <v>14000</v>
      </c>
      <c r="F32" s="9">
        <v>1000000</v>
      </c>
      <c r="G32" s="47"/>
      <c r="H32" s="47">
        <f t="shared" si="2"/>
        <v>22</v>
      </c>
      <c r="I32" s="5">
        <v>9.2599999999999991E-3</v>
      </c>
      <c r="J32" s="69">
        <v>0</v>
      </c>
      <c r="M32" s="5"/>
    </row>
    <row r="33" spans="3:13" x14ac:dyDescent="0.25">
      <c r="C33" s="47"/>
      <c r="D33" s="47">
        <f t="shared" si="0"/>
        <v>27</v>
      </c>
      <c r="E33" s="2">
        <f t="shared" si="3"/>
        <v>15740</v>
      </c>
      <c r="F33" s="9">
        <v>1000000</v>
      </c>
      <c r="G33" s="47"/>
      <c r="H33" s="47">
        <f t="shared" si="2"/>
        <v>23</v>
      </c>
      <c r="I33" s="5">
        <v>1.022E-2</v>
      </c>
      <c r="J33" s="69">
        <v>0</v>
      </c>
      <c r="M33" s="5"/>
    </row>
    <row r="34" spans="3:13" x14ac:dyDescent="0.25">
      <c r="C34" s="47"/>
      <c r="D34" s="47">
        <f t="shared" si="0"/>
        <v>28</v>
      </c>
      <c r="E34" s="2">
        <f t="shared" si="3"/>
        <v>17790</v>
      </c>
      <c r="F34" s="9">
        <v>1000000</v>
      </c>
      <c r="G34" s="47"/>
      <c r="H34" s="47">
        <f t="shared" si="2"/>
        <v>24</v>
      </c>
      <c r="I34" s="5">
        <v>1.129E-2</v>
      </c>
      <c r="J34" s="69">
        <v>0</v>
      </c>
      <c r="M34" s="5"/>
    </row>
    <row r="35" spans="3:13" x14ac:dyDescent="0.25">
      <c r="C35" s="47"/>
      <c r="D35" s="47">
        <f t="shared" si="0"/>
        <v>29</v>
      </c>
      <c r="E35" s="2">
        <f t="shared" si="3"/>
        <v>20149.999999999996</v>
      </c>
      <c r="F35" s="9">
        <v>1000000</v>
      </c>
      <c r="G35" s="47"/>
      <c r="H35" s="47">
        <f t="shared" si="2"/>
        <v>25</v>
      </c>
      <c r="I35" s="5">
        <v>1.2529999999999999E-2</v>
      </c>
      <c r="J35" s="69">
        <v>0</v>
      </c>
      <c r="M35" s="5"/>
    </row>
    <row r="36" spans="3:13" x14ac:dyDescent="0.25">
      <c r="C36" s="47"/>
      <c r="D36" s="47">
        <f t="shared" si="0"/>
        <v>30</v>
      </c>
      <c r="E36" s="2">
        <f t="shared" si="3"/>
        <v>22820</v>
      </c>
      <c r="F36" s="9">
        <v>1000000</v>
      </c>
      <c r="G36" s="47"/>
      <c r="H36" s="47">
        <f t="shared" si="2"/>
        <v>26</v>
      </c>
      <c r="I36" s="5">
        <v>1.4E-2</v>
      </c>
      <c r="J36" s="69">
        <v>0</v>
      </c>
      <c r="M36" s="5"/>
    </row>
    <row r="37" spans="3:13" x14ac:dyDescent="0.25">
      <c r="C37" s="47"/>
      <c r="D37" s="47">
        <f t="shared" si="0"/>
        <v>31</v>
      </c>
      <c r="E37" s="2">
        <f t="shared" si="3"/>
        <v>25760</v>
      </c>
      <c r="F37" s="9">
        <v>1000000</v>
      </c>
      <c r="G37" s="47"/>
      <c r="H37" s="47">
        <f t="shared" si="2"/>
        <v>27</v>
      </c>
      <c r="I37" s="5">
        <v>1.5740000000000001E-2</v>
      </c>
      <c r="J37" s="69">
        <v>0</v>
      </c>
      <c r="M37" s="5"/>
    </row>
    <row r="38" spans="3:13" x14ac:dyDescent="0.25">
      <c r="C38" s="47"/>
      <c r="D38" s="47">
        <f t="shared" si="0"/>
        <v>32</v>
      </c>
      <c r="E38" s="2">
        <f t="shared" si="3"/>
        <v>28990</v>
      </c>
      <c r="F38" s="9">
        <v>1000000</v>
      </c>
      <c r="G38" s="47"/>
      <c r="H38" s="47">
        <f t="shared" si="2"/>
        <v>28</v>
      </c>
      <c r="I38" s="5">
        <v>1.779E-2</v>
      </c>
      <c r="J38" s="69">
        <v>0</v>
      </c>
      <c r="M38" s="5"/>
    </row>
    <row r="39" spans="3:13" x14ac:dyDescent="0.25">
      <c r="C39" s="47"/>
      <c r="D39" s="47">
        <f t="shared" si="0"/>
        <v>33</v>
      </c>
      <c r="E39" s="2">
        <f t="shared" si="3"/>
        <v>32560.000000000007</v>
      </c>
      <c r="F39" s="9">
        <v>1000000</v>
      </c>
      <c r="G39" s="47"/>
      <c r="H39" s="47">
        <f t="shared" si="2"/>
        <v>29</v>
      </c>
      <c r="I39" s="5">
        <v>2.0149999999999998E-2</v>
      </c>
      <c r="J39" s="69">
        <v>0</v>
      </c>
      <c r="M39" s="5"/>
    </row>
    <row r="40" spans="3:13" x14ac:dyDescent="0.25">
      <c r="C40" s="47"/>
      <c r="D40" s="47">
        <f t="shared" si="0"/>
        <v>34</v>
      </c>
      <c r="E40" s="2">
        <f t="shared" si="3"/>
        <v>36570</v>
      </c>
      <c r="F40" s="9">
        <v>1000000</v>
      </c>
      <c r="G40" s="47"/>
      <c r="H40" s="47">
        <f t="shared" si="2"/>
        <v>30</v>
      </c>
      <c r="I40" s="5">
        <v>2.282E-2</v>
      </c>
      <c r="J40" s="69">
        <v>0</v>
      </c>
      <c r="M40" s="5"/>
    </row>
    <row r="41" spans="3:13" x14ac:dyDescent="0.25">
      <c r="C41" s="47"/>
      <c r="D41" s="47">
        <f t="shared" si="0"/>
        <v>35</v>
      </c>
      <c r="E41" s="2">
        <f t="shared" si="3"/>
        <v>41170</v>
      </c>
      <c r="F41" s="9">
        <v>1000000</v>
      </c>
      <c r="G41" s="47"/>
      <c r="H41" s="47">
        <f t="shared" si="2"/>
        <v>31</v>
      </c>
      <c r="I41" s="5">
        <v>2.5760000000000002E-2</v>
      </c>
      <c r="J41" s="69">
        <v>0</v>
      </c>
      <c r="M41" s="5"/>
    </row>
    <row r="42" spans="3:13" x14ac:dyDescent="0.25">
      <c r="C42" s="47"/>
      <c r="D42" s="47">
        <f t="shared" si="0"/>
        <v>36</v>
      </c>
      <c r="E42" s="2">
        <f t="shared" si="3"/>
        <v>46509.999999999993</v>
      </c>
      <c r="F42" s="9">
        <v>1000000</v>
      </c>
      <c r="G42" s="47"/>
      <c r="H42" s="47">
        <f t="shared" si="2"/>
        <v>32</v>
      </c>
      <c r="I42" s="5">
        <v>2.8989999999999998E-2</v>
      </c>
      <c r="J42" s="69">
        <v>0</v>
      </c>
      <c r="M42" s="5"/>
    </row>
    <row r="43" spans="3:13" x14ac:dyDescent="0.25">
      <c r="C43" s="47"/>
      <c r="D43" s="47">
        <f t="shared" si="0"/>
        <v>37</v>
      </c>
      <c r="E43" s="2">
        <f t="shared" si="3"/>
        <v>52610</v>
      </c>
      <c r="F43" s="9">
        <v>1000000</v>
      </c>
      <c r="G43" s="47"/>
      <c r="H43" s="47">
        <f t="shared" si="2"/>
        <v>33</v>
      </c>
      <c r="I43" s="5">
        <v>3.2560000000000006E-2</v>
      </c>
      <c r="J43" s="69">
        <v>0</v>
      </c>
      <c r="M43" s="5"/>
    </row>
    <row r="44" spans="3:13" x14ac:dyDescent="0.25">
      <c r="C44" s="47"/>
      <c r="D44" s="47">
        <f t="shared" si="0"/>
        <v>38</v>
      </c>
      <c r="E44" s="2">
        <f t="shared" si="3"/>
        <v>59590.000000000007</v>
      </c>
      <c r="F44" s="9">
        <v>1000000</v>
      </c>
      <c r="G44" s="47"/>
      <c r="H44" s="47">
        <f t="shared" si="2"/>
        <v>34</v>
      </c>
      <c r="I44" s="5">
        <v>3.6569999999999998E-2</v>
      </c>
      <c r="J44" s="69">
        <v>0</v>
      </c>
      <c r="M44" s="5"/>
    </row>
    <row r="45" spans="3:13" x14ac:dyDescent="0.25">
      <c r="C45" s="47"/>
      <c r="D45" s="47">
        <f t="shared" si="0"/>
        <v>39</v>
      </c>
      <c r="E45" s="2">
        <f t="shared" si="3"/>
        <v>67680</v>
      </c>
      <c r="F45" s="9">
        <v>1000000</v>
      </c>
      <c r="G45" s="47"/>
      <c r="H45" s="47">
        <f t="shared" si="2"/>
        <v>35</v>
      </c>
      <c r="I45" s="5">
        <v>4.1169999999999998E-2</v>
      </c>
      <c r="J45" s="69">
        <v>0</v>
      </c>
      <c r="M45" s="5"/>
    </row>
    <row r="46" spans="3:13" x14ac:dyDescent="0.25">
      <c r="C46" s="47"/>
      <c r="D46" s="47">
        <f t="shared" si="0"/>
        <v>40</v>
      </c>
      <c r="E46" s="2">
        <f t="shared" si="3"/>
        <v>77080</v>
      </c>
      <c r="F46" s="9">
        <v>1000000</v>
      </c>
      <c r="G46" s="47"/>
      <c r="H46" s="47">
        <f t="shared" si="2"/>
        <v>36</v>
      </c>
      <c r="I46" s="5">
        <v>4.6509999999999996E-2</v>
      </c>
      <c r="J46" s="69">
        <v>0</v>
      </c>
      <c r="M46" s="5"/>
    </row>
    <row r="47" spans="3:13" x14ac:dyDescent="0.25">
      <c r="C47" s="47"/>
      <c r="D47" s="47">
        <f t="shared" si="0"/>
        <v>41</v>
      </c>
      <c r="E47" s="2">
        <f t="shared" si="3"/>
        <v>87969.999999999985</v>
      </c>
      <c r="F47" s="9">
        <v>1000000</v>
      </c>
      <c r="G47" s="47"/>
      <c r="H47" s="47">
        <f t="shared" si="2"/>
        <v>37</v>
      </c>
      <c r="I47" s="5">
        <v>5.2609999999999997E-2</v>
      </c>
      <c r="J47" s="69">
        <v>0</v>
      </c>
      <c r="M47" s="5"/>
    </row>
    <row r="48" spans="3:13" x14ac:dyDescent="0.25">
      <c r="C48" s="47"/>
      <c r="D48" s="47">
        <f t="shared" si="0"/>
        <v>42</v>
      </c>
      <c r="E48" s="2">
        <f t="shared" si="3"/>
        <v>100520</v>
      </c>
      <c r="F48" s="9">
        <v>1000000</v>
      </c>
      <c r="G48" s="47"/>
      <c r="H48" s="47">
        <f t="shared" si="2"/>
        <v>38</v>
      </c>
      <c r="I48" s="5">
        <v>5.9590000000000004E-2</v>
      </c>
      <c r="J48" s="69">
        <v>0</v>
      </c>
      <c r="M48" s="5"/>
    </row>
    <row r="49" spans="3:13" x14ac:dyDescent="0.25">
      <c r="C49" s="47"/>
      <c r="D49" s="47">
        <f t="shared" si="0"/>
        <v>43</v>
      </c>
      <c r="E49" s="2">
        <f t="shared" si="3"/>
        <v>114819.99999999999</v>
      </c>
      <c r="F49" s="9">
        <v>1000000</v>
      </c>
      <c r="G49" s="47"/>
      <c r="H49" s="47">
        <f t="shared" si="2"/>
        <v>39</v>
      </c>
      <c r="I49" s="5">
        <v>6.7680000000000004E-2</v>
      </c>
      <c r="J49" s="69">
        <v>0</v>
      </c>
      <c r="M49" s="5"/>
    </row>
    <row r="50" spans="3:13" x14ac:dyDescent="0.25">
      <c r="C50" s="47"/>
      <c r="D50" s="47">
        <f t="shared" si="0"/>
        <v>44</v>
      </c>
      <c r="E50" s="2">
        <f t="shared" si="3"/>
        <v>130650.00000000001</v>
      </c>
      <c r="F50" s="9">
        <v>1000000</v>
      </c>
      <c r="G50" s="47"/>
      <c r="H50" s="47">
        <f t="shared" si="2"/>
        <v>40</v>
      </c>
      <c r="I50" s="5">
        <v>7.7079999999999996E-2</v>
      </c>
      <c r="J50" s="69">
        <v>0</v>
      </c>
      <c r="M50" s="5"/>
    </row>
    <row r="51" spans="3:13" x14ac:dyDescent="0.25">
      <c r="C51" s="47"/>
      <c r="D51" s="47">
        <f t="shared" si="0"/>
        <v>45</v>
      </c>
      <c r="E51" s="2">
        <f t="shared" si="3"/>
        <v>147670</v>
      </c>
      <c r="F51" s="9">
        <v>1000000</v>
      </c>
      <c r="G51" s="47"/>
      <c r="H51" s="47">
        <f t="shared" si="2"/>
        <v>41</v>
      </c>
      <c r="I51" s="5">
        <v>8.7969999999999993E-2</v>
      </c>
      <c r="J51" s="69">
        <v>0</v>
      </c>
      <c r="M51" s="5"/>
    </row>
    <row r="52" spans="3:13" x14ac:dyDescent="0.25">
      <c r="C52" s="47"/>
      <c r="D52" s="47">
        <f t="shared" si="0"/>
        <v>46</v>
      </c>
      <c r="E52" s="2">
        <f t="shared" si="3"/>
        <v>165490</v>
      </c>
      <c r="F52" s="9">
        <v>1000000</v>
      </c>
      <c r="G52" s="47"/>
      <c r="H52" s="47">
        <f t="shared" si="2"/>
        <v>42</v>
      </c>
      <c r="I52" s="5">
        <v>0.10052</v>
      </c>
      <c r="J52" s="69">
        <v>0</v>
      </c>
      <c r="M52" s="5"/>
    </row>
    <row r="53" spans="3:13" x14ac:dyDescent="0.25">
      <c r="C53" s="47"/>
      <c r="D53" s="47">
        <f t="shared" si="0"/>
        <v>47</v>
      </c>
      <c r="E53" s="2">
        <f t="shared" si="3"/>
        <v>183560</v>
      </c>
      <c r="F53" s="9">
        <v>1000000</v>
      </c>
      <c r="G53" s="47"/>
      <c r="H53" s="47">
        <f t="shared" si="2"/>
        <v>43</v>
      </c>
      <c r="I53" s="5">
        <v>0.11481999999999999</v>
      </c>
      <c r="J53" s="69">
        <v>0</v>
      </c>
      <c r="M53" s="5"/>
    </row>
    <row r="54" spans="3:13" x14ac:dyDescent="0.25">
      <c r="C54" s="47"/>
      <c r="D54" s="47">
        <f t="shared" si="0"/>
        <v>48</v>
      </c>
      <c r="E54" s="2">
        <f t="shared" si="3"/>
        <v>201540</v>
      </c>
      <c r="F54" s="9">
        <v>1000000</v>
      </c>
      <c r="G54" s="47"/>
      <c r="H54" s="47">
        <f t="shared" si="2"/>
        <v>44</v>
      </c>
      <c r="I54" s="5">
        <v>0.13065000000000002</v>
      </c>
      <c r="J54" s="69">
        <v>0</v>
      </c>
      <c r="M54" s="5"/>
    </row>
    <row r="55" spans="3:13" x14ac:dyDescent="0.25">
      <c r="C55" s="47"/>
      <c r="D55" s="47">
        <f t="shared" si="0"/>
        <v>49</v>
      </c>
      <c r="E55" s="2">
        <f t="shared" si="3"/>
        <v>218930</v>
      </c>
      <c r="F55" s="9">
        <v>1000000</v>
      </c>
      <c r="G55" s="47"/>
      <c r="H55" s="47">
        <f t="shared" si="2"/>
        <v>45</v>
      </c>
      <c r="I55" s="5">
        <v>0.14767</v>
      </c>
      <c r="J55" s="69">
        <v>0</v>
      </c>
      <c r="M55" s="5"/>
    </row>
    <row r="56" spans="3:13" x14ac:dyDescent="0.25">
      <c r="C56" s="47"/>
      <c r="D56" s="47">
        <f t="shared" si="0"/>
        <v>50</v>
      </c>
      <c r="E56" s="2">
        <f t="shared" si="3"/>
        <v>234910</v>
      </c>
      <c r="F56" s="9">
        <v>1000000</v>
      </c>
      <c r="G56" s="47"/>
      <c r="H56" s="47">
        <f t="shared" si="2"/>
        <v>46</v>
      </c>
      <c r="I56" s="5">
        <v>0.16549</v>
      </c>
      <c r="J56" s="69">
        <v>0</v>
      </c>
      <c r="M56" s="5"/>
    </row>
    <row r="57" spans="3:13" x14ac:dyDescent="0.25">
      <c r="C57" s="47"/>
      <c r="D57" s="47">
        <f t="shared" si="0"/>
        <v>51</v>
      </c>
      <c r="E57" s="2">
        <f t="shared" si="3"/>
        <v>251600</v>
      </c>
      <c r="F57" s="9">
        <v>1000000</v>
      </c>
      <c r="G57" s="47"/>
      <c r="H57" s="47">
        <f t="shared" si="2"/>
        <v>47</v>
      </c>
      <c r="I57" s="5">
        <v>0.18356</v>
      </c>
      <c r="J57" s="69">
        <v>0</v>
      </c>
      <c r="M57" s="5"/>
    </row>
    <row r="58" spans="3:13" x14ac:dyDescent="0.25">
      <c r="C58" s="47"/>
      <c r="D58" s="47">
        <f t="shared" si="0"/>
        <v>52</v>
      </c>
      <c r="E58" s="2">
        <f t="shared" si="3"/>
        <v>271030</v>
      </c>
      <c r="F58" s="9">
        <v>1000000</v>
      </c>
      <c r="G58" s="47"/>
      <c r="H58" s="47">
        <f t="shared" si="2"/>
        <v>48</v>
      </c>
      <c r="I58" s="5">
        <v>0.20154</v>
      </c>
      <c r="J58" s="69">
        <v>0</v>
      </c>
      <c r="M58" s="5"/>
    </row>
    <row r="59" spans="3:13" x14ac:dyDescent="0.25">
      <c r="C59" s="47"/>
      <c r="D59" s="47">
        <f t="shared" si="0"/>
        <v>53</v>
      </c>
      <c r="E59" s="2">
        <f t="shared" ref="E59:E90" si="4">1000000*I63</f>
        <v>291890</v>
      </c>
      <c r="F59" s="9">
        <v>1000000</v>
      </c>
      <c r="G59" s="47"/>
      <c r="H59" s="47">
        <f t="shared" si="2"/>
        <v>49</v>
      </c>
      <c r="I59" s="5">
        <v>0.21893000000000001</v>
      </c>
      <c r="J59" s="69">
        <v>0</v>
      </c>
      <c r="M59" s="5"/>
    </row>
    <row r="60" spans="3:13" x14ac:dyDescent="0.25">
      <c r="C60" s="47"/>
      <c r="D60" s="47">
        <f t="shared" si="0"/>
        <v>54</v>
      </c>
      <c r="E60" s="2">
        <f t="shared" si="4"/>
        <v>314260</v>
      </c>
      <c r="F60" s="9">
        <v>1000000</v>
      </c>
      <c r="G60" s="47"/>
      <c r="H60" s="47">
        <f t="shared" si="2"/>
        <v>50</v>
      </c>
      <c r="I60" s="5">
        <v>0.23491000000000001</v>
      </c>
      <c r="J60" s="69">
        <v>0</v>
      </c>
      <c r="M60" s="5"/>
    </row>
    <row r="61" spans="3:13" x14ac:dyDescent="0.25">
      <c r="C61" s="47"/>
      <c r="D61" s="47">
        <f t="shared" si="0"/>
        <v>55</v>
      </c>
      <c r="E61" s="2">
        <f t="shared" si="4"/>
        <v>337680</v>
      </c>
      <c r="F61" s="9">
        <v>1000000</v>
      </c>
      <c r="G61" s="47"/>
      <c r="H61" s="47">
        <f t="shared" si="2"/>
        <v>51</v>
      </c>
      <c r="I61" s="5">
        <v>0.25159999999999999</v>
      </c>
      <c r="J61" s="69">
        <v>0</v>
      </c>
      <c r="M61" s="5"/>
    </row>
    <row r="62" spans="3:13" x14ac:dyDescent="0.25">
      <c r="C62" s="47"/>
      <c r="D62" s="47">
        <f t="shared" si="0"/>
        <v>56</v>
      </c>
      <c r="E62" s="2">
        <f t="shared" si="4"/>
        <v>360890</v>
      </c>
      <c r="F62" s="9">
        <v>1000000</v>
      </c>
      <c r="G62" s="47"/>
      <c r="H62" s="47">
        <f t="shared" si="2"/>
        <v>52</v>
      </c>
      <c r="I62" s="5">
        <v>0.27102999999999999</v>
      </c>
      <c r="J62" s="69">
        <v>0</v>
      </c>
      <c r="M62" s="5"/>
    </row>
    <row r="63" spans="3:13" x14ac:dyDescent="0.25">
      <c r="C63" s="47"/>
      <c r="D63" s="47">
        <f t="shared" si="0"/>
        <v>57</v>
      </c>
      <c r="E63" s="2">
        <f t="shared" si="4"/>
        <v>383060</v>
      </c>
      <c r="F63" s="9">
        <v>1000000</v>
      </c>
      <c r="G63" s="47"/>
      <c r="H63" s="47">
        <f t="shared" si="2"/>
        <v>53</v>
      </c>
      <c r="I63" s="5">
        <v>0.29188999999999998</v>
      </c>
      <c r="J63" s="69">
        <v>0</v>
      </c>
      <c r="M63" s="5"/>
    </row>
    <row r="64" spans="3:13" x14ac:dyDescent="0.25">
      <c r="C64" s="47"/>
      <c r="D64" s="47">
        <f t="shared" si="0"/>
        <v>58</v>
      </c>
      <c r="E64" s="2">
        <f t="shared" si="4"/>
        <v>405020</v>
      </c>
      <c r="F64" s="9">
        <v>1000000</v>
      </c>
      <c r="G64" s="47"/>
      <c r="H64" s="47">
        <f t="shared" si="2"/>
        <v>54</v>
      </c>
      <c r="I64" s="5">
        <v>0.31425999999999998</v>
      </c>
      <c r="J64" s="69">
        <v>0</v>
      </c>
      <c r="M64" s="5"/>
    </row>
    <row r="65" spans="3:13" x14ac:dyDescent="0.25">
      <c r="C65" s="47"/>
      <c r="D65" s="47">
        <f t="shared" si="0"/>
        <v>59</v>
      </c>
      <c r="E65" s="2">
        <f t="shared" si="4"/>
        <v>426370</v>
      </c>
      <c r="F65" s="9">
        <v>1000000</v>
      </c>
      <c r="G65" s="47"/>
      <c r="H65" s="47">
        <f t="shared" si="2"/>
        <v>55</v>
      </c>
      <c r="I65" s="5">
        <v>0.33767999999999998</v>
      </c>
      <c r="J65" s="69">
        <v>0</v>
      </c>
      <c r="M65" s="5"/>
    </row>
    <row r="66" spans="3:13" x14ac:dyDescent="0.25">
      <c r="C66" s="47"/>
      <c r="D66" s="47">
        <f t="shared" si="0"/>
        <v>60</v>
      </c>
      <c r="E66" s="2">
        <f t="shared" si="4"/>
        <v>446730</v>
      </c>
      <c r="F66" s="9">
        <v>1000000</v>
      </c>
      <c r="G66" s="47"/>
      <c r="H66" s="47">
        <f t="shared" si="2"/>
        <v>56</v>
      </c>
      <c r="I66" s="5">
        <v>0.36088999999999999</v>
      </c>
      <c r="J66" s="69">
        <v>0</v>
      </c>
      <c r="M66" s="5"/>
    </row>
    <row r="67" spans="3:13" x14ac:dyDescent="0.25">
      <c r="C67" s="47"/>
      <c r="D67" s="47">
        <f t="shared" si="0"/>
        <v>61</v>
      </c>
      <c r="E67" s="2">
        <f t="shared" si="4"/>
        <v>465700</v>
      </c>
      <c r="F67" s="9">
        <v>1000000</v>
      </c>
      <c r="G67" s="47"/>
      <c r="H67" s="47">
        <f t="shared" si="2"/>
        <v>57</v>
      </c>
      <c r="I67" s="5">
        <v>0.38306000000000001</v>
      </c>
      <c r="J67" s="69">
        <v>0</v>
      </c>
      <c r="M67" s="5"/>
    </row>
    <row r="68" spans="3:13" x14ac:dyDescent="0.25">
      <c r="C68" s="47"/>
      <c r="D68" s="47">
        <f t="shared" si="0"/>
        <v>62</v>
      </c>
      <c r="E68" s="2">
        <f t="shared" si="4"/>
        <v>486310</v>
      </c>
      <c r="F68" s="9">
        <v>1000000</v>
      </c>
      <c r="G68" s="47"/>
      <c r="H68" s="47">
        <f t="shared" si="2"/>
        <v>58</v>
      </c>
      <c r="I68" s="5">
        <v>0.40501999999999999</v>
      </c>
      <c r="J68" s="69">
        <v>0</v>
      </c>
      <c r="M68" s="5"/>
    </row>
    <row r="69" spans="3:13" x14ac:dyDescent="0.25">
      <c r="C69" s="47"/>
      <c r="D69" s="47">
        <f t="shared" si="0"/>
        <v>63</v>
      </c>
      <c r="E69" s="2">
        <f t="shared" si="4"/>
        <v>512379.99999999994</v>
      </c>
      <c r="F69" s="9">
        <v>1000000</v>
      </c>
      <c r="G69" s="47"/>
      <c r="H69" s="47">
        <f t="shared" si="2"/>
        <v>59</v>
      </c>
      <c r="I69" s="5">
        <v>0.42637000000000003</v>
      </c>
      <c r="J69" s="69">
        <v>0</v>
      </c>
      <c r="M69" s="5"/>
    </row>
    <row r="70" spans="3:13" x14ac:dyDescent="0.25">
      <c r="C70" s="47"/>
      <c r="D70" s="47">
        <f t="shared" si="0"/>
        <v>64</v>
      </c>
      <c r="E70" s="2">
        <f t="shared" si="4"/>
        <v>539809.99999999988</v>
      </c>
      <c r="F70" s="9">
        <v>1000000</v>
      </c>
      <c r="G70" s="47"/>
      <c r="H70" s="47">
        <f t="shared" si="2"/>
        <v>60</v>
      </c>
      <c r="I70" s="5">
        <v>0.44673000000000002</v>
      </c>
      <c r="J70" s="69">
        <v>0</v>
      </c>
      <c r="M70" s="5"/>
    </row>
    <row r="71" spans="3:13" x14ac:dyDescent="0.25">
      <c r="C71" s="47"/>
      <c r="D71" s="47">
        <f t="shared" si="0"/>
        <v>65</v>
      </c>
      <c r="E71" s="2">
        <f t="shared" si="4"/>
        <v>568670</v>
      </c>
      <c r="F71" s="9">
        <v>1000000</v>
      </c>
      <c r="G71" s="47"/>
      <c r="H71" s="47">
        <f t="shared" si="2"/>
        <v>61</v>
      </c>
      <c r="I71" s="5">
        <v>0.4657</v>
      </c>
      <c r="J71" s="69">
        <v>0</v>
      </c>
      <c r="M71" s="5"/>
    </row>
    <row r="72" spans="3:13" x14ac:dyDescent="0.25">
      <c r="C72" s="47"/>
      <c r="D72" s="47">
        <f t="shared" si="0"/>
        <v>66</v>
      </c>
      <c r="E72" s="2">
        <f t="shared" si="4"/>
        <v>599030</v>
      </c>
      <c r="F72" s="9">
        <v>1000000</v>
      </c>
      <c r="G72" s="47"/>
      <c r="H72" s="47">
        <f t="shared" si="2"/>
        <v>62</v>
      </c>
      <c r="I72" s="5">
        <v>0.48631000000000002</v>
      </c>
      <c r="J72" s="69">
        <v>0</v>
      </c>
      <c r="M72" s="5"/>
    </row>
    <row r="73" spans="3:13" x14ac:dyDescent="0.25">
      <c r="C73" s="47"/>
      <c r="D73" s="47">
        <f t="shared" ref="D73:D82" si="5">+D72+1</f>
        <v>67</v>
      </c>
      <c r="E73" s="2">
        <f t="shared" si="4"/>
        <v>630960.00000000012</v>
      </c>
      <c r="F73" s="9">
        <v>1000000</v>
      </c>
      <c r="G73" s="47"/>
      <c r="H73" s="47">
        <f t="shared" si="2"/>
        <v>63</v>
      </c>
      <c r="I73" s="5">
        <v>0.51237999999999995</v>
      </c>
      <c r="J73" s="69">
        <v>0</v>
      </c>
      <c r="M73" s="5"/>
    </row>
    <row r="74" spans="3:13" x14ac:dyDescent="0.25">
      <c r="C74" s="47"/>
      <c r="D74" s="47">
        <f t="shared" si="5"/>
        <v>68</v>
      </c>
      <c r="E74" s="2">
        <f t="shared" si="4"/>
        <v>664530</v>
      </c>
      <c r="F74" s="9">
        <v>1000000</v>
      </c>
      <c r="G74" s="47"/>
      <c r="H74" s="47">
        <f t="shared" si="2"/>
        <v>64</v>
      </c>
      <c r="I74" s="5">
        <v>0.5398099999999999</v>
      </c>
      <c r="J74" s="69">
        <v>0</v>
      </c>
      <c r="M74" s="5"/>
    </row>
    <row r="75" spans="3:13" x14ac:dyDescent="0.25">
      <c r="C75" s="47"/>
      <c r="D75" s="47">
        <f t="shared" si="5"/>
        <v>69</v>
      </c>
      <c r="E75" s="2">
        <f t="shared" si="4"/>
        <v>699809.99999999988</v>
      </c>
      <c r="F75" s="9">
        <v>1000000</v>
      </c>
      <c r="G75" s="47"/>
      <c r="H75" s="47">
        <f t="shared" si="2"/>
        <v>65</v>
      </c>
      <c r="I75" s="5">
        <v>0.56867000000000001</v>
      </c>
      <c r="J75" s="69">
        <v>0</v>
      </c>
      <c r="M75" s="5"/>
    </row>
    <row r="76" spans="3:13" x14ac:dyDescent="0.25">
      <c r="C76" s="47"/>
      <c r="D76" s="47">
        <f t="shared" si="5"/>
        <v>70</v>
      </c>
      <c r="E76" s="2">
        <f t="shared" si="4"/>
        <v>736870</v>
      </c>
      <c r="F76" s="9">
        <v>1000000</v>
      </c>
      <c r="G76" s="47"/>
      <c r="H76" s="47">
        <f t="shared" si="2"/>
        <v>66</v>
      </c>
      <c r="I76" s="5">
        <v>0.59902999999999995</v>
      </c>
      <c r="J76" s="69">
        <v>0</v>
      </c>
      <c r="M76" s="5"/>
    </row>
    <row r="77" spans="3:13" x14ac:dyDescent="0.25">
      <c r="C77" s="47"/>
      <c r="D77" s="47">
        <f t="shared" si="5"/>
        <v>71</v>
      </c>
      <c r="E77" s="2">
        <f t="shared" si="4"/>
        <v>775780</v>
      </c>
      <c r="F77" s="9">
        <v>1000000</v>
      </c>
      <c r="G77" s="47"/>
      <c r="H77" s="47">
        <f t="shared" ref="H77:H86" si="6">+H76+1</f>
        <v>67</v>
      </c>
      <c r="I77" s="5">
        <v>0.63096000000000008</v>
      </c>
      <c r="J77" s="69">
        <v>0</v>
      </c>
      <c r="M77" s="5"/>
    </row>
    <row r="78" spans="3:13" x14ac:dyDescent="0.25">
      <c r="C78" s="47"/>
      <c r="D78" s="47">
        <f t="shared" si="5"/>
        <v>72</v>
      </c>
      <c r="E78" s="2">
        <f t="shared" si="4"/>
        <v>816600</v>
      </c>
      <c r="F78" s="9">
        <v>1000000</v>
      </c>
      <c r="G78" s="47"/>
      <c r="H78" s="47">
        <f t="shared" si="6"/>
        <v>68</v>
      </c>
      <c r="I78" s="5">
        <v>0.66452999999999995</v>
      </c>
      <c r="J78" s="69">
        <v>0</v>
      </c>
      <c r="M78" s="5"/>
    </row>
    <row r="79" spans="3:13" x14ac:dyDescent="0.25">
      <c r="C79" s="47"/>
      <c r="D79" s="47">
        <f t="shared" si="5"/>
        <v>73</v>
      </c>
      <c r="E79" s="2">
        <f t="shared" si="4"/>
        <v>859399.99999999988</v>
      </c>
      <c r="F79" s="9">
        <v>1000000</v>
      </c>
      <c r="G79" s="47"/>
      <c r="H79" s="47">
        <f t="shared" si="6"/>
        <v>69</v>
      </c>
      <c r="I79" s="5">
        <v>0.69980999999999993</v>
      </c>
      <c r="J79" s="69">
        <v>0</v>
      </c>
      <c r="M79" s="5"/>
    </row>
    <row r="80" spans="3:13" x14ac:dyDescent="0.25">
      <c r="C80" s="47"/>
      <c r="D80" s="47">
        <f t="shared" si="5"/>
        <v>74</v>
      </c>
      <c r="E80" s="2">
        <f t="shared" si="4"/>
        <v>904210.00000000012</v>
      </c>
      <c r="F80" s="9">
        <v>1000000</v>
      </c>
      <c r="G80" s="47"/>
      <c r="H80" s="47">
        <f t="shared" si="6"/>
        <v>70</v>
      </c>
      <c r="I80" s="5">
        <v>0.73687000000000002</v>
      </c>
      <c r="J80" s="69">
        <v>0</v>
      </c>
      <c r="M80" s="5"/>
    </row>
    <row r="81" spans="3:13" x14ac:dyDescent="0.25">
      <c r="C81" s="47"/>
      <c r="D81" s="47">
        <f t="shared" si="5"/>
        <v>75</v>
      </c>
      <c r="E81" s="2">
        <f t="shared" si="4"/>
        <v>951080</v>
      </c>
      <c r="F81" s="9">
        <v>1000000</v>
      </c>
      <c r="G81" s="47"/>
      <c r="H81" s="47">
        <f t="shared" si="6"/>
        <v>71</v>
      </c>
      <c r="I81" s="5">
        <v>0.77578000000000003</v>
      </c>
      <c r="J81" s="69">
        <v>0</v>
      </c>
      <c r="M81" s="5"/>
    </row>
    <row r="82" spans="3:13" x14ac:dyDescent="0.25">
      <c r="C82" s="47"/>
      <c r="D82" s="47">
        <f t="shared" si="5"/>
        <v>76</v>
      </c>
      <c r="E82" s="2">
        <f t="shared" si="4"/>
        <v>1000000</v>
      </c>
      <c r="F82" s="9">
        <v>1000000</v>
      </c>
      <c r="G82" s="47"/>
      <c r="H82" s="47">
        <f t="shared" si="6"/>
        <v>72</v>
      </c>
      <c r="I82" s="5">
        <v>0.81659999999999999</v>
      </c>
      <c r="J82" s="69">
        <v>0</v>
      </c>
      <c r="M82" s="5"/>
    </row>
    <row r="83" spans="3:13" x14ac:dyDescent="0.25">
      <c r="C83" s="47"/>
      <c r="D83" s="47"/>
      <c r="E83" s="2"/>
      <c r="F83" s="9"/>
      <c r="G83" s="47"/>
      <c r="H83" s="47">
        <f t="shared" si="6"/>
        <v>73</v>
      </c>
      <c r="I83" s="5">
        <v>0.85939999999999994</v>
      </c>
      <c r="J83" s="69">
        <v>0</v>
      </c>
      <c r="M83" s="5"/>
    </row>
    <row r="84" spans="3:13" x14ac:dyDescent="0.25">
      <c r="C84" s="47"/>
      <c r="D84" s="47"/>
      <c r="E84" s="2"/>
      <c r="F84" s="9"/>
      <c r="G84" s="47"/>
      <c r="H84" s="47">
        <f t="shared" si="6"/>
        <v>74</v>
      </c>
      <c r="I84" s="5">
        <v>0.90421000000000007</v>
      </c>
      <c r="J84" s="69">
        <v>0</v>
      </c>
      <c r="M84" s="5"/>
    </row>
    <row r="85" spans="3:13" x14ac:dyDescent="0.25">
      <c r="C85" s="47"/>
      <c r="D85" s="47"/>
      <c r="E85" s="2"/>
      <c r="F85" s="9"/>
      <c r="G85" s="47"/>
      <c r="H85" s="47">
        <f t="shared" si="6"/>
        <v>75</v>
      </c>
      <c r="I85" s="5">
        <v>0.95108000000000004</v>
      </c>
      <c r="J85" s="69">
        <v>0</v>
      </c>
      <c r="M85" s="5"/>
    </row>
    <row r="86" spans="3:13" x14ac:dyDescent="0.25">
      <c r="C86" s="47"/>
      <c r="D86" s="47"/>
      <c r="E86" s="2"/>
      <c r="F86" s="9"/>
      <c r="G86" s="47"/>
      <c r="H86" s="47">
        <f t="shared" si="6"/>
        <v>76</v>
      </c>
      <c r="I86" s="5">
        <v>1</v>
      </c>
      <c r="J86" s="69">
        <v>0</v>
      </c>
      <c r="M86" s="5"/>
    </row>
    <row r="87" spans="3:13" x14ac:dyDescent="0.25">
      <c r="C87" s="47"/>
      <c r="D87" s="47"/>
      <c r="E87" s="2"/>
      <c r="F87" s="9"/>
      <c r="G87" s="47"/>
      <c r="H87" s="47"/>
      <c r="I87" s="5"/>
      <c r="J87" s="4"/>
      <c r="M87" s="5"/>
    </row>
    <row r="88" spans="3:13" x14ac:dyDescent="0.25">
      <c r="C88" s="47"/>
      <c r="D88" s="47"/>
      <c r="E88" s="2"/>
      <c r="F88" s="9"/>
      <c r="G88" s="47"/>
      <c r="H88" s="47"/>
      <c r="I88" s="5"/>
      <c r="J88" s="4"/>
      <c r="M88" s="5"/>
    </row>
    <row r="89" spans="3:13" x14ac:dyDescent="0.25">
      <c r="C89" s="47"/>
      <c r="D89" s="47"/>
      <c r="E89" s="2"/>
      <c r="F89" s="9"/>
      <c r="G89" s="47"/>
      <c r="H89" s="47"/>
      <c r="I89" s="5"/>
      <c r="J89" s="4"/>
      <c r="M89" s="5"/>
    </row>
    <row r="90" spans="3:13" x14ac:dyDescent="0.25">
      <c r="C90" s="47"/>
      <c r="D90" s="47"/>
      <c r="E90" s="2"/>
      <c r="F90" s="9"/>
      <c r="G90" s="47"/>
      <c r="H90" s="47"/>
      <c r="I90" s="5"/>
      <c r="J90" s="4"/>
      <c r="M90" s="5"/>
    </row>
    <row r="91" spans="3:13" x14ac:dyDescent="0.25">
      <c r="C91" s="47"/>
      <c r="D91" s="47"/>
      <c r="E91" s="2"/>
      <c r="F91" s="9"/>
      <c r="G91" s="47"/>
      <c r="H91" s="47"/>
      <c r="I91" s="5"/>
      <c r="J91" s="4"/>
      <c r="M91" s="5"/>
    </row>
    <row r="92" spans="3:13" x14ac:dyDescent="0.25">
      <c r="C92" s="47"/>
      <c r="D92" s="47"/>
      <c r="E92" s="2"/>
      <c r="F92" s="9"/>
      <c r="G92" s="47"/>
      <c r="H92" s="47"/>
      <c r="I92" s="5"/>
      <c r="J92" s="4"/>
      <c r="M92" s="5"/>
    </row>
    <row r="93" spans="3:13" x14ac:dyDescent="0.25">
      <c r="C93" s="47"/>
      <c r="D93" s="47"/>
      <c r="E93" s="2"/>
      <c r="F93" s="9"/>
      <c r="G93" s="47"/>
      <c r="H93" s="47"/>
      <c r="I93" s="5"/>
      <c r="J93" s="4"/>
      <c r="M93" s="5"/>
    </row>
    <row r="94" spans="3:13" x14ac:dyDescent="0.25">
      <c r="C94" s="47"/>
      <c r="D94" s="47"/>
      <c r="E94" s="2"/>
      <c r="F94" s="9"/>
      <c r="G94" s="47"/>
      <c r="H94" s="47"/>
      <c r="I94" s="5"/>
      <c r="J94" s="4"/>
      <c r="M94" s="5"/>
    </row>
    <row r="95" spans="3:13" x14ac:dyDescent="0.25">
      <c r="C95" s="47"/>
      <c r="D95" s="47"/>
      <c r="E95" s="2"/>
      <c r="F95" s="9"/>
      <c r="G95" s="47"/>
      <c r="H95" s="47"/>
      <c r="I95" s="5"/>
      <c r="J95" s="4"/>
      <c r="M95" s="5"/>
    </row>
    <row r="96" spans="3:13" x14ac:dyDescent="0.25">
      <c r="C96" s="47"/>
      <c r="D96" s="47"/>
      <c r="E96" s="2"/>
      <c r="F96" s="9"/>
      <c r="G96" s="47"/>
      <c r="H96" s="47"/>
      <c r="I96" s="5"/>
      <c r="J96" s="4"/>
      <c r="M96" s="5"/>
    </row>
    <row r="97" spans="3:13" x14ac:dyDescent="0.25">
      <c r="C97" s="47"/>
      <c r="D97" s="47"/>
      <c r="E97" s="2"/>
      <c r="F97" s="9"/>
      <c r="G97" s="47"/>
      <c r="H97" s="47"/>
      <c r="I97" s="5"/>
      <c r="J97" s="4"/>
      <c r="M97" s="5"/>
    </row>
    <row r="98" spans="3:13" x14ac:dyDescent="0.25">
      <c r="C98" s="47"/>
      <c r="D98" s="47"/>
      <c r="E98" s="2"/>
      <c r="F98" s="9"/>
      <c r="G98" s="47"/>
      <c r="H98" s="47"/>
      <c r="I98" s="5"/>
      <c r="J98" s="4"/>
      <c r="M98" s="5"/>
    </row>
    <row r="99" spans="3:13" x14ac:dyDescent="0.25">
      <c r="C99" s="47"/>
      <c r="D99" s="47"/>
      <c r="E99" s="2"/>
      <c r="F99" s="9"/>
      <c r="G99" s="47"/>
      <c r="H99" s="47"/>
      <c r="I99" s="5"/>
      <c r="J99" s="4"/>
      <c r="M99" s="5"/>
    </row>
    <row r="100" spans="3:13" x14ac:dyDescent="0.25">
      <c r="C100" s="47"/>
      <c r="D100" s="47"/>
      <c r="E100" s="2"/>
      <c r="F100" s="9"/>
      <c r="G100" s="47"/>
      <c r="H100" s="47"/>
      <c r="I100" s="5"/>
      <c r="J100" s="4"/>
      <c r="M100" s="5"/>
    </row>
    <row r="101" spans="3:13" x14ac:dyDescent="0.25">
      <c r="C101" s="47"/>
      <c r="D101" s="47"/>
      <c r="E101" s="2"/>
      <c r="F101" s="9"/>
      <c r="G101" s="47"/>
      <c r="H101" s="47"/>
      <c r="I101" s="5"/>
      <c r="J101" s="4"/>
      <c r="M101" s="5"/>
    </row>
    <row r="102" spans="3:13" x14ac:dyDescent="0.25">
      <c r="D102" s="47"/>
      <c r="E102" s="2"/>
      <c r="F102" s="9"/>
      <c r="G102" s="47"/>
      <c r="H102" s="47"/>
      <c r="I102" s="5"/>
      <c r="J102" s="4"/>
      <c r="M102" s="5"/>
    </row>
    <row r="103" spans="3:13" x14ac:dyDescent="0.25">
      <c r="D103" s="47"/>
      <c r="E103" s="2"/>
      <c r="F103" s="9"/>
      <c r="G103" s="47"/>
      <c r="H103" s="47"/>
      <c r="I103" s="5"/>
      <c r="J103" s="4"/>
      <c r="M103" s="5"/>
    </row>
    <row r="104" spans="3:13" x14ac:dyDescent="0.25">
      <c r="D104" s="47"/>
      <c r="E104" s="2"/>
      <c r="F104" s="9"/>
      <c r="G104" s="47"/>
      <c r="H104" s="47"/>
      <c r="I104" s="5"/>
      <c r="J104" s="4"/>
      <c r="M104" s="5"/>
    </row>
    <row r="105" spans="3:13" x14ac:dyDescent="0.25">
      <c r="D105" s="47"/>
      <c r="E105" s="2"/>
      <c r="F105" s="9"/>
      <c r="G105" s="47"/>
      <c r="H105" s="47"/>
      <c r="I105" s="5"/>
      <c r="J105" s="4"/>
      <c r="M105" s="5"/>
    </row>
    <row r="106" spans="3:13" x14ac:dyDescent="0.25">
      <c r="D106" s="47"/>
      <c r="E106" s="2"/>
      <c r="F106" s="9"/>
      <c r="G106" s="47"/>
      <c r="H106" s="47"/>
      <c r="I106" s="5"/>
      <c r="J106" s="4"/>
      <c r="M106" s="5"/>
    </row>
    <row r="107" spans="3:13" x14ac:dyDescent="0.25">
      <c r="D107" s="47"/>
      <c r="E107" s="2"/>
      <c r="F107" s="9"/>
      <c r="G107" s="47"/>
      <c r="H107" s="47"/>
      <c r="I107" s="5"/>
      <c r="J107" s="4"/>
      <c r="M107" s="5"/>
    </row>
    <row r="108" spans="3:13" x14ac:dyDescent="0.25">
      <c r="D108" s="47"/>
      <c r="E108" s="2"/>
      <c r="F108" s="9"/>
      <c r="G108" s="9"/>
      <c r="H108" s="47"/>
      <c r="I108" s="5"/>
      <c r="J108" s="4"/>
      <c r="M108" s="5"/>
    </row>
    <row r="109" spans="3:13" x14ac:dyDescent="0.25">
      <c r="D109" s="47"/>
      <c r="E109" s="2"/>
      <c r="F109" s="9"/>
      <c r="G109" s="9"/>
      <c r="H109" s="47"/>
      <c r="I109" s="5"/>
      <c r="J109" s="4"/>
      <c r="M109" s="5"/>
    </row>
    <row r="110" spans="3:13" x14ac:dyDescent="0.25">
      <c r="D110" s="47"/>
      <c r="E110" s="2"/>
      <c r="F110" s="9"/>
      <c r="G110" s="9"/>
      <c r="H110" s="47"/>
      <c r="I110" s="5"/>
      <c r="J110" s="4"/>
      <c r="M110" s="5"/>
    </row>
    <row r="111" spans="3:13" x14ac:dyDescent="0.25">
      <c r="D111" s="47"/>
      <c r="E111" s="2"/>
      <c r="F111" s="9"/>
      <c r="G111" s="9"/>
      <c r="H111" s="47"/>
      <c r="I111" s="5"/>
      <c r="J111" s="4"/>
      <c r="M111" s="5"/>
    </row>
    <row r="112" spans="3:13" x14ac:dyDescent="0.25">
      <c r="D112" s="47"/>
      <c r="E112" s="2"/>
      <c r="F112" s="9"/>
      <c r="G112" s="9"/>
      <c r="H112" s="47"/>
      <c r="I112" s="5"/>
      <c r="J112" s="4"/>
      <c r="M112" s="5"/>
    </row>
    <row r="113" spans="4:13" x14ac:dyDescent="0.25">
      <c r="D113" s="47"/>
      <c r="E113" s="2"/>
      <c r="F113" s="9"/>
      <c r="G113" s="9"/>
      <c r="H113" s="47"/>
      <c r="I113" s="5"/>
      <c r="J113" s="4"/>
      <c r="M113" s="5"/>
    </row>
    <row r="114" spans="4:13" x14ac:dyDescent="0.25">
      <c r="D114" s="47"/>
      <c r="E114" s="2"/>
      <c r="F114" s="9"/>
      <c r="G114" s="9"/>
      <c r="H114" s="47"/>
      <c r="I114" s="5"/>
      <c r="J114" s="4"/>
      <c r="M114" s="5"/>
    </row>
    <row r="115" spans="4:13" x14ac:dyDescent="0.25">
      <c r="D115" s="47"/>
      <c r="E115" s="2"/>
      <c r="F115" s="9"/>
      <c r="G115" s="9"/>
      <c r="H115" s="47"/>
      <c r="I115" s="5"/>
      <c r="J115" s="4"/>
      <c r="M115" s="5"/>
    </row>
    <row r="116" spans="4:13" x14ac:dyDescent="0.25">
      <c r="D116" s="47"/>
      <c r="E116" s="2"/>
      <c r="F116" s="9"/>
      <c r="G116" s="9"/>
      <c r="H116" s="47"/>
      <c r="I116" s="5"/>
      <c r="J116" s="4"/>
      <c r="M116" s="5"/>
    </row>
    <row r="117" spans="4:13" x14ac:dyDescent="0.25">
      <c r="D117" s="47"/>
      <c r="E117" s="2"/>
      <c r="F117" s="9"/>
      <c r="G117" s="9"/>
      <c r="H117" s="47"/>
      <c r="I117" s="5"/>
      <c r="J117" s="4"/>
      <c r="M117" s="5"/>
    </row>
    <row r="118" spans="4:13" x14ac:dyDescent="0.25">
      <c r="D118" s="47"/>
      <c r="E118" s="2"/>
      <c r="F118" s="9"/>
      <c r="G118" s="9"/>
      <c r="H118" s="47"/>
      <c r="I118" s="5"/>
      <c r="J118" s="4"/>
      <c r="M118" s="5"/>
    </row>
    <row r="119" spans="4:13" x14ac:dyDescent="0.25">
      <c r="D119" s="47"/>
      <c r="E119" s="2"/>
      <c r="F119" s="9"/>
      <c r="G119" s="9"/>
      <c r="H119" s="47"/>
      <c r="I119" s="5"/>
      <c r="J119" s="4"/>
      <c r="M119" s="5"/>
    </row>
    <row r="120" spans="4:13" x14ac:dyDescent="0.25">
      <c r="D120" s="47"/>
      <c r="E120" s="2"/>
      <c r="F120" s="9"/>
      <c r="G120" s="9"/>
      <c r="H120" s="47"/>
      <c r="I120" s="5"/>
      <c r="J120" s="4"/>
      <c r="M120" s="5"/>
    </row>
    <row r="121" spans="4:13" x14ac:dyDescent="0.25">
      <c r="D121" s="47"/>
      <c r="E121" s="2"/>
      <c r="F121" s="9"/>
      <c r="G121" s="9"/>
      <c r="H121" s="47"/>
      <c r="I121" s="5"/>
      <c r="J121" s="4"/>
      <c r="M121" s="5"/>
    </row>
    <row r="122" spans="4:13" x14ac:dyDescent="0.25">
      <c r="D122" s="47"/>
      <c r="E122" s="2"/>
      <c r="F122" s="9"/>
      <c r="G122" s="9"/>
      <c r="H122" s="47"/>
      <c r="I122" s="5"/>
      <c r="J122" s="4"/>
      <c r="M122" s="5"/>
    </row>
    <row r="123" spans="4:13" x14ac:dyDescent="0.25">
      <c r="D123" s="47"/>
      <c r="E123" s="2"/>
      <c r="F123" s="9"/>
      <c r="G123" s="9"/>
      <c r="H123" s="47"/>
      <c r="I123" s="5"/>
      <c r="J123" s="4"/>
      <c r="M123" s="5"/>
    </row>
    <row r="124" spans="4:13" x14ac:dyDescent="0.25">
      <c r="D124" s="47"/>
      <c r="E124" s="2"/>
      <c r="F124" s="9"/>
      <c r="G124" s="9"/>
      <c r="H124" s="47"/>
      <c r="I124" s="5"/>
      <c r="J124" s="4"/>
      <c r="M124" s="5"/>
    </row>
    <row r="125" spans="4:13" x14ac:dyDescent="0.25">
      <c r="D125" s="47"/>
      <c r="E125" s="2"/>
      <c r="F125" s="9"/>
      <c r="G125" s="9"/>
      <c r="H125" s="47"/>
      <c r="I125" s="5"/>
      <c r="J125" s="4"/>
      <c r="M125" s="5"/>
    </row>
    <row r="126" spans="4:13" x14ac:dyDescent="0.25">
      <c r="D126" s="47"/>
      <c r="E126" s="2"/>
      <c r="F126" s="9"/>
      <c r="G126" s="9"/>
      <c r="H126" s="47"/>
      <c r="I126" s="5"/>
      <c r="J126" s="4"/>
      <c r="M126" s="5"/>
    </row>
    <row r="127" spans="4:13" x14ac:dyDescent="0.25">
      <c r="D127" s="47"/>
      <c r="E127" s="2"/>
      <c r="F127" s="9"/>
      <c r="G127" s="9"/>
      <c r="H127" s="47"/>
      <c r="I127" s="5"/>
      <c r="J127" s="4"/>
      <c r="M127" s="5"/>
    </row>
    <row r="128" spans="4:13" x14ac:dyDescent="0.25">
      <c r="G128" s="9"/>
      <c r="H128" s="47"/>
      <c r="I128" s="5"/>
      <c r="J128" s="4"/>
      <c r="M128" s="5"/>
    </row>
    <row r="129" spans="7:13" x14ac:dyDescent="0.25">
      <c r="G129" s="9"/>
      <c r="H129" s="47"/>
      <c r="I129" s="5"/>
      <c r="J129" s="4"/>
      <c r="M129" s="5"/>
    </row>
    <row r="130" spans="7:13" x14ac:dyDescent="0.25">
      <c r="G130" s="9"/>
      <c r="H130" s="47"/>
      <c r="I130" s="5"/>
      <c r="J130" s="4"/>
      <c r="M130" s="5"/>
    </row>
    <row r="131" spans="7:13" x14ac:dyDescent="0.25">
      <c r="G131" s="9"/>
      <c r="H131" s="47"/>
      <c r="I131" s="5"/>
      <c r="J131" s="4"/>
      <c r="M131" s="5"/>
    </row>
    <row r="132" spans="7:13" x14ac:dyDescent="0.25">
      <c r="G132" s="9"/>
    </row>
    <row r="133" spans="7:13" x14ac:dyDescent="0.25">
      <c r="G133" s="9"/>
      <c r="H133" s="9"/>
      <c r="I133" s="9"/>
      <c r="M133" s="9"/>
    </row>
    <row r="134" spans="7:13" x14ac:dyDescent="0.25">
      <c r="G134" s="9"/>
      <c r="H134" s="9"/>
      <c r="I134" s="9"/>
      <c r="M134" s="9"/>
    </row>
    <row r="135" spans="7:13" x14ac:dyDescent="0.25">
      <c r="G135" s="9"/>
      <c r="H135" s="9"/>
      <c r="I135" s="9"/>
      <c r="M135" s="9"/>
    </row>
    <row r="136" spans="7:13" x14ac:dyDescent="0.25">
      <c r="G136" s="9"/>
      <c r="H136" s="9"/>
      <c r="I136" s="9"/>
      <c r="M136" s="9"/>
    </row>
    <row r="137" spans="7:13" x14ac:dyDescent="0.25">
      <c r="H137" s="9"/>
      <c r="I137" s="9"/>
      <c r="M137" s="9"/>
    </row>
    <row r="138" spans="7:13" x14ac:dyDescent="0.25">
      <c r="H138" s="9"/>
      <c r="I138" s="9"/>
      <c r="M138" s="9"/>
    </row>
    <row r="139" spans="7:13" x14ac:dyDescent="0.25">
      <c r="H139" s="9"/>
      <c r="I139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X79"/>
  <sheetViews>
    <sheetView zoomScale="110" zoomScaleNormal="110" workbookViewId="0">
      <pane xSplit="1" ySplit="3" topLeftCell="B4" activePane="bottomRight" state="frozen"/>
      <selection activeCell="Y6" sqref="Y6"/>
      <selection pane="topRight" activeCell="Y6" sqref="Y6"/>
      <selection pane="bottomLeft" activeCell="Y6" sqref="Y6"/>
      <selection pane="bottomRight" activeCell="B4" sqref="B4"/>
    </sheetView>
  </sheetViews>
  <sheetFormatPr defaultRowHeight="15" x14ac:dyDescent="0.25"/>
  <cols>
    <col min="1" max="1" width="13.28515625" customWidth="1"/>
    <col min="2" max="2" width="12.28515625" customWidth="1"/>
    <col min="3" max="3" width="15" style="14" customWidth="1"/>
    <col min="4" max="4" width="11.140625" style="13" customWidth="1"/>
    <col min="5" max="7" width="15" customWidth="1"/>
    <col min="8" max="8" width="16" customWidth="1"/>
    <col min="9" max="9" width="15.7109375" customWidth="1"/>
    <col min="10" max="10" width="19.7109375" customWidth="1"/>
    <col min="11" max="11" width="16.140625" customWidth="1"/>
    <col min="12" max="12" width="15.7109375" style="1" customWidth="1"/>
    <col min="13" max="13" width="25.28515625" customWidth="1"/>
    <col min="14" max="14" width="18.28515625" customWidth="1"/>
    <col min="15" max="15" width="23.28515625" customWidth="1"/>
    <col min="16" max="16" width="15.85546875" customWidth="1"/>
    <col min="17" max="17" width="20.42578125" style="3" bestFit="1" customWidth="1"/>
    <col min="18" max="18" width="19.7109375" style="3" customWidth="1"/>
    <col min="19" max="19" width="17.28515625" customWidth="1"/>
    <col min="20" max="21" width="17.5703125" customWidth="1"/>
    <col min="22" max="22" width="14.140625" style="1" customWidth="1"/>
    <col min="23" max="23" width="12.85546875" customWidth="1"/>
    <col min="24" max="24" width="21.28515625" customWidth="1"/>
  </cols>
  <sheetData>
    <row r="1" spans="1:24" ht="18.75" x14ac:dyDescent="0.3">
      <c r="A1" s="29" t="s">
        <v>62</v>
      </c>
      <c r="B1" s="50" t="s">
        <v>41</v>
      </c>
      <c r="C1" s="50" t="s">
        <v>41</v>
      </c>
      <c r="D1" s="50" t="s">
        <v>41</v>
      </c>
      <c r="E1" s="51" t="s">
        <v>42</v>
      </c>
      <c r="F1" s="51" t="s">
        <v>42</v>
      </c>
      <c r="G1" s="51" t="s">
        <v>42</v>
      </c>
      <c r="H1" s="51" t="s">
        <v>42</v>
      </c>
      <c r="I1" s="50" t="s">
        <v>41</v>
      </c>
      <c r="J1" s="51" t="s">
        <v>42</v>
      </c>
      <c r="K1" s="50" t="s">
        <v>41</v>
      </c>
      <c r="L1" s="51" t="s">
        <v>42</v>
      </c>
      <c r="M1" s="51" t="s">
        <v>42</v>
      </c>
      <c r="N1" s="51" t="s">
        <v>42</v>
      </c>
      <c r="P1" s="51" t="s">
        <v>42</v>
      </c>
      <c r="Q1" s="51" t="s">
        <v>42</v>
      </c>
      <c r="R1" s="51" t="s">
        <v>42</v>
      </c>
      <c r="S1" s="51" t="s">
        <v>42</v>
      </c>
      <c r="T1" s="51" t="s">
        <v>42</v>
      </c>
      <c r="U1" s="51" t="s">
        <v>42</v>
      </c>
      <c r="V1" s="51" t="s">
        <v>42</v>
      </c>
      <c r="W1" s="51" t="s">
        <v>42</v>
      </c>
      <c r="X1" s="51" t="s">
        <v>42</v>
      </c>
    </row>
    <row r="2" spans="1:24" x14ac:dyDescent="0.25">
      <c r="L2" s="60" t="s">
        <v>46</v>
      </c>
    </row>
    <row r="3" spans="1:24" s="21" customFormat="1" ht="15.75" customHeight="1" x14ac:dyDescent="0.25">
      <c r="A3" s="30" t="s">
        <v>9</v>
      </c>
      <c r="B3" s="31" t="s">
        <v>4</v>
      </c>
      <c r="C3" s="32" t="s">
        <v>5</v>
      </c>
      <c r="D3" s="33" t="s">
        <v>6</v>
      </c>
      <c r="E3" s="34" t="s">
        <v>0</v>
      </c>
      <c r="F3" s="34" t="s">
        <v>1</v>
      </c>
      <c r="G3" s="37" t="s">
        <v>43</v>
      </c>
      <c r="H3" s="54" t="s">
        <v>44</v>
      </c>
      <c r="I3" s="35" t="s">
        <v>21</v>
      </c>
      <c r="J3" s="35" t="s">
        <v>45</v>
      </c>
      <c r="K3" s="36" t="s">
        <v>8</v>
      </c>
      <c r="L3" s="35" t="s">
        <v>51</v>
      </c>
      <c r="M3" s="37" t="s">
        <v>47</v>
      </c>
      <c r="N3" s="37" t="s">
        <v>52</v>
      </c>
      <c r="O3" s="12"/>
      <c r="P3" s="12"/>
      <c r="Q3" s="58" t="s">
        <v>50</v>
      </c>
      <c r="R3" s="58" t="s">
        <v>22</v>
      </c>
      <c r="S3" s="35" t="s">
        <v>20</v>
      </c>
      <c r="T3" s="37" t="s">
        <v>53</v>
      </c>
      <c r="U3" s="59" t="s">
        <v>48</v>
      </c>
      <c r="V3" s="35" t="s">
        <v>19</v>
      </c>
      <c r="W3" s="59" t="s">
        <v>18</v>
      </c>
      <c r="X3" s="59" t="s">
        <v>26</v>
      </c>
    </row>
    <row r="4" spans="1:24" x14ac:dyDescent="0.25">
      <c r="A4" s="6">
        <v>1</v>
      </c>
      <c r="B4" s="15">
        <f t="shared" ref="B4:B35" si="0">+ValuationRate</f>
        <v>0.05</v>
      </c>
      <c r="C4" s="16">
        <f>+Input1!I11</f>
        <v>1.8700000000000001E-3</v>
      </c>
      <c r="D4" s="15">
        <f>+Input1!J11</f>
        <v>0</v>
      </c>
      <c r="E4" s="5">
        <f>(1-C4)*(1-D4)</f>
        <v>0.99812999999999996</v>
      </c>
      <c r="F4" s="2">
        <v>10000000</v>
      </c>
      <c r="G4" s="5">
        <f>IF(ValuationFunction="Curtate",1,$B$4/LN(1+$B$4))</f>
        <v>1.0247967157143927</v>
      </c>
      <c r="H4" s="5">
        <f t="shared" ref="H4:H35" si="1">IF(ValuationFunction="Continuous",(LN(1+$B$4)-$B$4/(1+$B$4))/(LN(1+$B$4))^2+(1-C4)*($B$4-LN(1+$B$4))/(LN(1+$B$4))^2/(1+$B$4),1)</f>
        <v>1</v>
      </c>
      <c r="I4" s="2">
        <f>+Input1!E7</f>
        <v>600</v>
      </c>
      <c r="J4" s="56">
        <v>0</v>
      </c>
      <c r="K4" s="9">
        <f>+Input1!F7</f>
        <v>1000000</v>
      </c>
      <c r="L4" s="1">
        <f t="shared" ref="L4:L35" si="2">+L5/(1+B4)*E4+J4*H4</f>
        <v>153948.1974826878</v>
      </c>
      <c r="M4" s="1">
        <f>(+K4*C4*$G$4)/(1+B4)</f>
        <v>1825.1141508437281</v>
      </c>
      <c r="N4" s="3">
        <f t="shared" ref="N4:N35" si="3">+N5/(1+B4)*E4+M4</f>
        <v>184782.36478796898</v>
      </c>
      <c r="O4" s="35" t="s">
        <v>16</v>
      </c>
      <c r="P4" s="23">
        <f>EAFactor*K4</f>
        <v>2500</v>
      </c>
      <c r="Q4" s="3">
        <f t="shared" ref="Q4:Q35" si="4">kFactor*J4</f>
        <v>0</v>
      </c>
      <c r="R4" s="28">
        <f t="shared" ref="R4:R35" si="5">IF(A4&lt;=YearInFirstLevelPeriod,kFactorLevelPeriod,kFactorPostShock)*J4</f>
        <v>0</v>
      </c>
      <c r="S4" s="8">
        <f t="shared" ref="S4:S35" si="6">IF(RatioTest&gt;PostShockLimit,R4,Q4)</f>
        <v>0</v>
      </c>
      <c r="T4" s="8">
        <f t="shared" ref="T4:T35" si="7">+T5/(1+B4)*E4+S4*H4</f>
        <v>187282.36478796913</v>
      </c>
      <c r="U4" s="7">
        <f>+N4+EA*H4-T4</f>
        <v>0</v>
      </c>
      <c r="V4" s="1">
        <f t="shared" ref="V4:V35" si="8">0.5*K4*C4*$G$4/(1+B4)</f>
        <v>912.55707542186406</v>
      </c>
      <c r="W4" s="7">
        <f t="shared" ref="W4:W35" si="9">0.5*(U4+U5+S4)</f>
        <v>-2274.9390652450384</v>
      </c>
      <c r="X4" s="7">
        <f>MAX(V4,W4)</f>
        <v>912.55707542186406</v>
      </c>
    </row>
    <row r="5" spans="1:24" x14ac:dyDescent="0.25">
      <c r="A5" s="6">
        <f>+A4+1</f>
        <v>2</v>
      </c>
      <c r="B5" s="15">
        <f t="shared" si="0"/>
        <v>0.05</v>
      </c>
      <c r="C5" s="16">
        <f>+Input1!I12</f>
        <v>1.9399999999999999E-3</v>
      </c>
      <c r="D5" s="15">
        <f>+Input1!J12</f>
        <v>0</v>
      </c>
      <c r="E5" s="5">
        <f t="shared" ref="E5:E63" si="10">(1-C5)*(1-D5)</f>
        <v>0.99805999999999995</v>
      </c>
      <c r="F5" s="2">
        <f t="shared" ref="F5:F36" si="11">+F4*E4</f>
        <v>9981300</v>
      </c>
      <c r="G5" s="5"/>
      <c r="H5" s="5">
        <f t="shared" si="1"/>
        <v>1</v>
      </c>
      <c r="I5" s="2">
        <f>+Input1!E8</f>
        <v>600</v>
      </c>
      <c r="J5" s="2">
        <f>0.9*I5</f>
        <v>540</v>
      </c>
      <c r="K5" s="9">
        <f>+Input1!F8</f>
        <v>1000000</v>
      </c>
      <c r="L5" s="1">
        <f t="shared" si="2"/>
        <v>161948.45096011763</v>
      </c>
      <c r="M5" s="1">
        <f t="shared" ref="M5:M68" si="12">(+K5*C5*$G$4)/(1+B5)</f>
        <v>1893.433931891354</v>
      </c>
      <c r="N5" s="3">
        <f t="shared" si="3"/>
        <v>192465.02276154564</v>
      </c>
      <c r="O5" s="35" t="s">
        <v>25</v>
      </c>
      <c r="P5" s="26">
        <f>+(N4+EA*H4)/(L4)</f>
        <v>1.2165284676946593</v>
      </c>
      <c r="Q5" s="3">
        <f t="shared" si="4"/>
        <v>656.92537255511604</v>
      </c>
      <c r="R5" s="28">
        <f t="shared" si="5"/>
        <v>-510.33477851959407</v>
      </c>
      <c r="S5" s="8">
        <f t="shared" si="6"/>
        <v>656.92537255511604</v>
      </c>
      <c r="T5" s="8">
        <f t="shared" si="7"/>
        <v>197014.90089203572</v>
      </c>
      <c r="U5" s="7">
        <f t="shared" ref="U5:U36" si="13">+N5-T5</f>
        <v>-4549.8781304900767</v>
      </c>
      <c r="V5" s="1">
        <f t="shared" si="8"/>
        <v>946.71696594567698</v>
      </c>
      <c r="W5" s="7">
        <f t="shared" si="9"/>
        <v>-4990.2342814571211</v>
      </c>
      <c r="X5" s="7">
        <f t="shared" ref="X5:X63" si="14">MAX(V5,W5)</f>
        <v>946.71696594567698</v>
      </c>
    </row>
    <row r="6" spans="1:24" x14ac:dyDescent="0.25">
      <c r="A6" s="6">
        <f t="shared" ref="A6:A21" si="15">+A5+1</f>
        <v>3</v>
      </c>
      <c r="B6" s="15">
        <f t="shared" si="0"/>
        <v>0.05</v>
      </c>
      <c r="C6" s="16">
        <f>+Input1!I13</f>
        <v>2.0099999999999996E-3</v>
      </c>
      <c r="D6" s="15">
        <f>+Input1!J13</f>
        <v>0</v>
      </c>
      <c r="E6" s="5">
        <f t="shared" si="10"/>
        <v>0.99799000000000004</v>
      </c>
      <c r="F6" s="2">
        <f t="shared" si="11"/>
        <v>9961936.277999999</v>
      </c>
      <c r="G6" s="5"/>
      <c r="H6" s="5">
        <f t="shared" si="1"/>
        <v>1</v>
      </c>
      <c r="I6" s="2">
        <f>+Input1!E9</f>
        <v>600</v>
      </c>
      <c r="J6" s="2">
        <f t="shared" ref="J6:J8" si="16">0.9*I6</f>
        <v>540</v>
      </c>
      <c r="K6" s="9">
        <f>+Input1!F9</f>
        <v>1000000</v>
      </c>
      <c r="L6" s="1">
        <f t="shared" si="2"/>
        <v>169808.30161325322</v>
      </c>
      <c r="M6" s="1">
        <f t="shared" si="12"/>
        <v>1961.7537129389798</v>
      </c>
      <c r="N6" s="3">
        <f t="shared" si="3"/>
        <v>200489.11715842437</v>
      </c>
      <c r="O6" s="57" t="s">
        <v>14</v>
      </c>
      <c r="P6" s="24">
        <f>VLOOKUP(YearInFirstLevelPeriod+1,A4:N64,12)/(1+$B$4)^YearInFirstLevelPeriod*VLOOKUP(YearInFirstLevelPeriod+1,A4:H64,6)/F4</f>
        <v>147071.72072798043</v>
      </c>
      <c r="Q6" s="3">
        <f t="shared" si="4"/>
        <v>656.92537255511604</v>
      </c>
      <c r="R6" s="28">
        <f t="shared" si="5"/>
        <v>-510.33477851959407</v>
      </c>
      <c r="S6" s="8">
        <f t="shared" si="6"/>
        <v>656.92537255511604</v>
      </c>
      <c r="T6" s="8">
        <f t="shared" si="7"/>
        <v>206576.63296340365</v>
      </c>
      <c r="U6" s="7">
        <f t="shared" si="13"/>
        <v>-6087.5158049792808</v>
      </c>
      <c r="V6" s="1">
        <f t="shared" si="8"/>
        <v>980.87685646948989</v>
      </c>
      <c r="W6" s="7">
        <f t="shared" si="9"/>
        <v>-6604.0923748165123</v>
      </c>
      <c r="X6" s="7">
        <f t="shared" si="14"/>
        <v>980.87685646948989</v>
      </c>
    </row>
    <row r="7" spans="1:24" x14ac:dyDescent="0.25">
      <c r="A7" s="6">
        <f t="shared" si="15"/>
        <v>4</v>
      </c>
      <c r="B7" s="15">
        <f t="shared" si="0"/>
        <v>0.05</v>
      </c>
      <c r="C7" s="16">
        <f>+Input1!I14</f>
        <v>2.1000000000000003E-3</v>
      </c>
      <c r="D7" s="15">
        <f>+Input1!J14</f>
        <v>0</v>
      </c>
      <c r="E7" s="5">
        <f t="shared" si="10"/>
        <v>0.99790000000000001</v>
      </c>
      <c r="F7" s="2">
        <f t="shared" si="11"/>
        <v>9941912.7860812191</v>
      </c>
      <c r="G7" s="5"/>
      <c r="H7" s="5">
        <f t="shared" si="1"/>
        <v>1</v>
      </c>
      <c r="I7" s="2">
        <f>+Input1!E10</f>
        <v>600</v>
      </c>
      <c r="J7" s="2">
        <f t="shared" si="16"/>
        <v>540</v>
      </c>
      <c r="K7" s="9">
        <f>+Input1!F10</f>
        <v>1000000</v>
      </c>
      <c r="L7" s="1">
        <f t="shared" si="2"/>
        <v>178089.67694457449</v>
      </c>
      <c r="M7" s="1">
        <f t="shared" si="12"/>
        <v>2049.5934314287861</v>
      </c>
      <c r="N7" s="3">
        <f t="shared" si="3"/>
        <v>208873.56748841138</v>
      </c>
      <c r="O7" s="57" t="s">
        <v>10</v>
      </c>
      <c r="P7" s="25">
        <f>VLOOKUP(YearInFirstLevelPeriod+1,A4:N64,14)/(1+$B$4)^YearInFirstLevelPeriod*VLOOKUP(YearInFirstLevelPeriod+1,A4:H64,6)/F4</f>
        <v>143541.53940618926</v>
      </c>
      <c r="Q7" s="3">
        <f t="shared" si="4"/>
        <v>656.92537255511604</v>
      </c>
      <c r="R7" s="28">
        <f t="shared" si="5"/>
        <v>-510.33477851959407</v>
      </c>
      <c r="S7" s="8">
        <f t="shared" si="6"/>
        <v>656.92537255511604</v>
      </c>
      <c r="T7" s="8">
        <f t="shared" si="7"/>
        <v>216651.16180562024</v>
      </c>
      <c r="U7" s="7">
        <f t="shared" si="13"/>
        <v>-7777.5943172088591</v>
      </c>
      <c r="V7" s="1">
        <f t="shared" si="8"/>
        <v>1024.796715714393</v>
      </c>
      <c r="W7" s="7">
        <f t="shared" si="9"/>
        <v>-8384.8537101696602</v>
      </c>
      <c r="X7" s="7">
        <f t="shared" si="14"/>
        <v>1024.796715714393</v>
      </c>
    </row>
    <row r="8" spans="1:24" x14ac:dyDescent="0.25">
      <c r="A8" s="6">
        <f t="shared" si="15"/>
        <v>5</v>
      </c>
      <c r="B8" s="15">
        <f t="shared" si="0"/>
        <v>0.05</v>
      </c>
      <c r="C8" s="16">
        <f>+Input1!I15</f>
        <v>2.2000000000000001E-3</v>
      </c>
      <c r="D8" s="15">
        <f>+Input1!J15</f>
        <v>0</v>
      </c>
      <c r="E8" s="5">
        <f t="shared" si="10"/>
        <v>0.99780000000000002</v>
      </c>
      <c r="F8" s="2">
        <f t="shared" si="11"/>
        <v>9921034.7692304477</v>
      </c>
      <c r="G8" s="5"/>
      <c r="H8" s="5">
        <f t="shared" si="1"/>
        <v>1</v>
      </c>
      <c r="I8" s="2">
        <f>+Input1!E11</f>
        <v>600</v>
      </c>
      <c r="J8" s="2">
        <f t="shared" si="16"/>
        <v>540</v>
      </c>
      <c r="K8" s="9">
        <f>+Input1!F11</f>
        <v>1000000</v>
      </c>
      <c r="L8" s="1">
        <f t="shared" si="2"/>
        <v>186819.48170338033</v>
      </c>
      <c r="M8" s="1">
        <f t="shared" si="12"/>
        <v>2147.1931186396801</v>
      </c>
      <c r="N8" s="3">
        <f t="shared" si="3"/>
        <v>217622.17933643828</v>
      </c>
      <c r="O8" s="57" t="s">
        <v>15</v>
      </c>
      <c r="P8" s="25">
        <f>+L4-P6</f>
        <v>6876.4767547073716</v>
      </c>
      <c r="Q8" s="3">
        <f t="shared" si="4"/>
        <v>656.92537255511604</v>
      </c>
      <c r="R8" s="28">
        <f t="shared" si="5"/>
        <v>-510.33477851959407</v>
      </c>
      <c r="S8" s="8">
        <f t="shared" si="6"/>
        <v>656.92537255511604</v>
      </c>
      <c r="T8" s="8">
        <f t="shared" si="7"/>
        <v>227271.21781212385</v>
      </c>
      <c r="U8" s="7">
        <f t="shared" si="13"/>
        <v>-9649.0384756855783</v>
      </c>
      <c r="V8" s="1">
        <f t="shared" si="8"/>
        <v>1073.59655931984</v>
      </c>
      <c r="W8" s="7">
        <f t="shared" si="9"/>
        <v>-10357.086584066044</v>
      </c>
      <c r="X8" s="7">
        <f t="shared" si="14"/>
        <v>1073.59655931984</v>
      </c>
    </row>
    <row r="9" spans="1:24" x14ac:dyDescent="0.25">
      <c r="A9" s="6">
        <f t="shared" si="15"/>
        <v>6</v>
      </c>
      <c r="B9" s="15">
        <f t="shared" si="0"/>
        <v>0.05</v>
      </c>
      <c r="C9" s="16">
        <f>+Input1!I16</f>
        <v>2.33E-3</v>
      </c>
      <c r="D9" s="15">
        <f>+Input1!J16</f>
        <v>0</v>
      </c>
      <c r="E9" s="5">
        <f t="shared" si="10"/>
        <v>0.99766999999999995</v>
      </c>
      <c r="F9" s="2">
        <f t="shared" si="11"/>
        <v>9899208.4927381407</v>
      </c>
      <c r="G9" s="5"/>
      <c r="H9" s="5">
        <f t="shared" si="1"/>
        <v>1</v>
      </c>
      <c r="I9" s="2">
        <f>+Input1!E12</f>
        <v>600</v>
      </c>
      <c r="J9" s="2">
        <f>+I9</f>
        <v>600</v>
      </c>
      <c r="K9" s="9">
        <f>+Input1!F12</f>
        <v>1000000</v>
      </c>
      <c r="L9" s="1">
        <f t="shared" si="2"/>
        <v>196024.71015088129</v>
      </c>
      <c r="M9" s="1">
        <f t="shared" si="12"/>
        <v>2274.0727120138426</v>
      </c>
      <c r="N9" s="3">
        <f t="shared" si="3"/>
        <v>226747.58020513985</v>
      </c>
      <c r="O9" s="57" t="s">
        <v>17</v>
      </c>
      <c r="P9" s="25">
        <f>+N4-P7</f>
        <v>41240.825381779723</v>
      </c>
      <c r="Q9" s="3">
        <f t="shared" si="4"/>
        <v>729.9170806167956</v>
      </c>
      <c r="R9" s="28">
        <f t="shared" si="5"/>
        <v>-567.03864279954894</v>
      </c>
      <c r="S9" s="8">
        <f t="shared" si="6"/>
        <v>729.9170806167956</v>
      </c>
      <c r="T9" s="8">
        <f t="shared" si="7"/>
        <v>238469.64027014148</v>
      </c>
      <c r="U9" s="7">
        <f t="shared" si="13"/>
        <v>-11722.060065001628</v>
      </c>
      <c r="V9" s="1">
        <f t="shared" si="8"/>
        <v>1137.0363560069213</v>
      </c>
      <c r="W9" s="7">
        <f t="shared" si="9"/>
        <v>-12477.100530460906</v>
      </c>
      <c r="X9" s="7">
        <f t="shared" si="14"/>
        <v>1137.0363560069213</v>
      </c>
    </row>
    <row r="10" spans="1:24" x14ac:dyDescent="0.25">
      <c r="A10" s="6">
        <f t="shared" si="15"/>
        <v>7</v>
      </c>
      <c r="B10" s="15">
        <f t="shared" si="0"/>
        <v>0.05</v>
      </c>
      <c r="C10" s="16">
        <f>+Input1!I17</f>
        <v>2.5200000000000001E-3</v>
      </c>
      <c r="D10" s="15">
        <f>+Input1!J17</f>
        <v>0</v>
      </c>
      <c r="E10" s="5">
        <f t="shared" si="10"/>
        <v>0.99748000000000003</v>
      </c>
      <c r="F10" s="2">
        <f t="shared" si="11"/>
        <v>9876143.33695006</v>
      </c>
      <c r="G10" s="5"/>
      <c r="H10" s="5">
        <f t="shared" si="1"/>
        <v>1</v>
      </c>
      <c r="I10" s="2">
        <f>+Input1!E13</f>
        <v>600</v>
      </c>
      <c r="J10" s="2">
        <f t="shared" ref="J10:J63" si="17">+I10</f>
        <v>600</v>
      </c>
      <c r="K10" s="9">
        <f>+Input1!F13</f>
        <v>1000000</v>
      </c>
      <c r="L10" s="1">
        <f t="shared" si="2"/>
        <v>205675.16880173341</v>
      </c>
      <c r="M10" s="1">
        <f t="shared" si="12"/>
        <v>2459.512117714542</v>
      </c>
      <c r="N10" s="3">
        <f t="shared" si="3"/>
        <v>236247.63986867634</v>
      </c>
      <c r="O10" s="57" t="s">
        <v>11</v>
      </c>
      <c r="P10" s="25">
        <f>kFactor*P6</f>
        <v>178916.9350584269</v>
      </c>
      <c r="Q10" s="3">
        <f t="shared" si="4"/>
        <v>729.9170806167956</v>
      </c>
      <c r="R10" s="28">
        <f t="shared" si="5"/>
        <v>-567.03864279954894</v>
      </c>
      <c r="S10" s="8">
        <f t="shared" si="6"/>
        <v>729.9170806167956</v>
      </c>
      <c r="T10" s="8">
        <f t="shared" si="7"/>
        <v>250209.69794521332</v>
      </c>
      <c r="U10" s="7">
        <f t="shared" si="13"/>
        <v>-13962.058076536981</v>
      </c>
      <c r="V10" s="1">
        <f t="shared" si="8"/>
        <v>1229.756058857271</v>
      </c>
      <c r="W10" s="7">
        <f>0.5*(U10+U11+S10)</f>
        <v>-14875.000887199196</v>
      </c>
      <c r="X10" s="7">
        <f t="shared" si="14"/>
        <v>1229.756058857271</v>
      </c>
    </row>
    <row r="11" spans="1:24" x14ac:dyDescent="0.25">
      <c r="A11" s="6">
        <f t="shared" si="15"/>
        <v>8</v>
      </c>
      <c r="B11" s="15">
        <f t="shared" si="0"/>
        <v>0.05</v>
      </c>
      <c r="C11" s="16">
        <f>+Input1!I18</f>
        <v>2.7599999999999999E-3</v>
      </c>
      <c r="D11" s="15">
        <f>+Input1!J18</f>
        <v>0</v>
      </c>
      <c r="E11" s="5">
        <f t="shared" si="10"/>
        <v>0.99724000000000002</v>
      </c>
      <c r="F11" s="2">
        <f t="shared" si="11"/>
        <v>9851255.4557409454</v>
      </c>
      <c r="G11" s="5"/>
      <c r="H11" s="5">
        <f t="shared" si="1"/>
        <v>1</v>
      </c>
      <c r="I11" s="2">
        <f>+Input1!E14</f>
        <v>600</v>
      </c>
      <c r="J11" s="2">
        <f t="shared" si="17"/>
        <v>600</v>
      </c>
      <c r="K11" s="9">
        <f>+Input1!F14</f>
        <v>1000000</v>
      </c>
      <c r="L11" s="1">
        <f t="shared" si="2"/>
        <v>215872.9270179052</v>
      </c>
      <c r="M11" s="1">
        <f t="shared" si="12"/>
        <v>2693.751367020689</v>
      </c>
      <c r="N11" s="3">
        <f t="shared" si="3"/>
        <v>246097.70034337521</v>
      </c>
      <c r="O11" s="57" t="s">
        <v>54</v>
      </c>
      <c r="P11" s="27">
        <f>+P10/P7</f>
        <v>1.2464470967678107</v>
      </c>
      <c r="Q11" s="3">
        <f t="shared" si="4"/>
        <v>729.9170806167956</v>
      </c>
      <c r="R11" s="28">
        <f t="shared" si="5"/>
        <v>-567.03864279954894</v>
      </c>
      <c r="S11" s="8">
        <f t="shared" si="6"/>
        <v>729.9170806167956</v>
      </c>
      <c r="T11" s="8">
        <f t="shared" si="7"/>
        <v>262615.56112185342</v>
      </c>
      <c r="U11" s="7">
        <f t="shared" si="13"/>
        <v>-16517.860778478207</v>
      </c>
      <c r="V11" s="1">
        <f t="shared" si="8"/>
        <v>1346.8756835103445</v>
      </c>
      <c r="W11" s="7">
        <f t="shared" si="9"/>
        <v>-17623.715851440698</v>
      </c>
      <c r="X11" s="7">
        <f t="shared" si="14"/>
        <v>1346.8756835103445</v>
      </c>
    </row>
    <row r="12" spans="1:24" x14ac:dyDescent="0.25">
      <c r="A12" s="6">
        <f>+A11+1</f>
        <v>9</v>
      </c>
      <c r="B12" s="15">
        <f t="shared" si="0"/>
        <v>0.05</v>
      </c>
      <c r="C12" s="16">
        <f>+Input1!I19</f>
        <v>3.0099999999999997E-3</v>
      </c>
      <c r="D12" s="15">
        <f>+Input1!J19</f>
        <v>0</v>
      </c>
      <c r="E12" s="5">
        <f t="shared" si="10"/>
        <v>0.99699000000000004</v>
      </c>
      <c r="F12" s="2">
        <f>+F11*E11</f>
        <v>9824065.9906831011</v>
      </c>
      <c r="G12" s="5"/>
      <c r="H12" s="5">
        <f t="shared" si="1"/>
        <v>1</v>
      </c>
      <c r="I12" s="2">
        <f>+Input1!E15</f>
        <v>600</v>
      </c>
      <c r="J12" s="2">
        <f t="shared" si="17"/>
        <v>600</v>
      </c>
      <c r="K12" s="9">
        <f>+Input1!F15</f>
        <v>1000000</v>
      </c>
      <c r="L12" s="1">
        <f t="shared" si="2"/>
        <v>226662.16093297547</v>
      </c>
      <c r="M12" s="1">
        <f t="shared" si="12"/>
        <v>2937.7505850479251</v>
      </c>
      <c r="N12" s="3">
        <f t="shared" si="3"/>
        <v>256281.48331913308</v>
      </c>
      <c r="O12" s="57" t="s">
        <v>13</v>
      </c>
      <c r="P12" s="22">
        <f>(+N4+EA*H4-PostShockLimit*P7)/P8</f>
        <v>-0.9450644046659149</v>
      </c>
      <c r="Q12" s="3">
        <f t="shared" si="4"/>
        <v>729.9170806167956</v>
      </c>
      <c r="R12" s="28">
        <f t="shared" si="5"/>
        <v>-567.03864279954894</v>
      </c>
      <c r="S12" s="8">
        <f t="shared" si="6"/>
        <v>729.9170806167956</v>
      </c>
      <c r="T12" s="8">
        <f t="shared" si="7"/>
        <v>275740.97132415307</v>
      </c>
      <c r="U12" s="7">
        <f t="shared" si="13"/>
        <v>-19459.488005019986</v>
      </c>
      <c r="V12" s="1">
        <f t="shared" si="8"/>
        <v>1468.8752925239626</v>
      </c>
      <c r="W12" s="7">
        <f t="shared" si="9"/>
        <v>-20774.472412383497</v>
      </c>
      <c r="X12" s="7">
        <f t="shared" si="14"/>
        <v>1468.8752925239626</v>
      </c>
    </row>
    <row r="13" spans="1:24" x14ac:dyDescent="0.25">
      <c r="A13" s="6">
        <f t="shared" si="15"/>
        <v>10</v>
      </c>
      <c r="B13" s="15">
        <f t="shared" si="0"/>
        <v>0.05</v>
      </c>
      <c r="C13" s="16">
        <f>+Input1!I20</f>
        <v>3.2699999999999999E-3</v>
      </c>
      <c r="D13" s="15">
        <f>+Input1!J20</f>
        <v>0</v>
      </c>
      <c r="E13" s="5">
        <f t="shared" si="10"/>
        <v>0.99673</v>
      </c>
      <c r="F13" s="2">
        <f t="shared" si="11"/>
        <v>9794495.5520511456</v>
      </c>
      <c r="G13" s="5"/>
      <c r="H13" s="5">
        <f t="shared" si="1"/>
        <v>1</v>
      </c>
      <c r="I13" s="2">
        <f>+Input1!E16</f>
        <v>600</v>
      </c>
      <c r="J13" s="2">
        <f t="shared" si="17"/>
        <v>600</v>
      </c>
      <c r="K13" s="9">
        <f>+Input1!F16</f>
        <v>1000000</v>
      </c>
      <c r="L13" s="1">
        <f t="shared" si="2"/>
        <v>238081.89548503418</v>
      </c>
      <c r="M13" s="1">
        <f t="shared" si="12"/>
        <v>3191.5097717962512</v>
      </c>
      <c r="N13" s="3">
        <f t="shared" si="3"/>
        <v>266814.02959988505</v>
      </c>
      <c r="O13" s="57" t="s">
        <v>12</v>
      </c>
      <c r="P13" s="22">
        <f>PostShockLimit*P7/P6</f>
        <v>1.3175957773470763</v>
      </c>
      <c r="Q13" s="3">
        <f t="shared" si="4"/>
        <v>729.9170806167956</v>
      </c>
      <c r="R13" s="28">
        <f t="shared" si="5"/>
        <v>-567.03864279954894</v>
      </c>
      <c r="S13" s="8">
        <f t="shared" si="6"/>
        <v>729.9170806167956</v>
      </c>
      <c r="T13" s="8">
        <f t="shared" si="7"/>
        <v>289633.40350024885</v>
      </c>
      <c r="U13" s="7">
        <f t="shared" si="13"/>
        <v>-22819.373900363804</v>
      </c>
      <c r="V13" s="1">
        <f t="shared" si="8"/>
        <v>1595.7548858981256</v>
      </c>
      <c r="W13" s="7">
        <f t="shared" si="9"/>
        <v>-24360.779357030908</v>
      </c>
      <c r="X13" s="7">
        <f t="shared" si="14"/>
        <v>1595.7548858981256</v>
      </c>
    </row>
    <row r="14" spans="1:24" s="11" customFormat="1" x14ac:dyDescent="0.25">
      <c r="A14" s="10">
        <f t="shared" si="15"/>
        <v>11</v>
      </c>
      <c r="B14" s="15">
        <f t="shared" si="0"/>
        <v>0.05</v>
      </c>
      <c r="C14" s="16">
        <f>+Input1!I21</f>
        <v>3.5200000000000001E-3</v>
      </c>
      <c r="D14" s="15">
        <f>+Input1!J21</f>
        <v>0</v>
      </c>
      <c r="E14" s="5">
        <f t="shared" si="10"/>
        <v>0.99648000000000003</v>
      </c>
      <c r="F14" s="2">
        <f t="shared" si="11"/>
        <v>9762467.5515959375</v>
      </c>
      <c r="G14" s="5"/>
      <c r="H14" s="5">
        <f t="shared" si="1"/>
        <v>1</v>
      </c>
      <c r="I14" s="2">
        <f>+Input1!E17</f>
        <v>600</v>
      </c>
      <c r="J14" s="2">
        <f t="shared" si="17"/>
        <v>600</v>
      </c>
      <c r="K14" s="9">
        <f>+Input1!F17</f>
        <v>1000000</v>
      </c>
      <c r="L14" s="1">
        <f t="shared" si="2"/>
        <v>250174.05943363387</v>
      </c>
      <c r="M14" s="1">
        <f t="shared" si="12"/>
        <v>3435.5089898234878</v>
      </c>
      <c r="N14" s="3">
        <f t="shared" si="3"/>
        <v>277711.76328543667</v>
      </c>
      <c r="Q14" s="3">
        <f t="shared" si="4"/>
        <v>729.9170806167956</v>
      </c>
      <c r="R14" s="28">
        <f t="shared" si="5"/>
        <v>-567.03864279954894</v>
      </c>
      <c r="S14" s="8">
        <f t="shared" si="6"/>
        <v>729.9170806167956</v>
      </c>
      <c r="T14" s="8">
        <f t="shared" si="7"/>
        <v>304343.86517975148</v>
      </c>
      <c r="U14" s="7">
        <f t="shared" si="13"/>
        <v>-26632.101894314808</v>
      </c>
      <c r="V14" s="1">
        <f t="shared" si="8"/>
        <v>1717.7544949117439</v>
      </c>
      <c r="W14" s="7">
        <f t="shared" si="9"/>
        <v>-28407.789226503031</v>
      </c>
      <c r="X14" s="7">
        <f t="shared" si="14"/>
        <v>1717.7544949117439</v>
      </c>
    </row>
    <row r="15" spans="1:24" x14ac:dyDescent="0.25">
      <c r="A15" s="6">
        <f t="shared" si="15"/>
        <v>12</v>
      </c>
      <c r="B15" s="15">
        <f t="shared" si="0"/>
        <v>0.05</v>
      </c>
      <c r="C15" s="16">
        <f>+Input1!I22</f>
        <v>3.7499999999999999E-3</v>
      </c>
      <c r="D15" s="15">
        <f>+Input1!J22</f>
        <v>0</v>
      </c>
      <c r="E15" s="5">
        <f t="shared" si="10"/>
        <v>0.99624999999999997</v>
      </c>
      <c r="F15" s="2">
        <f t="shared" si="11"/>
        <v>9728103.6658143196</v>
      </c>
      <c r="G15" s="5"/>
      <c r="H15" s="5">
        <f t="shared" si="1"/>
        <v>1</v>
      </c>
      <c r="I15" s="2">
        <f>+Input1!E18</f>
        <v>600</v>
      </c>
      <c r="J15" s="2">
        <f t="shared" si="17"/>
        <v>600</v>
      </c>
      <c r="K15" s="9">
        <f>+Input1!F18</f>
        <v>1000000</v>
      </c>
      <c r="L15" s="1">
        <f t="shared" si="2"/>
        <v>262978.44653712626</v>
      </c>
      <c r="M15" s="1">
        <f t="shared" si="12"/>
        <v>3659.9882704085453</v>
      </c>
      <c r="N15" s="3">
        <f t="shared" si="3"/>
        <v>289007.3729632243</v>
      </c>
      <c r="O15" s="1"/>
      <c r="P15" s="7"/>
      <c r="Q15" s="3">
        <f t="shared" si="4"/>
        <v>729.9170806167956</v>
      </c>
      <c r="R15" s="28">
        <f t="shared" si="5"/>
        <v>-567.03864279954894</v>
      </c>
      <c r="S15" s="8">
        <f t="shared" si="6"/>
        <v>729.9170806167956</v>
      </c>
      <c r="T15" s="8">
        <f t="shared" si="7"/>
        <v>319920.76660253236</v>
      </c>
      <c r="U15" s="7">
        <f t="shared" si="13"/>
        <v>-30913.393639308051</v>
      </c>
      <c r="V15" s="1">
        <f t="shared" si="8"/>
        <v>1829.9941352042727</v>
      </c>
      <c r="W15" s="7">
        <f t="shared" si="9"/>
        <v>-32926.437436462213</v>
      </c>
      <c r="X15" s="7">
        <f t="shared" si="14"/>
        <v>1829.9941352042727</v>
      </c>
    </row>
    <row r="16" spans="1:24" x14ac:dyDescent="0.25">
      <c r="A16" s="6">
        <f t="shared" si="15"/>
        <v>13</v>
      </c>
      <c r="B16" s="15">
        <f t="shared" si="0"/>
        <v>0.05</v>
      </c>
      <c r="C16" s="16">
        <f>+Input1!I23</f>
        <v>3.9900000000000005E-3</v>
      </c>
      <c r="D16" s="15">
        <f>+Input1!J23</f>
        <v>0</v>
      </c>
      <c r="E16" s="5">
        <f t="shared" si="10"/>
        <v>0.99600999999999995</v>
      </c>
      <c r="F16" s="2">
        <f t="shared" si="11"/>
        <v>9691623.277067516</v>
      </c>
      <c r="G16" s="5"/>
      <c r="H16" s="5">
        <f t="shared" si="1"/>
        <v>1</v>
      </c>
      <c r="I16" s="2">
        <f>+Input1!E19</f>
        <v>600</v>
      </c>
      <c r="J16" s="2">
        <f t="shared" si="17"/>
        <v>600</v>
      </c>
      <c r="K16" s="9">
        <f>+Input1!F19</f>
        <v>1000000</v>
      </c>
      <c r="L16" s="1">
        <f t="shared" si="2"/>
        <v>276534.37276183954</v>
      </c>
      <c r="M16" s="1">
        <f t="shared" si="12"/>
        <v>3894.2275197146923</v>
      </c>
      <c r="N16" s="3">
        <f t="shared" si="3"/>
        <v>300742.53844663146</v>
      </c>
      <c r="O16" s="1"/>
      <c r="P16" s="7"/>
      <c r="Q16" s="3">
        <f t="shared" si="4"/>
        <v>729.9170806167956</v>
      </c>
      <c r="R16" s="28">
        <f t="shared" si="5"/>
        <v>-567.03864279954894</v>
      </c>
      <c r="S16" s="8">
        <f t="shared" si="6"/>
        <v>729.9170806167956</v>
      </c>
      <c r="T16" s="8">
        <f t="shared" si="7"/>
        <v>336411.93676086463</v>
      </c>
      <c r="U16" s="7">
        <f t="shared" si="13"/>
        <v>-35669.398314233171</v>
      </c>
      <c r="V16" s="1">
        <f t="shared" si="8"/>
        <v>1947.1137598573462</v>
      </c>
      <c r="W16" s="7">
        <f t="shared" si="9"/>
        <v>-37939.110498133472</v>
      </c>
      <c r="X16" s="7">
        <f t="shared" si="14"/>
        <v>1947.1137598573462</v>
      </c>
    </row>
    <row r="17" spans="1:24" x14ac:dyDescent="0.25">
      <c r="A17" s="6">
        <f t="shared" si="15"/>
        <v>14</v>
      </c>
      <c r="B17" s="15">
        <f t="shared" si="0"/>
        <v>0.05</v>
      </c>
      <c r="C17" s="16">
        <f>+Input1!I24</f>
        <v>4.2500000000000003E-3</v>
      </c>
      <c r="D17" s="15">
        <f>+Input1!J24</f>
        <v>0</v>
      </c>
      <c r="E17" s="5">
        <f t="shared" si="10"/>
        <v>0.99575000000000002</v>
      </c>
      <c r="F17" s="2">
        <f t="shared" si="11"/>
        <v>9652953.7001920156</v>
      </c>
      <c r="G17" s="5"/>
      <c r="H17" s="5">
        <f t="shared" si="1"/>
        <v>1</v>
      </c>
      <c r="I17" s="2">
        <f>+Input1!E20</f>
        <v>600</v>
      </c>
      <c r="J17" s="2">
        <f t="shared" si="17"/>
        <v>600</v>
      </c>
      <c r="K17" s="9">
        <f>+Input1!F20</f>
        <v>1000000</v>
      </c>
      <c r="L17" s="1">
        <f t="shared" si="2"/>
        <v>290891.74948035821</v>
      </c>
      <c r="M17" s="1">
        <f t="shared" si="12"/>
        <v>4147.986706463018</v>
      </c>
      <c r="N17" s="3">
        <f t="shared" si="3"/>
        <v>312939.3544977085</v>
      </c>
      <c r="O17" s="1"/>
      <c r="P17" s="7"/>
      <c r="Q17" s="3">
        <f t="shared" si="4"/>
        <v>729.9170806167956</v>
      </c>
      <c r="R17" s="28">
        <f t="shared" si="5"/>
        <v>-567.03864279954894</v>
      </c>
      <c r="S17" s="8">
        <f t="shared" si="6"/>
        <v>729.9170806167956</v>
      </c>
      <c r="T17" s="8">
        <f t="shared" si="7"/>
        <v>353878.09426035907</v>
      </c>
      <c r="U17" s="7">
        <f t="shared" si="13"/>
        <v>-40938.73976265057</v>
      </c>
      <c r="V17" s="1">
        <f t="shared" si="8"/>
        <v>2073.993353231509</v>
      </c>
      <c r="W17" s="7">
        <f t="shared" si="9"/>
        <v>-43491.129823528412</v>
      </c>
      <c r="X17" s="7">
        <f t="shared" si="14"/>
        <v>2073.993353231509</v>
      </c>
    </row>
    <row r="18" spans="1:24" x14ac:dyDescent="0.25">
      <c r="A18" s="6">
        <f t="shared" si="15"/>
        <v>15</v>
      </c>
      <c r="B18" s="15">
        <f t="shared" si="0"/>
        <v>0.05</v>
      </c>
      <c r="C18" s="16">
        <f>+Input1!I25</f>
        <v>4.5700000000000003E-3</v>
      </c>
      <c r="D18" s="15">
        <f>+Input1!J25</f>
        <v>0</v>
      </c>
      <c r="E18" s="5">
        <f t="shared" si="10"/>
        <v>0.99543000000000004</v>
      </c>
      <c r="F18" s="2">
        <f t="shared" si="11"/>
        <v>9611928.6469662003</v>
      </c>
      <c r="G18" s="5"/>
      <c r="H18" s="5">
        <f t="shared" si="1"/>
        <v>1</v>
      </c>
      <c r="I18" s="2">
        <f>+Input1!E21</f>
        <v>600</v>
      </c>
      <c r="J18" s="2">
        <f t="shared" si="17"/>
        <v>600</v>
      </c>
      <c r="K18" s="9">
        <f>+Input1!F21</f>
        <v>1000000</v>
      </c>
      <c r="L18" s="1">
        <f t="shared" si="2"/>
        <v>306107.29294941114</v>
      </c>
      <c r="M18" s="1">
        <f t="shared" si="12"/>
        <v>4460.3057055378804</v>
      </c>
      <c r="N18" s="3">
        <f t="shared" si="3"/>
        <v>325614.79907688446</v>
      </c>
      <c r="O18" s="1"/>
      <c r="P18" s="7"/>
      <c r="Q18" s="3">
        <f t="shared" si="4"/>
        <v>729.9170806167956</v>
      </c>
      <c r="R18" s="28">
        <f t="shared" si="5"/>
        <v>-567.03864279954894</v>
      </c>
      <c r="S18" s="8">
        <f t="shared" si="6"/>
        <v>729.9170806167956</v>
      </c>
      <c r="T18" s="8">
        <f t="shared" si="7"/>
        <v>372388.23604190751</v>
      </c>
      <c r="U18" s="7">
        <f t="shared" si="13"/>
        <v>-46773.436965023051</v>
      </c>
      <c r="V18" s="1">
        <f t="shared" si="8"/>
        <v>2230.1528527689402</v>
      </c>
      <c r="W18" s="7">
        <f t="shared" si="9"/>
        <v>-49657.99597559643</v>
      </c>
      <c r="X18" s="7">
        <f t="shared" si="14"/>
        <v>2230.1528527689402</v>
      </c>
    </row>
    <row r="19" spans="1:24" x14ac:dyDescent="0.25">
      <c r="A19" s="6">
        <f t="shared" si="15"/>
        <v>16</v>
      </c>
      <c r="B19" s="15">
        <f t="shared" si="0"/>
        <v>0.05</v>
      </c>
      <c r="C19" s="16">
        <f>+Input1!I26</f>
        <v>4.9699999999999996E-3</v>
      </c>
      <c r="D19" s="15">
        <f>+Input1!J26</f>
        <v>0</v>
      </c>
      <c r="E19" s="5">
        <f t="shared" si="10"/>
        <v>0.99502999999999997</v>
      </c>
      <c r="F19" s="2">
        <f t="shared" si="11"/>
        <v>9568002.1330495644</v>
      </c>
      <c r="G19" s="5"/>
      <c r="H19" s="5">
        <f t="shared" si="1"/>
        <v>1</v>
      </c>
      <c r="I19" s="2">
        <f>+Input1!E22</f>
        <v>600</v>
      </c>
      <c r="J19" s="2">
        <f t="shared" si="17"/>
        <v>600</v>
      </c>
      <c r="K19" s="9">
        <f>+Input1!F22</f>
        <v>1000000</v>
      </c>
      <c r="L19" s="1">
        <f t="shared" si="2"/>
        <v>322255.36461316387</v>
      </c>
      <c r="M19" s="1">
        <f t="shared" si="12"/>
        <v>4850.7044543814582</v>
      </c>
      <c r="N19" s="3">
        <f t="shared" si="3"/>
        <v>338760.35285244958</v>
      </c>
      <c r="O19" s="1"/>
      <c r="P19" s="7"/>
      <c r="Q19" s="3">
        <f t="shared" si="4"/>
        <v>729.9170806167956</v>
      </c>
      <c r="R19" s="28">
        <f t="shared" si="5"/>
        <v>-567.03864279954894</v>
      </c>
      <c r="S19" s="8">
        <f t="shared" si="6"/>
        <v>729.9170806167956</v>
      </c>
      <c r="T19" s="8">
        <f t="shared" si="7"/>
        <v>392032.82491923618</v>
      </c>
      <c r="U19" s="7">
        <f t="shared" si="13"/>
        <v>-53272.472066786606</v>
      </c>
      <c r="V19" s="1">
        <f t="shared" si="8"/>
        <v>2425.3522271907291</v>
      </c>
      <c r="W19" s="7">
        <f t="shared" si="9"/>
        <v>-56553.240053298599</v>
      </c>
      <c r="X19" s="7">
        <f t="shared" si="14"/>
        <v>2425.3522271907291</v>
      </c>
    </row>
    <row r="20" spans="1:24" x14ac:dyDescent="0.25">
      <c r="A20" s="6">
        <f t="shared" si="15"/>
        <v>17</v>
      </c>
      <c r="B20" s="15">
        <f t="shared" si="0"/>
        <v>0.05</v>
      </c>
      <c r="C20" s="16">
        <f>+Input1!I27</f>
        <v>5.4999999999999997E-3</v>
      </c>
      <c r="D20" s="15">
        <f>+Input1!J27</f>
        <v>0</v>
      </c>
      <c r="E20" s="5">
        <f t="shared" si="10"/>
        <v>0.99450000000000005</v>
      </c>
      <c r="F20" s="2">
        <f t="shared" si="11"/>
        <v>9520449.1624483075</v>
      </c>
      <c r="G20" s="5"/>
      <c r="H20" s="5">
        <f t="shared" si="1"/>
        <v>1</v>
      </c>
      <c r="I20" s="2">
        <f>+Input1!E23</f>
        <v>600</v>
      </c>
      <c r="J20" s="2">
        <f t="shared" si="17"/>
        <v>600</v>
      </c>
      <c r="K20" s="9">
        <f>+Input1!F23</f>
        <v>1000000</v>
      </c>
      <c r="L20" s="1">
        <f t="shared" si="2"/>
        <v>339425.07546890253</v>
      </c>
      <c r="M20" s="1">
        <f t="shared" si="12"/>
        <v>5367.982796599199</v>
      </c>
      <c r="N20" s="3">
        <f t="shared" si="3"/>
        <v>352356.34183690092</v>
      </c>
      <c r="O20" s="1"/>
      <c r="P20" s="7"/>
      <c r="Q20" s="3">
        <f t="shared" si="4"/>
        <v>729.9170806167956</v>
      </c>
      <c r="R20" s="28">
        <f t="shared" si="5"/>
        <v>-567.03864279954894</v>
      </c>
      <c r="S20" s="8">
        <f t="shared" si="6"/>
        <v>729.9170806167956</v>
      </c>
      <c r="T20" s="8">
        <f t="shared" si="7"/>
        <v>412920.26695732831</v>
      </c>
      <c r="U20" s="7">
        <f t="shared" si="13"/>
        <v>-60563.92512042739</v>
      </c>
      <c r="V20" s="1">
        <f t="shared" si="8"/>
        <v>2683.9913982995995</v>
      </c>
      <c r="W20" s="7">
        <f t="shared" si="9"/>
        <v>-64337.361173364428</v>
      </c>
      <c r="X20" s="7">
        <f t="shared" si="14"/>
        <v>2683.9913982995995</v>
      </c>
    </row>
    <row r="21" spans="1:24" x14ac:dyDescent="0.25">
      <c r="A21" s="6">
        <f t="shared" si="15"/>
        <v>18</v>
      </c>
      <c r="B21" s="15">
        <f t="shared" si="0"/>
        <v>0.05</v>
      </c>
      <c r="C21" s="16">
        <f>+Input1!I28</f>
        <v>6.11E-3</v>
      </c>
      <c r="D21" s="15">
        <f>+Input1!J28</f>
        <v>0</v>
      </c>
      <c r="E21" s="5">
        <f t="shared" si="10"/>
        <v>0.99389000000000005</v>
      </c>
      <c r="F21" s="2">
        <f t="shared" si="11"/>
        <v>9468086.6920548417</v>
      </c>
      <c r="G21" s="5"/>
      <c r="H21" s="5">
        <f t="shared" si="1"/>
        <v>1</v>
      </c>
      <c r="I21" s="2">
        <f>+Input1!E24</f>
        <v>600</v>
      </c>
      <c r="J21" s="2">
        <f t="shared" si="17"/>
        <v>600</v>
      </c>
      <c r="K21" s="9">
        <f>+Input1!F24</f>
        <v>1000000</v>
      </c>
      <c r="L21" s="1">
        <f t="shared" si="2"/>
        <v>357733.86550261203</v>
      </c>
      <c r="M21" s="1">
        <f t="shared" si="12"/>
        <v>5963.3408885856561</v>
      </c>
      <c r="N21" s="3">
        <f t="shared" si="3"/>
        <v>366352.71693546185</v>
      </c>
      <c r="O21" s="1"/>
      <c r="P21" s="7"/>
      <c r="Q21" s="3">
        <f t="shared" si="4"/>
        <v>729.9170806167956</v>
      </c>
      <c r="R21" s="28">
        <f t="shared" si="5"/>
        <v>-567.03864279954894</v>
      </c>
      <c r="S21" s="8">
        <f t="shared" si="6"/>
        <v>729.9170806167956</v>
      </c>
      <c r="T21" s="8">
        <f t="shared" si="7"/>
        <v>435193.43124238012</v>
      </c>
      <c r="U21" s="7">
        <f t="shared" si="13"/>
        <v>-68840.714306918264</v>
      </c>
      <c r="V21" s="1">
        <f t="shared" si="8"/>
        <v>2981.6704442928281</v>
      </c>
      <c r="W21" s="7">
        <f t="shared" si="9"/>
        <v>-73183.39317021014</v>
      </c>
      <c r="X21" s="7">
        <f t="shared" si="14"/>
        <v>2981.6704442928281</v>
      </c>
    </row>
    <row r="22" spans="1:24" x14ac:dyDescent="0.25">
      <c r="A22" s="6">
        <f t="shared" ref="A22:A37" si="18">+A21+1</f>
        <v>19</v>
      </c>
      <c r="B22" s="15">
        <f t="shared" si="0"/>
        <v>0.05</v>
      </c>
      <c r="C22" s="16">
        <f>+Input1!I29</f>
        <v>6.8099999999999992E-3</v>
      </c>
      <c r="D22" s="15">
        <f>+Input1!J29</f>
        <v>0</v>
      </c>
      <c r="E22" s="5">
        <f t="shared" si="10"/>
        <v>0.99319000000000002</v>
      </c>
      <c r="F22" s="2">
        <f t="shared" si="11"/>
        <v>9410236.6823663879</v>
      </c>
      <c r="G22" s="5"/>
      <c r="H22" s="5">
        <f t="shared" si="1"/>
        <v>1</v>
      </c>
      <c r="I22" s="2">
        <f>+Input1!E25</f>
        <v>600</v>
      </c>
      <c r="J22" s="2">
        <f t="shared" si="17"/>
        <v>600</v>
      </c>
      <c r="K22" s="9">
        <f>+Input1!F25</f>
        <v>1000000</v>
      </c>
      <c r="L22" s="1">
        <f t="shared" si="2"/>
        <v>377295.83633776638</v>
      </c>
      <c r="M22" s="1">
        <f t="shared" si="12"/>
        <v>6646.5386990619163</v>
      </c>
      <c r="N22" s="3">
        <f t="shared" si="3"/>
        <v>380735.13653343928</v>
      </c>
      <c r="O22" s="1"/>
      <c r="P22" s="7"/>
      <c r="Q22" s="3">
        <f t="shared" si="4"/>
        <v>729.9170806167956</v>
      </c>
      <c r="R22" s="28">
        <f t="shared" si="5"/>
        <v>-567.03864279954894</v>
      </c>
      <c r="S22" s="8">
        <f t="shared" si="6"/>
        <v>729.9170806167956</v>
      </c>
      <c r="T22" s="8">
        <f t="shared" si="7"/>
        <v>458991.12564755807</v>
      </c>
      <c r="U22" s="7">
        <f t="shared" si="13"/>
        <v>-78255.989114118798</v>
      </c>
      <c r="V22" s="1">
        <f t="shared" si="8"/>
        <v>3323.2693495309582</v>
      </c>
      <c r="W22" s="7">
        <f t="shared" si="9"/>
        <v>-83256.658218541255</v>
      </c>
      <c r="X22" s="7">
        <f t="shared" si="14"/>
        <v>3323.2693495309582</v>
      </c>
    </row>
    <row r="23" spans="1:24" x14ac:dyDescent="0.25">
      <c r="A23" s="6">
        <f t="shared" si="18"/>
        <v>20</v>
      </c>
      <c r="B23" s="15">
        <f t="shared" si="0"/>
        <v>0.05</v>
      </c>
      <c r="C23" s="16">
        <f>+Input1!I30</f>
        <v>7.5700000000000003E-3</v>
      </c>
      <c r="D23" s="15">
        <f>+Input1!J30</f>
        <v>0</v>
      </c>
      <c r="E23" s="5">
        <f t="shared" si="10"/>
        <v>0.99243000000000003</v>
      </c>
      <c r="F23" s="2">
        <f t="shared" si="11"/>
        <v>9346152.9705594722</v>
      </c>
      <c r="G23" s="5"/>
      <c r="H23" s="5">
        <f t="shared" si="1"/>
        <v>1</v>
      </c>
      <c r="I23" s="2">
        <f>+Input1!E26</f>
        <v>600</v>
      </c>
      <c r="J23" s="2">
        <f t="shared" si="17"/>
        <v>600</v>
      </c>
      <c r="K23" s="9">
        <f>+Input1!F26</f>
        <v>1000000</v>
      </c>
      <c r="L23" s="1">
        <f t="shared" si="2"/>
        <v>398242.66067384358</v>
      </c>
      <c r="M23" s="1">
        <f t="shared" si="12"/>
        <v>7388.2963218647164</v>
      </c>
      <c r="N23" s="3">
        <f t="shared" si="3"/>
        <v>395486.28935661481</v>
      </c>
      <c r="O23" s="1"/>
      <c r="P23" s="7"/>
      <c r="Q23" s="3">
        <f t="shared" si="4"/>
        <v>729.9170806167956</v>
      </c>
      <c r="R23" s="28">
        <f t="shared" si="5"/>
        <v>-567.03864279954894</v>
      </c>
      <c r="S23" s="8">
        <f t="shared" si="6"/>
        <v>729.9170806167956</v>
      </c>
      <c r="T23" s="8">
        <f t="shared" si="7"/>
        <v>484473.53376019531</v>
      </c>
      <c r="U23" s="7">
        <f t="shared" si="13"/>
        <v>-88987.244403580495</v>
      </c>
      <c r="V23" s="1">
        <f t="shared" si="8"/>
        <v>3694.1481609323582</v>
      </c>
      <c r="W23" s="7">
        <f t="shared" si="9"/>
        <v>-94725.635149178634</v>
      </c>
      <c r="X23" s="7">
        <f t="shared" si="14"/>
        <v>3694.1481609323582</v>
      </c>
    </row>
    <row r="24" spans="1:24" x14ac:dyDescent="0.25">
      <c r="A24" s="6">
        <f t="shared" si="18"/>
        <v>21</v>
      </c>
      <c r="B24" s="15">
        <f t="shared" si="0"/>
        <v>0.05</v>
      </c>
      <c r="C24" s="16">
        <f>+Input1!I31</f>
        <v>8.3899999999999999E-3</v>
      </c>
      <c r="D24" s="15">
        <f>+Input1!J31</f>
        <v>0</v>
      </c>
      <c r="E24" s="5">
        <f t="shared" si="10"/>
        <v>0.99160999999999999</v>
      </c>
      <c r="F24" s="2">
        <f t="shared" si="11"/>
        <v>9275402.592572337</v>
      </c>
      <c r="G24" s="5"/>
      <c r="H24" s="5">
        <f t="shared" si="1"/>
        <v>1</v>
      </c>
      <c r="I24" s="2">
        <f>+Input1!E27</f>
        <v>8390</v>
      </c>
      <c r="J24" s="2">
        <f t="shared" si="17"/>
        <v>8390</v>
      </c>
      <c r="K24" s="9">
        <f>+Input1!F27</f>
        <v>1000000</v>
      </c>
      <c r="L24" s="1">
        <f t="shared" si="2"/>
        <v>420709.56511545979</v>
      </c>
      <c r="M24" s="1">
        <f t="shared" si="12"/>
        <v>8188.6137569940511</v>
      </c>
      <c r="N24" s="3">
        <f t="shared" si="3"/>
        <v>410611.21961900347</v>
      </c>
      <c r="O24" s="1"/>
      <c r="P24" s="7"/>
      <c r="Q24" s="3">
        <f t="shared" si="4"/>
        <v>10206.673843958191</v>
      </c>
      <c r="R24" s="28">
        <f t="shared" si="5"/>
        <v>11054.62857194197</v>
      </c>
      <c r="S24" s="8">
        <f t="shared" si="6"/>
        <v>10206.673843958191</v>
      </c>
      <c r="T24" s="8">
        <f t="shared" si="7"/>
        <v>511805.16259439703</v>
      </c>
      <c r="U24" s="7">
        <f t="shared" si="13"/>
        <v>-101193.94297539355</v>
      </c>
      <c r="V24" s="1">
        <f t="shared" si="8"/>
        <v>4094.3068784970255</v>
      </c>
      <c r="W24" s="7">
        <f t="shared" si="9"/>
        <v>-98001.514192209404</v>
      </c>
      <c r="X24" s="7">
        <f t="shared" si="14"/>
        <v>4094.3068784970255</v>
      </c>
    </row>
    <row r="25" spans="1:24" x14ac:dyDescent="0.25">
      <c r="A25" s="6">
        <f t="shared" si="18"/>
        <v>22</v>
      </c>
      <c r="B25" s="15">
        <f t="shared" si="0"/>
        <v>0.05</v>
      </c>
      <c r="C25" s="16">
        <f>+Input1!I32</f>
        <v>9.2599999999999991E-3</v>
      </c>
      <c r="D25" s="15">
        <f>+Input1!J32</f>
        <v>0</v>
      </c>
      <c r="E25" s="5">
        <f t="shared" si="10"/>
        <v>0.99073999999999995</v>
      </c>
      <c r="F25" s="2">
        <f t="shared" si="11"/>
        <v>9197581.9648206551</v>
      </c>
      <c r="G25" s="5"/>
      <c r="H25" s="5">
        <f t="shared" si="1"/>
        <v>1</v>
      </c>
      <c r="I25" s="2">
        <f>+Input1!E28</f>
        <v>9260</v>
      </c>
      <c r="J25" s="2">
        <f t="shared" si="17"/>
        <v>9260</v>
      </c>
      <c r="K25" s="9">
        <f>+Input1!F28</f>
        <v>1000000</v>
      </c>
      <c r="L25" s="1">
        <f t="shared" si="2"/>
        <v>436598.60567282786</v>
      </c>
      <c r="M25" s="1">
        <f t="shared" si="12"/>
        <v>9037.7310357288352</v>
      </c>
      <c r="N25" s="3">
        <f t="shared" si="3"/>
        <v>426118.87350380683</v>
      </c>
      <c r="O25" s="1"/>
      <c r="Q25" s="3">
        <f t="shared" si="4"/>
        <v>11265.053610852545</v>
      </c>
      <c r="R25" s="28">
        <f t="shared" si="5"/>
        <v>12200.936898233927</v>
      </c>
      <c r="S25" s="8">
        <f t="shared" si="6"/>
        <v>11265.053610852545</v>
      </c>
      <c r="T25" s="8">
        <f t="shared" si="7"/>
        <v>531134.63275679026</v>
      </c>
      <c r="U25" s="7">
        <f t="shared" si="13"/>
        <v>-105015.75925298344</v>
      </c>
      <c r="V25" s="1">
        <f t="shared" si="8"/>
        <v>4518.8655178644176</v>
      </c>
      <c r="W25" s="7">
        <f t="shared" si="9"/>
        <v>-101343.65858834684</v>
      </c>
      <c r="X25" s="7">
        <f t="shared" si="14"/>
        <v>4518.8655178644176</v>
      </c>
    </row>
    <row r="26" spans="1:24" x14ac:dyDescent="0.25">
      <c r="A26" s="6">
        <f t="shared" si="18"/>
        <v>23</v>
      </c>
      <c r="B26" s="15">
        <f t="shared" si="0"/>
        <v>0.05</v>
      </c>
      <c r="C26" s="16">
        <f>+Input1!I33</f>
        <v>1.022E-2</v>
      </c>
      <c r="D26" s="15">
        <f>+Input1!J33</f>
        <v>0</v>
      </c>
      <c r="E26" s="5">
        <f t="shared" si="10"/>
        <v>0.98977999999999999</v>
      </c>
      <c r="F26" s="2">
        <f t="shared" si="11"/>
        <v>9112412.3558264151</v>
      </c>
      <c r="G26" s="5"/>
      <c r="H26" s="5">
        <f t="shared" si="1"/>
        <v>1</v>
      </c>
      <c r="I26" s="2">
        <f>+Input1!E29</f>
        <v>10220</v>
      </c>
      <c r="J26" s="2">
        <f t="shared" si="17"/>
        <v>10220</v>
      </c>
      <c r="K26" s="9">
        <f>+Input1!F29</f>
        <v>1000000</v>
      </c>
      <c r="L26" s="1">
        <f t="shared" si="2"/>
        <v>452899.3842546675</v>
      </c>
      <c r="M26" s="1">
        <f t="shared" si="12"/>
        <v>9974.6880329534215</v>
      </c>
      <c r="N26" s="3">
        <f t="shared" si="3"/>
        <v>442028.3824126228</v>
      </c>
      <c r="O26" s="1"/>
      <c r="Q26" s="3">
        <f t="shared" si="4"/>
        <v>12432.920939839418</v>
      </c>
      <c r="R26" s="28">
        <f t="shared" si="5"/>
        <v>13465.82884448712</v>
      </c>
      <c r="S26" s="8">
        <f t="shared" si="6"/>
        <v>12432.920939839418</v>
      </c>
      <c r="T26" s="8">
        <f t="shared" si="7"/>
        <v>550964.99394718558</v>
      </c>
      <c r="U26" s="7">
        <f t="shared" si="13"/>
        <v>-108936.61153456278</v>
      </c>
      <c r="V26" s="1">
        <f t="shared" si="8"/>
        <v>4987.3440164767107</v>
      </c>
      <c r="W26" s="7">
        <f t="shared" si="9"/>
        <v>-104730.20289150412</v>
      </c>
      <c r="X26" s="7">
        <f t="shared" si="14"/>
        <v>4987.3440164767107</v>
      </c>
    </row>
    <row r="27" spans="1:24" x14ac:dyDescent="0.25">
      <c r="A27" s="6">
        <f t="shared" si="18"/>
        <v>24</v>
      </c>
      <c r="B27" s="15">
        <f t="shared" si="0"/>
        <v>0.05</v>
      </c>
      <c r="C27" s="16">
        <f>+Input1!I34</f>
        <v>1.129E-2</v>
      </c>
      <c r="D27" s="15">
        <f>+Input1!J34</f>
        <v>0</v>
      </c>
      <c r="E27" s="5">
        <f t="shared" si="10"/>
        <v>0.98870999999999998</v>
      </c>
      <c r="F27" s="2">
        <f t="shared" si="11"/>
        <v>9019283.5015498698</v>
      </c>
      <c r="G27" s="5"/>
      <c r="H27" s="5">
        <f t="shared" si="1"/>
        <v>1</v>
      </c>
      <c r="I27" s="2">
        <f>+Input1!E30</f>
        <v>11290</v>
      </c>
      <c r="J27" s="2">
        <f t="shared" si="17"/>
        <v>11290</v>
      </c>
      <c r="K27" s="9">
        <f>+Input1!F30</f>
        <v>1000000</v>
      </c>
      <c r="L27" s="1">
        <f t="shared" si="2"/>
        <v>469612.79624502506</v>
      </c>
      <c r="M27" s="1">
        <f t="shared" si="12"/>
        <v>11019.004686109993</v>
      </c>
      <c r="N27" s="3">
        <f t="shared" si="3"/>
        <v>458340.62023747992</v>
      </c>
      <c r="O27" s="1"/>
      <c r="Q27" s="3">
        <f t="shared" si="4"/>
        <v>13734.606400272703</v>
      </c>
      <c r="R27" s="28">
        <f t="shared" si="5"/>
        <v>14875.656326248492</v>
      </c>
      <c r="S27" s="8">
        <f t="shared" si="6"/>
        <v>13734.606400272703</v>
      </c>
      <c r="T27" s="8">
        <f t="shared" si="7"/>
        <v>571297.33542576479</v>
      </c>
      <c r="U27" s="7">
        <f t="shared" si="13"/>
        <v>-112956.71518828487</v>
      </c>
      <c r="V27" s="1">
        <f t="shared" si="8"/>
        <v>5509.5023430549963</v>
      </c>
      <c r="W27" s="7">
        <f t="shared" si="9"/>
        <v>-108148.52703402605</v>
      </c>
      <c r="X27" s="7">
        <f t="shared" si="14"/>
        <v>5509.5023430549963</v>
      </c>
    </row>
    <row r="28" spans="1:24" x14ac:dyDescent="0.25">
      <c r="A28" s="6">
        <f t="shared" si="18"/>
        <v>25</v>
      </c>
      <c r="B28" s="15">
        <f t="shared" si="0"/>
        <v>0.05</v>
      </c>
      <c r="C28" s="16">
        <f>+Input1!I35</f>
        <v>1.2529999999999999E-2</v>
      </c>
      <c r="D28" s="15">
        <f>+Input1!J35</f>
        <v>0</v>
      </c>
      <c r="E28" s="5">
        <f t="shared" si="10"/>
        <v>0.98746999999999996</v>
      </c>
      <c r="F28" s="2">
        <f t="shared" si="11"/>
        <v>8917455.7908173706</v>
      </c>
      <c r="G28" s="5"/>
      <c r="H28" s="5">
        <f t="shared" si="1"/>
        <v>1</v>
      </c>
      <c r="I28" s="2">
        <f>+Input1!E31</f>
        <v>12530</v>
      </c>
      <c r="J28" s="2">
        <f t="shared" si="17"/>
        <v>12530</v>
      </c>
      <c r="K28" s="9">
        <f>+Input1!F31</f>
        <v>1000000</v>
      </c>
      <c r="L28" s="1">
        <f t="shared" si="2"/>
        <v>486734.16477761563</v>
      </c>
      <c r="M28" s="1">
        <f t="shared" si="12"/>
        <v>12229.240807525086</v>
      </c>
      <c r="N28" s="3">
        <f t="shared" si="3"/>
        <v>475051.02237151284</v>
      </c>
      <c r="O28" s="1"/>
      <c r="Q28" s="3">
        <f t="shared" si="4"/>
        <v>15243.101700214082</v>
      </c>
      <c r="R28" s="28">
        <f t="shared" si="5"/>
        <v>16509.475090158867</v>
      </c>
      <c r="S28" s="8">
        <f t="shared" si="6"/>
        <v>15243.101700214082</v>
      </c>
      <c r="T28" s="8">
        <f t="shared" si="7"/>
        <v>592125.96765155275</v>
      </c>
      <c r="U28" s="7">
        <f t="shared" si="13"/>
        <v>-117074.94528003992</v>
      </c>
      <c r="V28" s="1">
        <f t="shared" si="8"/>
        <v>6114.620403762543</v>
      </c>
      <c r="W28" s="7">
        <f t="shared" si="9"/>
        <v>-111557.83425647815</v>
      </c>
      <c r="X28" s="7">
        <f t="shared" si="14"/>
        <v>6114.620403762543</v>
      </c>
    </row>
    <row r="29" spans="1:24" x14ac:dyDescent="0.25">
      <c r="A29" s="6">
        <f t="shared" si="18"/>
        <v>26</v>
      </c>
      <c r="B29" s="15">
        <f t="shared" si="0"/>
        <v>0.05</v>
      </c>
      <c r="C29" s="16">
        <f>+Input1!I36</f>
        <v>1.4E-2</v>
      </c>
      <c r="D29" s="15">
        <f>+Input1!J36</f>
        <v>0</v>
      </c>
      <c r="E29" s="5">
        <f t="shared" si="10"/>
        <v>0.98599999999999999</v>
      </c>
      <c r="F29" s="2">
        <f t="shared" si="11"/>
        <v>8805720.0697584283</v>
      </c>
      <c r="G29" s="5"/>
      <c r="H29" s="5">
        <f t="shared" si="1"/>
        <v>1</v>
      </c>
      <c r="I29" s="2">
        <f>+Input1!E32</f>
        <v>14000</v>
      </c>
      <c r="J29" s="2">
        <f t="shared" si="17"/>
        <v>14000</v>
      </c>
      <c r="K29" s="9">
        <f>+Input1!F32</f>
        <v>1000000</v>
      </c>
      <c r="L29" s="1">
        <f t="shared" si="2"/>
        <v>504232.40505179547</v>
      </c>
      <c r="M29" s="1">
        <f t="shared" si="12"/>
        <v>13663.956209525235</v>
      </c>
      <c r="N29" s="3">
        <f t="shared" si="3"/>
        <v>492129.25014652318</v>
      </c>
      <c r="O29" s="1"/>
      <c r="Q29" s="3">
        <f t="shared" si="4"/>
        <v>17031.398547725228</v>
      </c>
      <c r="R29" s="28">
        <f t="shared" si="5"/>
        <v>18446.340882859069</v>
      </c>
      <c r="S29" s="8">
        <f t="shared" si="6"/>
        <v>17031.398547725228</v>
      </c>
      <c r="T29" s="8">
        <f t="shared" si="7"/>
        <v>613413.07507965364</v>
      </c>
      <c r="U29" s="7">
        <f t="shared" si="13"/>
        <v>-121283.82493313047</v>
      </c>
      <c r="V29" s="1">
        <f t="shared" si="8"/>
        <v>6831.9781047626175</v>
      </c>
      <c r="W29" s="7">
        <f t="shared" si="9"/>
        <v>-114911.30534517579</v>
      </c>
      <c r="X29" s="7">
        <f t="shared" si="14"/>
        <v>6831.9781047626175</v>
      </c>
    </row>
    <row r="30" spans="1:24" x14ac:dyDescent="0.25">
      <c r="A30" s="6">
        <f t="shared" si="18"/>
        <v>27</v>
      </c>
      <c r="B30" s="15">
        <f t="shared" si="0"/>
        <v>0.05</v>
      </c>
      <c r="C30" s="16">
        <f>+Input1!I37</f>
        <v>1.5740000000000001E-2</v>
      </c>
      <c r="D30" s="15">
        <f>+Input1!J37</f>
        <v>0</v>
      </c>
      <c r="E30" s="5">
        <f t="shared" si="10"/>
        <v>0.98426000000000002</v>
      </c>
      <c r="F30" s="2">
        <f t="shared" si="11"/>
        <v>8682439.9887818098</v>
      </c>
      <c r="G30" s="5"/>
      <c r="H30" s="5">
        <f t="shared" si="1"/>
        <v>1</v>
      </c>
      <c r="I30" s="2">
        <f>+Input1!E33</f>
        <v>15740</v>
      </c>
      <c r="J30" s="2">
        <f t="shared" si="17"/>
        <v>15740</v>
      </c>
      <c r="K30" s="9">
        <f>+Input1!F33</f>
        <v>1000000</v>
      </c>
      <c r="L30" s="1">
        <f t="shared" si="2"/>
        <v>522052.76400039077</v>
      </c>
      <c r="M30" s="1">
        <f t="shared" si="12"/>
        <v>15362.1907669948</v>
      </c>
      <c r="N30" s="3">
        <f t="shared" si="3"/>
        <v>509521.86474021082</v>
      </c>
      <c r="O30" s="1"/>
      <c r="Q30" s="3">
        <f t="shared" si="4"/>
        <v>19148.158081513939</v>
      </c>
      <c r="R30" s="28">
        <f t="shared" si="5"/>
        <v>20738.95753544298</v>
      </c>
      <c r="S30" s="8">
        <f t="shared" si="6"/>
        <v>19148.158081513939</v>
      </c>
      <c r="T30" s="8">
        <f t="shared" si="7"/>
        <v>635092.04904515715</v>
      </c>
      <c r="U30" s="7">
        <f t="shared" si="13"/>
        <v>-125570.18430494634</v>
      </c>
      <c r="V30" s="1">
        <f t="shared" si="8"/>
        <v>7681.0953834973998</v>
      </c>
      <c r="W30" s="7">
        <f t="shared" si="9"/>
        <v>-118170.1843875724</v>
      </c>
      <c r="X30" s="7">
        <f t="shared" si="14"/>
        <v>7681.0953834973998</v>
      </c>
    </row>
    <row r="31" spans="1:24" x14ac:dyDescent="0.25">
      <c r="A31" s="6">
        <f t="shared" si="18"/>
        <v>28</v>
      </c>
      <c r="B31" s="15">
        <f t="shared" si="0"/>
        <v>0.05</v>
      </c>
      <c r="C31" s="16">
        <f>+Input1!I38</f>
        <v>1.779E-2</v>
      </c>
      <c r="D31" s="15">
        <f>+Input1!J38</f>
        <v>0</v>
      </c>
      <c r="E31" s="5">
        <f t="shared" si="10"/>
        <v>0.98221000000000003</v>
      </c>
      <c r="F31" s="2">
        <f t="shared" si="11"/>
        <v>8545778.3833583836</v>
      </c>
      <c r="G31" s="5"/>
      <c r="H31" s="5">
        <f t="shared" si="1"/>
        <v>1</v>
      </c>
      <c r="I31" s="2">
        <f>+Input1!E34</f>
        <v>17790</v>
      </c>
      <c r="J31" s="2">
        <f t="shared" si="17"/>
        <v>17790</v>
      </c>
      <c r="K31" s="9">
        <f>+Input1!F34</f>
        <v>1000000</v>
      </c>
      <c r="L31" s="1">
        <f t="shared" si="2"/>
        <v>540130.04917441565</v>
      </c>
      <c r="M31" s="1">
        <f t="shared" si="12"/>
        <v>17362.984354818138</v>
      </c>
      <c r="N31" s="3">
        <f t="shared" si="3"/>
        <v>527165.2385262805</v>
      </c>
      <c r="O31" s="1"/>
      <c r="Q31" s="3">
        <f t="shared" si="4"/>
        <v>21642.041440287987</v>
      </c>
      <c r="R31" s="28">
        <f t="shared" si="5"/>
        <v>23440.028879004487</v>
      </c>
      <c r="S31" s="8">
        <f t="shared" si="6"/>
        <v>21642.041440287987</v>
      </c>
      <c r="T31" s="8">
        <f t="shared" si="7"/>
        <v>657083.58107799292</v>
      </c>
      <c r="U31" s="7">
        <f t="shared" si="13"/>
        <v>-129918.34255171241</v>
      </c>
      <c r="V31" s="1">
        <f t="shared" si="8"/>
        <v>8681.492177409069</v>
      </c>
      <c r="W31" s="7">
        <f t="shared" si="9"/>
        <v>-121293.46853229303</v>
      </c>
      <c r="X31" s="7">
        <f t="shared" si="14"/>
        <v>8681.492177409069</v>
      </c>
    </row>
    <row r="32" spans="1:24" x14ac:dyDescent="0.25">
      <c r="A32" s="6">
        <f t="shared" si="18"/>
        <v>29</v>
      </c>
      <c r="B32" s="15">
        <f t="shared" si="0"/>
        <v>0.05</v>
      </c>
      <c r="C32" s="16">
        <f>+Input1!I39</f>
        <v>2.0149999999999998E-2</v>
      </c>
      <c r="D32" s="15">
        <f>+Input1!J39</f>
        <v>0</v>
      </c>
      <c r="E32" s="5">
        <f t="shared" si="10"/>
        <v>0.97985</v>
      </c>
      <c r="F32" s="2">
        <f t="shared" si="11"/>
        <v>8393748.9859184381</v>
      </c>
      <c r="G32" s="5"/>
      <c r="H32" s="5">
        <f t="shared" si="1"/>
        <v>1</v>
      </c>
      <c r="I32" s="2">
        <f>+Input1!E35</f>
        <v>20149.999999999996</v>
      </c>
      <c r="J32" s="2">
        <f t="shared" si="17"/>
        <v>20149.999999999996</v>
      </c>
      <c r="K32" s="9">
        <f>+Input1!F35</f>
        <v>1000000</v>
      </c>
      <c r="L32" s="1">
        <f t="shared" si="2"/>
        <v>558390.82439919829</v>
      </c>
      <c r="M32" s="1">
        <f t="shared" si="12"/>
        <v>19666.336972995246</v>
      </c>
      <c r="N32" s="3">
        <f t="shared" si="3"/>
        <v>544987.69802795269</v>
      </c>
      <c r="O32" s="1"/>
      <c r="Q32" s="3">
        <f t="shared" si="4"/>
        <v>24513.04862404738</v>
      </c>
      <c r="R32" s="28">
        <f t="shared" si="5"/>
        <v>26549.554913543583</v>
      </c>
      <c r="S32" s="8">
        <f t="shared" si="6"/>
        <v>24513.04862404738</v>
      </c>
      <c r="T32" s="8">
        <f t="shared" si="7"/>
        <v>679298.33398111432</v>
      </c>
      <c r="U32" s="7">
        <f t="shared" si="13"/>
        <v>-134310.63595316163</v>
      </c>
      <c r="V32" s="1">
        <f t="shared" si="8"/>
        <v>9833.1684864976232</v>
      </c>
      <c r="W32" s="7">
        <f t="shared" si="9"/>
        <v>-124265.08468727229</v>
      </c>
      <c r="X32" s="7">
        <f t="shared" si="14"/>
        <v>9833.1684864976232</v>
      </c>
    </row>
    <row r="33" spans="1:24" x14ac:dyDescent="0.25">
      <c r="A33" s="6">
        <f t="shared" si="18"/>
        <v>30</v>
      </c>
      <c r="B33" s="15">
        <f t="shared" si="0"/>
        <v>0.05</v>
      </c>
      <c r="C33" s="16">
        <f>+Input1!I40</f>
        <v>2.282E-2</v>
      </c>
      <c r="D33" s="15">
        <f>+Input1!J40</f>
        <v>0</v>
      </c>
      <c r="E33" s="5">
        <f t="shared" si="10"/>
        <v>0.97718000000000005</v>
      </c>
      <c r="F33" s="2">
        <f t="shared" si="11"/>
        <v>8224614.9438521815</v>
      </c>
      <c r="G33" s="5"/>
      <c r="H33" s="5">
        <f t="shared" si="1"/>
        <v>1</v>
      </c>
      <c r="I33" s="2">
        <f>+Input1!E36</f>
        <v>22820</v>
      </c>
      <c r="J33" s="2">
        <f t="shared" si="17"/>
        <v>22820</v>
      </c>
      <c r="K33" s="9">
        <f>+Input1!F36</f>
        <v>1000000</v>
      </c>
      <c r="L33" s="1">
        <f t="shared" si="2"/>
        <v>576774.87943987164</v>
      </c>
      <c r="M33" s="1">
        <f t="shared" si="12"/>
        <v>22272.248621526134</v>
      </c>
      <c r="N33" s="3">
        <f t="shared" si="3"/>
        <v>562930.47824432864</v>
      </c>
      <c r="O33" s="1"/>
      <c r="Q33" s="3">
        <f t="shared" si="4"/>
        <v>27761.179632792126</v>
      </c>
      <c r="R33" s="28">
        <f t="shared" si="5"/>
        <v>30067.535639060283</v>
      </c>
      <c r="S33" s="8">
        <f t="shared" si="6"/>
        <v>27761.179632792126</v>
      </c>
      <c r="T33" s="8">
        <f t="shared" si="7"/>
        <v>701663.06028975896</v>
      </c>
      <c r="U33" s="7">
        <f t="shared" si="13"/>
        <v>-138732.58204543032</v>
      </c>
      <c r="V33" s="1">
        <f t="shared" si="8"/>
        <v>11136.124310763067</v>
      </c>
      <c r="W33" s="7">
        <f t="shared" si="9"/>
        <v>-127072.22241319629</v>
      </c>
      <c r="X33" s="7">
        <f t="shared" si="14"/>
        <v>11136.124310763067</v>
      </c>
    </row>
    <row r="34" spans="1:24" x14ac:dyDescent="0.25">
      <c r="A34" s="6">
        <f t="shared" si="18"/>
        <v>31</v>
      </c>
      <c r="B34" s="15">
        <f t="shared" si="0"/>
        <v>0.05</v>
      </c>
      <c r="C34" s="16">
        <f>+Input1!I41</f>
        <v>2.5760000000000002E-2</v>
      </c>
      <c r="D34" s="15">
        <f>+Input1!J41</f>
        <v>0</v>
      </c>
      <c r="E34" s="5">
        <f t="shared" si="10"/>
        <v>0.97423999999999999</v>
      </c>
      <c r="F34" s="2">
        <f t="shared" si="11"/>
        <v>8036929.2308334755</v>
      </c>
      <c r="G34" s="5"/>
      <c r="H34" s="5">
        <f t="shared" si="1"/>
        <v>1</v>
      </c>
      <c r="I34" s="2">
        <f>+Input1!E37</f>
        <v>25760</v>
      </c>
      <c r="J34" s="2">
        <f t="shared" si="17"/>
        <v>25760</v>
      </c>
      <c r="K34" s="9">
        <f>+Input1!F37</f>
        <v>1000000</v>
      </c>
      <c r="L34" s="1">
        <f t="shared" si="2"/>
        <v>595235.90680515894</v>
      </c>
      <c r="M34" s="1">
        <f t="shared" si="12"/>
        <v>25141.679425526432</v>
      </c>
      <c r="N34" s="3">
        <f t="shared" si="3"/>
        <v>580948.3832087667</v>
      </c>
      <c r="O34" s="1"/>
      <c r="Q34" s="3">
        <f t="shared" si="4"/>
        <v>31337.773327814422</v>
      </c>
      <c r="R34" s="28">
        <f t="shared" si="5"/>
        <v>33941.267224460687</v>
      </c>
      <c r="S34" s="8">
        <f t="shared" si="6"/>
        <v>31337.773327814422</v>
      </c>
      <c r="T34" s="8">
        <f t="shared" si="7"/>
        <v>724121.42562252108</v>
      </c>
      <c r="U34" s="7">
        <f t="shared" si="13"/>
        <v>-143173.04241375439</v>
      </c>
      <c r="V34" s="1">
        <f t="shared" si="8"/>
        <v>12570.839712763216</v>
      </c>
      <c r="W34" s="7">
        <f t="shared" si="9"/>
        <v>-129731.99031620845</v>
      </c>
      <c r="X34" s="7">
        <f t="shared" si="14"/>
        <v>12570.839712763216</v>
      </c>
    </row>
    <row r="35" spans="1:24" x14ac:dyDescent="0.25">
      <c r="A35" s="6">
        <f t="shared" si="18"/>
        <v>32</v>
      </c>
      <c r="B35" s="15">
        <f t="shared" si="0"/>
        <v>0.05</v>
      </c>
      <c r="C35" s="16">
        <f>+Input1!I42</f>
        <v>2.8989999999999998E-2</v>
      </c>
      <c r="D35" s="15">
        <f>+Input1!J42</f>
        <v>0</v>
      </c>
      <c r="E35" s="5">
        <f t="shared" si="10"/>
        <v>0.97101000000000004</v>
      </c>
      <c r="F35" s="2">
        <f t="shared" si="11"/>
        <v>7829897.9338472048</v>
      </c>
      <c r="G35" s="5"/>
      <c r="H35" s="5">
        <f t="shared" si="1"/>
        <v>1</v>
      </c>
      <c r="I35" s="2">
        <f>+Input1!E38</f>
        <v>28990</v>
      </c>
      <c r="J35" s="2">
        <f t="shared" si="17"/>
        <v>28990</v>
      </c>
      <c r="K35" s="9">
        <f>+Input1!F38</f>
        <v>1000000</v>
      </c>
      <c r="L35" s="1">
        <f t="shared" si="2"/>
        <v>613760.16396926518</v>
      </c>
      <c r="M35" s="1">
        <f t="shared" si="12"/>
        <v>28294.149322438327</v>
      </c>
      <c r="N35" s="3">
        <f t="shared" si="3"/>
        <v>599028.00025907613</v>
      </c>
      <c r="O35" s="1"/>
      <c r="Q35" s="3">
        <f t="shared" si="4"/>
        <v>35267.160278468175</v>
      </c>
      <c r="R35" s="28">
        <f t="shared" si="5"/>
        <v>38197.101585291741</v>
      </c>
      <c r="S35" s="8">
        <f t="shared" si="6"/>
        <v>35267.160278468175</v>
      </c>
      <c r="T35" s="8">
        <f t="shared" si="7"/>
        <v>746656.71180555306</v>
      </c>
      <c r="U35" s="7">
        <f t="shared" si="13"/>
        <v>-147628.71154647693</v>
      </c>
      <c r="V35" s="1">
        <f t="shared" si="8"/>
        <v>14147.074661219163</v>
      </c>
      <c r="W35" s="7">
        <f t="shared" si="9"/>
        <v>-132229.67606755777</v>
      </c>
      <c r="X35" s="7">
        <f t="shared" si="14"/>
        <v>14147.074661219163</v>
      </c>
    </row>
    <row r="36" spans="1:24" x14ac:dyDescent="0.25">
      <c r="A36" s="6">
        <f t="shared" si="18"/>
        <v>33</v>
      </c>
      <c r="B36" s="15">
        <f t="shared" ref="B36:B79" si="19">+ValuationRate</f>
        <v>0.05</v>
      </c>
      <c r="C36" s="16">
        <f>+Input1!I43</f>
        <v>3.2560000000000006E-2</v>
      </c>
      <c r="D36" s="15">
        <f>+Input1!J43</f>
        <v>0</v>
      </c>
      <c r="E36" s="5">
        <f t="shared" si="10"/>
        <v>0.96743999999999997</v>
      </c>
      <c r="F36" s="2">
        <f t="shared" si="11"/>
        <v>7602909.192744975</v>
      </c>
      <c r="G36" s="5"/>
      <c r="H36" s="5">
        <f t="shared" ref="H36:H63" si="20">IF(ValuationFunction="Continuous",(LN(1+$B$4)-$B$4/(1+$B$4))/(LN(1+$B$4))^2+(1-C36)*($B$4-LN(1+$B$4))/(LN(1+$B$4))^2/(1+$B$4),1)</f>
        <v>1</v>
      </c>
      <c r="I36" s="2">
        <f>+Input1!E39</f>
        <v>32560.000000000007</v>
      </c>
      <c r="J36" s="2">
        <f t="shared" si="17"/>
        <v>32560.000000000007</v>
      </c>
      <c r="K36" s="9">
        <f>+Input1!F39</f>
        <v>1000000</v>
      </c>
      <c r="L36" s="1">
        <f t="shared" ref="L36:L67" si="21">+L37/(1+B36)*E36+J36*H36</f>
        <v>632340.21500059578</v>
      </c>
      <c r="M36" s="1">
        <f t="shared" si="12"/>
        <v>31778.458155867273</v>
      </c>
      <c r="N36" s="3">
        <f t="shared" ref="N36:N67" si="22">+N37/(1+B36)*E36+M36</f>
        <v>617162.0719492794</v>
      </c>
      <c r="O36" s="1"/>
      <c r="Q36" s="3">
        <f t="shared" ref="Q36:Q67" si="23">kFactor*J36</f>
        <v>39610.166908138111</v>
      </c>
      <c r="R36" s="28">
        <f t="shared" ref="R36:R67" si="24">IF(A36&lt;=YearInFirstLevelPeriod,kFactorLevelPeriod,kFactorPostShock)*J36</f>
        <v>42900.918510420815</v>
      </c>
      <c r="S36" s="8">
        <f t="shared" ref="S36:S63" si="25">IF(RatioTest&gt;PostShockLimit,R36,Q36)</f>
        <v>39610.166908138111</v>
      </c>
      <c r="T36" s="8">
        <f t="shared" ref="T36:T67" si="26">+T37/(1+B36)*E36+S36*H36</f>
        <v>769259.87281638617</v>
      </c>
      <c r="U36" s="7">
        <f t="shared" si="13"/>
        <v>-152097.80086710677</v>
      </c>
      <c r="V36" s="1">
        <f t="shared" ref="V36:V68" si="27">0.5*K36*C36*$G$4/(1+B36)</f>
        <v>15889.229077933636</v>
      </c>
      <c r="W36" s="7">
        <f t="shared" ref="W36:W63" si="28">0.5*(U36+U37+S36)</f>
        <v>-134532.59805147734</v>
      </c>
      <c r="X36" s="7">
        <f t="shared" si="14"/>
        <v>15889.229077933636</v>
      </c>
    </row>
    <row r="37" spans="1:24" x14ac:dyDescent="0.25">
      <c r="A37" s="6">
        <f t="shared" si="18"/>
        <v>34</v>
      </c>
      <c r="B37" s="15">
        <f t="shared" si="19"/>
        <v>0.05</v>
      </c>
      <c r="C37" s="16">
        <f>+Input1!I44</f>
        <v>3.6569999999999998E-2</v>
      </c>
      <c r="D37" s="15">
        <f>+Input1!J44</f>
        <v>0</v>
      </c>
      <c r="E37" s="5">
        <f t="shared" si="10"/>
        <v>0.96343000000000001</v>
      </c>
      <c r="F37" s="2">
        <f t="shared" ref="F37:F63" si="29">+F36*E36</f>
        <v>7355358.4694291987</v>
      </c>
      <c r="G37" s="5"/>
      <c r="H37" s="5">
        <f t="shared" si="20"/>
        <v>1</v>
      </c>
      <c r="I37" s="2">
        <f>+Input1!E40</f>
        <v>36570</v>
      </c>
      <c r="J37" s="2">
        <f t="shared" si="17"/>
        <v>36570</v>
      </c>
      <c r="K37" s="9">
        <f>+Input1!F40</f>
        <v>1000000</v>
      </c>
      <c r="L37" s="1">
        <f t="shared" si="21"/>
        <v>650964.63424152986</v>
      </c>
      <c r="M37" s="1">
        <f t="shared" si="12"/>
        <v>35692.205613024133</v>
      </c>
      <c r="N37" s="3">
        <f t="shared" si="22"/>
        <v>635339.44687327661</v>
      </c>
      <c r="O37" s="1"/>
      <c r="Q37" s="3">
        <f t="shared" si="23"/>
        <v>44488.446063593692</v>
      </c>
      <c r="R37" s="28">
        <f t="shared" si="24"/>
        <v>48184.477577582584</v>
      </c>
      <c r="S37" s="8">
        <f t="shared" si="25"/>
        <v>44488.446063593692</v>
      </c>
      <c r="T37" s="8">
        <f t="shared" si="26"/>
        <v>791917.00901726261</v>
      </c>
      <c r="U37" s="7">
        <f t="shared" ref="U37:U63" si="30">+N37-T37</f>
        <v>-156577.562143986</v>
      </c>
      <c r="V37" s="1">
        <f t="shared" si="27"/>
        <v>17846.102806512066</v>
      </c>
      <c r="W37" s="7">
        <f t="shared" si="28"/>
        <v>-136574.74070945455</v>
      </c>
      <c r="X37" s="7">
        <f t="shared" si="14"/>
        <v>17846.102806512066</v>
      </c>
    </row>
    <row r="38" spans="1:24" x14ac:dyDescent="0.25">
      <c r="A38" s="6">
        <f t="shared" ref="A38:A53" si="31">+A37+1</f>
        <v>35</v>
      </c>
      <c r="B38" s="15">
        <f t="shared" si="19"/>
        <v>0.05</v>
      </c>
      <c r="C38" s="16">
        <f>+Input1!I45</f>
        <v>4.1169999999999998E-2</v>
      </c>
      <c r="D38" s="15">
        <f>+Input1!J45</f>
        <v>0</v>
      </c>
      <c r="E38" s="5">
        <f t="shared" si="10"/>
        <v>0.95882999999999996</v>
      </c>
      <c r="F38" s="2">
        <f t="shared" si="29"/>
        <v>7086373.0102021731</v>
      </c>
      <c r="G38" s="5"/>
      <c r="H38" s="5">
        <f t="shared" si="20"/>
        <v>1</v>
      </c>
      <c r="I38" s="2">
        <f>+Input1!E41</f>
        <v>41170</v>
      </c>
      <c r="J38" s="2">
        <f t="shared" si="17"/>
        <v>41170</v>
      </c>
      <c r="K38" s="9">
        <f>+Input1!F41</f>
        <v>1000000</v>
      </c>
      <c r="L38" s="1">
        <f t="shared" si="21"/>
        <v>669601.70012726018</v>
      </c>
      <c r="M38" s="1">
        <f t="shared" si="12"/>
        <v>40181.791224725283</v>
      </c>
      <c r="N38" s="3">
        <f t="shared" si="22"/>
        <v>653529.1648830378</v>
      </c>
      <c r="O38" s="1"/>
      <c r="Q38" s="3">
        <f t="shared" si="23"/>
        <v>50084.477014989119</v>
      </c>
      <c r="R38" s="28">
        <f t="shared" si="24"/>
        <v>54245.418153379134</v>
      </c>
      <c r="S38" s="8">
        <f t="shared" si="25"/>
        <v>50084.477014989119</v>
      </c>
      <c r="T38" s="8">
        <f t="shared" si="26"/>
        <v>814589.53022155457</v>
      </c>
      <c r="U38" s="7">
        <f t="shared" si="30"/>
        <v>-161060.36533851677</v>
      </c>
      <c r="V38" s="1">
        <f t="shared" si="27"/>
        <v>20090.895612362641</v>
      </c>
      <c r="W38" s="7">
        <f t="shared" si="28"/>
        <v>-138253.17028405116</v>
      </c>
      <c r="X38" s="7">
        <f t="shared" si="14"/>
        <v>20090.895612362641</v>
      </c>
    </row>
    <row r="39" spans="1:24" x14ac:dyDescent="0.25">
      <c r="A39" s="6">
        <f t="shared" si="31"/>
        <v>36</v>
      </c>
      <c r="B39" s="15">
        <f t="shared" si="19"/>
        <v>0.05</v>
      </c>
      <c r="C39" s="16">
        <f>+Input1!I46</f>
        <v>4.6509999999999996E-2</v>
      </c>
      <c r="D39" s="15">
        <f>+Input1!J46</f>
        <v>0</v>
      </c>
      <c r="E39" s="5">
        <f t="shared" si="10"/>
        <v>0.95348999999999995</v>
      </c>
      <c r="F39" s="2">
        <f t="shared" si="29"/>
        <v>6794627.0333721498</v>
      </c>
      <c r="G39" s="5"/>
      <c r="H39" s="5">
        <f t="shared" si="20"/>
        <v>1</v>
      </c>
      <c r="I39" s="2">
        <f>+Input1!E42</f>
        <v>46509.999999999993</v>
      </c>
      <c r="J39" s="2">
        <f t="shared" si="17"/>
        <v>46509.999999999993</v>
      </c>
      <c r="K39" s="9">
        <f>+Input1!F42</f>
        <v>1000000</v>
      </c>
      <c r="L39" s="1">
        <f t="shared" si="21"/>
        <v>688185.89857808279</v>
      </c>
      <c r="M39" s="1">
        <f t="shared" si="12"/>
        <v>45393.614521787043</v>
      </c>
      <c r="N39" s="3">
        <f t="shared" si="22"/>
        <v>671667.28444169275</v>
      </c>
      <c r="O39" s="1"/>
      <c r="Q39" s="3">
        <f t="shared" si="23"/>
        <v>56580.739032478596</v>
      </c>
      <c r="R39" s="28">
        <f t="shared" si="24"/>
        <v>61281.379604412512</v>
      </c>
      <c r="S39" s="8">
        <f t="shared" si="25"/>
        <v>56580.739032478596</v>
      </c>
      <c r="T39" s="8">
        <f t="shared" si="26"/>
        <v>837197.73668626742</v>
      </c>
      <c r="U39" s="7">
        <f t="shared" si="30"/>
        <v>-165530.45224457467</v>
      </c>
      <c r="V39" s="1">
        <f t="shared" si="27"/>
        <v>22696.807260893522</v>
      </c>
      <c r="W39" s="7">
        <f t="shared" si="28"/>
        <v>-139457.65355230714</v>
      </c>
      <c r="X39" s="7">
        <f t="shared" si="14"/>
        <v>22696.807260893522</v>
      </c>
    </row>
    <row r="40" spans="1:24" x14ac:dyDescent="0.25">
      <c r="A40" s="6">
        <f t="shared" si="31"/>
        <v>37</v>
      </c>
      <c r="B40" s="15">
        <f t="shared" si="19"/>
        <v>0.05</v>
      </c>
      <c r="C40" s="16">
        <f>+Input1!I47</f>
        <v>5.2609999999999997E-2</v>
      </c>
      <c r="D40" s="15">
        <f>+Input1!J47</f>
        <v>0</v>
      </c>
      <c r="E40" s="5">
        <f t="shared" si="10"/>
        <v>0.94738999999999995</v>
      </c>
      <c r="F40" s="2">
        <f t="shared" si="29"/>
        <v>6478608.9300500108</v>
      </c>
      <c r="G40" s="5"/>
      <c r="H40" s="5">
        <f t="shared" si="20"/>
        <v>1</v>
      </c>
      <c r="I40" s="2">
        <f>+Input1!E43</f>
        <v>52610</v>
      </c>
      <c r="J40" s="2">
        <f t="shared" si="17"/>
        <v>52610</v>
      </c>
      <c r="K40" s="9">
        <f>+Input1!F43</f>
        <v>1000000</v>
      </c>
      <c r="L40" s="1">
        <f t="shared" si="21"/>
        <v>706624.81358691445</v>
      </c>
      <c r="M40" s="1">
        <f t="shared" si="12"/>
        <v>51347.195441651616</v>
      </c>
      <c r="N40" s="3">
        <f t="shared" si="22"/>
        <v>689663.60781539511</v>
      </c>
      <c r="O40" s="1"/>
      <c r="Q40" s="3">
        <f t="shared" si="23"/>
        <v>64001.562685416022</v>
      </c>
      <c r="R40" s="28">
        <f t="shared" si="24"/>
        <v>69318.713846229686</v>
      </c>
      <c r="S40" s="8">
        <f t="shared" si="25"/>
        <v>64001.562685416022</v>
      </c>
      <c r="T40" s="8">
        <f t="shared" si="26"/>
        <v>859629.20170791331</v>
      </c>
      <c r="U40" s="7">
        <f t="shared" si="30"/>
        <v>-169965.5938925182</v>
      </c>
      <c r="V40" s="1">
        <f t="shared" si="27"/>
        <v>25673.597720825808</v>
      </c>
      <c r="W40" s="7">
        <f t="shared" si="28"/>
        <v>-140156.66805987389</v>
      </c>
      <c r="X40" s="7">
        <f t="shared" si="14"/>
        <v>25673.597720825808</v>
      </c>
    </row>
    <row r="41" spans="1:24" x14ac:dyDescent="0.25">
      <c r="A41" s="6">
        <f t="shared" si="31"/>
        <v>38</v>
      </c>
      <c r="B41" s="15">
        <f t="shared" si="19"/>
        <v>0.05</v>
      </c>
      <c r="C41" s="16">
        <f>+Input1!I48</f>
        <v>5.9590000000000004E-2</v>
      </c>
      <c r="D41" s="15">
        <f>+Input1!J48</f>
        <v>0</v>
      </c>
      <c r="E41" s="5">
        <f t="shared" si="10"/>
        <v>0.94040999999999997</v>
      </c>
      <c r="F41" s="2">
        <f t="shared" si="29"/>
        <v>6137769.3142400794</v>
      </c>
      <c r="G41" s="5"/>
      <c r="H41" s="5">
        <f t="shared" si="20"/>
        <v>1</v>
      </c>
      <c r="I41" s="2">
        <f>+Input1!E44</f>
        <v>59590.000000000007</v>
      </c>
      <c r="J41" s="2">
        <f t="shared" si="17"/>
        <v>59590.000000000007</v>
      </c>
      <c r="K41" s="9">
        <f>+Input1!F44</f>
        <v>1000000</v>
      </c>
      <c r="L41" s="1">
        <f t="shared" si="21"/>
        <v>724849.90792203858</v>
      </c>
      <c r="M41" s="1">
        <f t="shared" si="12"/>
        <v>58159.653608972061</v>
      </c>
      <c r="N41" s="3">
        <f t="shared" si="22"/>
        <v>707451.24288036686</v>
      </c>
      <c r="O41" s="1"/>
      <c r="Q41" s="3">
        <f t="shared" si="23"/>
        <v>72492.93138992475</v>
      </c>
      <c r="R41" s="28">
        <f t="shared" si="24"/>
        <v>78515.532372112284</v>
      </c>
      <c r="S41" s="8">
        <f t="shared" si="25"/>
        <v>72492.93138992475</v>
      </c>
      <c r="T41" s="8">
        <f t="shared" si="26"/>
        <v>881800.54779301246</v>
      </c>
      <c r="U41" s="7">
        <f t="shared" si="30"/>
        <v>-174349.3049126456</v>
      </c>
      <c r="V41" s="1">
        <f t="shared" si="27"/>
        <v>29079.826804486031</v>
      </c>
      <c r="W41" s="7">
        <f t="shared" si="28"/>
        <v>-140259.8763904997</v>
      </c>
      <c r="X41" s="7">
        <f t="shared" si="14"/>
        <v>29079.826804486031</v>
      </c>
    </row>
    <row r="42" spans="1:24" x14ac:dyDescent="0.25">
      <c r="A42" s="6">
        <f t="shared" si="31"/>
        <v>39</v>
      </c>
      <c r="B42" s="15">
        <f t="shared" si="19"/>
        <v>0.05</v>
      </c>
      <c r="C42" s="16">
        <f>+Input1!I49</f>
        <v>6.7680000000000004E-2</v>
      </c>
      <c r="D42" s="15">
        <f>+Input1!J49</f>
        <v>0</v>
      </c>
      <c r="E42" s="5">
        <f t="shared" si="10"/>
        <v>0.93232000000000004</v>
      </c>
      <c r="F42" s="2">
        <f t="shared" si="29"/>
        <v>5772019.6408045124</v>
      </c>
      <c r="G42" s="5"/>
      <c r="H42" s="5">
        <f t="shared" si="20"/>
        <v>1</v>
      </c>
      <c r="I42" s="2">
        <f>+Input1!E45</f>
        <v>67680</v>
      </c>
      <c r="J42" s="2">
        <f t="shared" si="17"/>
        <v>67680</v>
      </c>
      <c r="K42" s="9">
        <f>+Input1!F45</f>
        <v>1000000</v>
      </c>
      <c r="L42" s="1">
        <f t="shared" si="21"/>
        <v>742785.49070952088</v>
      </c>
      <c r="M42" s="1">
        <f t="shared" si="12"/>
        <v>66055.468304333423</v>
      </c>
      <c r="N42" s="3">
        <f t="shared" si="22"/>
        <v>724956.31558040052</v>
      </c>
      <c r="O42" s="1"/>
      <c r="Q42" s="3">
        <f t="shared" si="23"/>
        <v>82334.646693574541</v>
      </c>
      <c r="R42" s="28">
        <f t="shared" si="24"/>
        <v>89174.882210850134</v>
      </c>
      <c r="S42" s="8">
        <f t="shared" si="25"/>
        <v>82334.646693574541</v>
      </c>
      <c r="T42" s="8">
        <f t="shared" si="26"/>
        <v>903619.69483867905</v>
      </c>
      <c r="U42" s="7">
        <f t="shared" si="30"/>
        <v>-178663.37925827852</v>
      </c>
      <c r="V42" s="1">
        <f t="shared" si="27"/>
        <v>33027.734152166711</v>
      </c>
      <c r="W42" s="7">
        <f t="shared" si="28"/>
        <v>-139604.75741012426</v>
      </c>
      <c r="X42" s="7">
        <f t="shared" si="14"/>
        <v>33027.734152166711</v>
      </c>
    </row>
    <row r="43" spans="1:24" x14ac:dyDescent="0.25">
      <c r="A43" s="6">
        <f t="shared" si="31"/>
        <v>40</v>
      </c>
      <c r="B43" s="15">
        <f t="shared" si="19"/>
        <v>0.05</v>
      </c>
      <c r="C43" s="16">
        <f>+Input1!I50</f>
        <v>7.7079999999999996E-2</v>
      </c>
      <c r="D43" s="15">
        <f>+Input1!J50</f>
        <v>0</v>
      </c>
      <c r="E43" s="5">
        <f t="shared" si="10"/>
        <v>0.92291999999999996</v>
      </c>
      <c r="F43" s="2">
        <f t="shared" si="29"/>
        <v>5381369.3515148629</v>
      </c>
      <c r="G43" s="5"/>
      <c r="H43" s="5">
        <f t="shared" si="20"/>
        <v>1</v>
      </c>
      <c r="I43" s="2">
        <f>+Input1!E46</f>
        <v>77080</v>
      </c>
      <c r="J43" s="2">
        <f t="shared" si="17"/>
        <v>77080</v>
      </c>
      <c r="K43" s="9">
        <f>+Input1!F46</f>
        <v>1000000</v>
      </c>
      <c r="L43" s="1">
        <f t="shared" si="21"/>
        <v>760319.16642890521</v>
      </c>
      <c r="M43" s="1">
        <f t="shared" si="12"/>
        <v>75229.838902157513</v>
      </c>
      <c r="N43" s="3">
        <f t="shared" si="22"/>
        <v>742069.12823909218</v>
      </c>
      <c r="O43" s="1"/>
      <c r="Q43" s="3">
        <f t="shared" si="23"/>
        <v>93770.014289904342</v>
      </c>
      <c r="R43" s="28">
        <f t="shared" si="24"/>
        <v>101560.28251791264</v>
      </c>
      <c r="S43" s="8">
        <f t="shared" si="25"/>
        <v>93770.014289904342</v>
      </c>
      <c r="T43" s="8">
        <f t="shared" si="26"/>
        <v>924949.91049463674</v>
      </c>
      <c r="U43" s="7">
        <f t="shared" si="30"/>
        <v>-182880.78225554456</v>
      </c>
      <c r="V43" s="1">
        <f t="shared" si="27"/>
        <v>37614.919451078757</v>
      </c>
      <c r="W43" s="7">
        <f t="shared" si="28"/>
        <v>-138039.99652301191</v>
      </c>
      <c r="X43" s="7">
        <f t="shared" si="14"/>
        <v>37614.919451078757</v>
      </c>
    </row>
    <row r="44" spans="1:24" x14ac:dyDescent="0.25">
      <c r="A44" s="6">
        <f t="shared" si="31"/>
        <v>41</v>
      </c>
      <c r="B44" s="15">
        <f t="shared" si="19"/>
        <v>0.05</v>
      </c>
      <c r="C44" s="16">
        <f>+Input1!I51</f>
        <v>8.7969999999999993E-2</v>
      </c>
      <c r="D44" s="15">
        <f>+Input1!J51</f>
        <v>0</v>
      </c>
      <c r="E44" s="5">
        <f t="shared" si="10"/>
        <v>0.91203000000000001</v>
      </c>
      <c r="F44" s="2">
        <f t="shared" si="29"/>
        <v>4966573.4019000968</v>
      </c>
      <c r="G44" s="5"/>
      <c r="H44" s="5">
        <f t="shared" si="20"/>
        <v>1</v>
      </c>
      <c r="I44" s="2">
        <f>+Input1!E47</f>
        <v>87969.999999999985</v>
      </c>
      <c r="J44" s="2">
        <f t="shared" si="17"/>
        <v>87969.999999999985</v>
      </c>
      <c r="K44" s="9">
        <f>+Input1!F47</f>
        <v>1000000</v>
      </c>
      <c r="L44" s="1">
        <f t="shared" si="21"/>
        <v>777316.69565114053</v>
      </c>
      <c r="M44" s="1">
        <f t="shared" si="12"/>
        <v>85858.444839423901</v>
      </c>
      <c r="N44" s="3">
        <f t="shared" si="22"/>
        <v>758658.66359357419</v>
      </c>
      <c r="O44" s="1"/>
      <c r="Q44" s="3">
        <f t="shared" si="23"/>
        <v>107018.00930309916</v>
      </c>
      <c r="R44" s="28">
        <f t="shared" si="24"/>
        <v>115908.90053322229</v>
      </c>
      <c r="S44" s="8">
        <f t="shared" si="25"/>
        <v>107018.00930309916</v>
      </c>
      <c r="T44" s="8">
        <f t="shared" si="26"/>
        <v>945627.88867395779</v>
      </c>
      <c r="U44" s="7">
        <f t="shared" si="30"/>
        <v>-186969.22508038359</v>
      </c>
      <c r="V44" s="1">
        <f t="shared" si="27"/>
        <v>42929.22241971195</v>
      </c>
      <c r="W44" s="7">
        <f t="shared" si="28"/>
        <v>-135422.10835877142</v>
      </c>
      <c r="X44" s="7">
        <f t="shared" si="14"/>
        <v>42929.22241971195</v>
      </c>
    </row>
    <row r="45" spans="1:24" x14ac:dyDescent="0.25">
      <c r="A45" s="6">
        <f t="shared" si="31"/>
        <v>42</v>
      </c>
      <c r="B45" s="15">
        <f t="shared" si="19"/>
        <v>0.05</v>
      </c>
      <c r="C45" s="16">
        <f>+Input1!I52</f>
        <v>0.10052</v>
      </c>
      <c r="D45" s="15">
        <f>+Input1!J52</f>
        <v>0</v>
      </c>
      <c r="E45" s="5">
        <f t="shared" si="10"/>
        <v>0.89948000000000006</v>
      </c>
      <c r="F45" s="2">
        <f t="shared" si="29"/>
        <v>4529663.9397349451</v>
      </c>
      <c r="G45" s="5"/>
      <c r="H45" s="5">
        <f t="shared" si="20"/>
        <v>1</v>
      </c>
      <c r="I45" s="2">
        <f>+Input1!E48</f>
        <v>100520</v>
      </c>
      <c r="J45" s="2">
        <f t="shared" si="17"/>
        <v>100520</v>
      </c>
      <c r="K45" s="9">
        <f>+Input1!F48</f>
        <v>1000000</v>
      </c>
      <c r="L45" s="1">
        <f t="shared" si="21"/>
        <v>793629.62888687605</v>
      </c>
      <c r="M45" s="1">
        <f t="shared" si="12"/>
        <v>98107.205584391195</v>
      </c>
      <c r="N45" s="3">
        <f t="shared" si="22"/>
        <v>774580.03540657414</v>
      </c>
      <c r="O45" s="1"/>
      <c r="Q45" s="3">
        <f t="shared" si="23"/>
        <v>122285.44157266716</v>
      </c>
      <c r="R45" s="28">
        <f t="shared" si="24"/>
        <v>132444.72753892813</v>
      </c>
      <c r="S45" s="8">
        <f t="shared" si="25"/>
        <v>122285.44157266716</v>
      </c>
      <c r="T45" s="8">
        <f t="shared" si="26"/>
        <v>965473.03634683252</v>
      </c>
      <c r="U45" s="7">
        <f t="shared" si="30"/>
        <v>-190893.00094025838</v>
      </c>
      <c r="V45" s="1">
        <f t="shared" si="27"/>
        <v>49053.602792195597</v>
      </c>
      <c r="W45" s="7">
        <f t="shared" si="28"/>
        <v>-131610.28077308132</v>
      </c>
      <c r="X45" s="7">
        <f t="shared" si="14"/>
        <v>49053.602792195597</v>
      </c>
    </row>
    <row r="46" spans="1:24" x14ac:dyDescent="0.25">
      <c r="A46" s="6">
        <f t="shared" si="31"/>
        <v>43</v>
      </c>
      <c r="B46" s="15">
        <f t="shared" si="19"/>
        <v>0.05</v>
      </c>
      <c r="C46" s="16">
        <f>+Input1!I53</f>
        <v>0.11481999999999999</v>
      </c>
      <c r="D46" s="15">
        <f>+Input1!J53</f>
        <v>0</v>
      </c>
      <c r="E46" s="5">
        <f t="shared" si="10"/>
        <v>0.88517999999999997</v>
      </c>
      <c r="F46" s="2">
        <f t="shared" si="29"/>
        <v>4074342.1205127886</v>
      </c>
      <c r="G46" s="5"/>
      <c r="H46" s="5">
        <f t="shared" si="20"/>
        <v>1</v>
      </c>
      <c r="I46" s="2">
        <f>+Input1!E49</f>
        <v>114819.99999999999</v>
      </c>
      <c r="J46" s="2">
        <f t="shared" si="17"/>
        <v>114819.99999999999</v>
      </c>
      <c r="K46" s="9">
        <f>+Input1!F49</f>
        <v>1000000</v>
      </c>
      <c r="L46" s="1">
        <f t="shared" si="21"/>
        <v>809095.37769735837</v>
      </c>
      <c r="M46" s="1">
        <f t="shared" si="12"/>
        <v>112063.9608555491</v>
      </c>
      <c r="N46" s="3">
        <f t="shared" si="22"/>
        <v>789674.5578704275</v>
      </c>
      <c r="O46" s="1"/>
      <c r="Q46" s="3">
        <f t="shared" si="23"/>
        <v>139681.79866070076</v>
      </c>
      <c r="R46" s="28">
        <f t="shared" si="24"/>
        <v>151286.34715499129</v>
      </c>
      <c r="S46" s="8">
        <f t="shared" si="25"/>
        <v>139681.79866070076</v>
      </c>
      <c r="T46" s="8">
        <f t="shared" si="26"/>
        <v>984287.56004899892</v>
      </c>
      <c r="U46" s="7">
        <f t="shared" si="30"/>
        <v>-194613.00217857142</v>
      </c>
      <c r="V46" s="1">
        <f t="shared" si="27"/>
        <v>56031.98042777455</v>
      </c>
      <c r="W46" s="7">
        <f t="shared" si="28"/>
        <v>-126510.38507537423</v>
      </c>
      <c r="X46" s="7">
        <f t="shared" si="14"/>
        <v>56031.98042777455</v>
      </c>
    </row>
    <row r="47" spans="1:24" x14ac:dyDescent="0.25">
      <c r="A47" s="6">
        <f t="shared" si="31"/>
        <v>44</v>
      </c>
      <c r="B47" s="15">
        <f t="shared" si="19"/>
        <v>0.05</v>
      </c>
      <c r="C47" s="16">
        <f>+Input1!I54</f>
        <v>0.13065000000000002</v>
      </c>
      <c r="D47" s="15">
        <f>+Input1!J54</f>
        <v>0</v>
      </c>
      <c r="E47" s="5">
        <f t="shared" si="10"/>
        <v>0.86934999999999996</v>
      </c>
      <c r="F47" s="2">
        <f t="shared" si="29"/>
        <v>3606526.1582355103</v>
      </c>
      <c r="G47" s="5"/>
      <c r="H47" s="5">
        <f t="shared" si="20"/>
        <v>1</v>
      </c>
      <c r="I47" s="2">
        <f>+Input1!E50</f>
        <v>130650.00000000001</v>
      </c>
      <c r="J47" s="2">
        <f t="shared" si="17"/>
        <v>130650.00000000001</v>
      </c>
      <c r="K47" s="9">
        <f>+Input1!F50</f>
        <v>1000000</v>
      </c>
      <c r="L47" s="1">
        <f t="shared" si="21"/>
        <v>823549.04830907437</v>
      </c>
      <c r="M47" s="1">
        <f t="shared" si="12"/>
        <v>127513.99134103372</v>
      </c>
      <c r="N47" s="3">
        <f t="shared" si="22"/>
        <v>803781.29517795518</v>
      </c>
      <c r="O47" s="1"/>
      <c r="Q47" s="3">
        <f t="shared" si="23"/>
        <v>158939.44430430725</v>
      </c>
      <c r="R47" s="28">
        <f t="shared" si="24"/>
        <v>172143.88831039553</v>
      </c>
      <c r="S47" s="8">
        <f t="shared" si="25"/>
        <v>158939.44430430725</v>
      </c>
      <c r="T47" s="8">
        <f t="shared" si="26"/>
        <v>1001870.861810833</v>
      </c>
      <c r="U47" s="7">
        <f t="shared" si="30"/>
        <v>-198089.5666328778</v>
      </c>
      <c r="V47" s="1">
        <f t="shared" si="27"/>
        <v>63756.995670516859</v>
      </c>
      <c r="W47" s="7">
        <f t="shared" si="28"/>
        <v>-120223.43026366101</v>
      </c>
      <c r="X47" s="7">
        <f t="shared" si="14"/>
        <v>63756.995670516859</v>
      </c>
    </row>
    <row r="48" spans="1:24" x14ac:dyDescent="0.25">
      <c r="A48" s="6">
        <f t="shared" si="31"/>
        <v>45</v>
      </c>
      <c r="B48" s="15">
        <f t="shared" si="19"/>
        <v>0.05</v>
      </c>
      <c r="C48" s="16">
        <f>+Input1!I55</f>
        <v>0.14767</v>
      </c>
      <c r="D48" s="15">
        <f>+Input1!J55</f>
        <v>0</v>
      </c>
      <c r="E48" s="5">
        <f t="shared" si="10"/>
        <v>0.85233000000000003</v>
      </c>
      <c r="F48" s="2">
        <f t="shared" si="29"/>
        <v>3135333.5156620406</v>
      </c>
      <c r="G48" s="5"/>
      <c r="H48" s="5">
        <f t="shared" si="20"/>
        <v>1</v>
      </c>
      <c r="I48" s="2">
        <f>+Input1!E51</f>
        <v>147670</v>
      </c>
      <c r="J48" s="2">
        <f t="shared" si="17"/>
        <v>147670</v>
      </c>
      <c r="K48" s="9">
        <f>+Input1!F51</f>
        <v>1000000</v>
      </c>
      <c r="L48" s="1">
        <f t="shared" si="21"/>
        <v>836882.72930871125</v>
      </c>
      <c r="M48" s="1">
        <f t="shared" si="12"/>
        <v>144125.45810432796</v>
      </c>
      <c r="N48" s="3">
        <f t="shared" si="22"/>
        <v>816794.9261272992</v>
      </c>
      <c r="O48" s="1"/>
      <c r="Q48" s="3">
        <f t="shared" si="23"/>
        <v>179644.75882447034</v>
      </c>
      <c r="R48" s="28">
        <f t="shared" si="24"/>
        <v>194569.36844084275</v>
      </c>
      <c r="S48" s="8">
        <f t="shared" si="25"/>
        <v>179644.75882447034</v>
      </c>
      <c r="T48" s="8">
        <f t="shared" si="26"/>
        <v>1018091.6643260507</v>
      </c>
      <c r="U48" s="7">
        <f t="shared" si="30"/>
        <v>-201296.73819875147</v>
      </c>
      <c r="V48" s="1">
        <f t="shared" si="27"/>
        <v>72062.729052163981</v>
      </c>
      <c r="W48" s="7">
        <f t="shared" si="28"/>
        <v>-112938.0292449054</v>
      </c>
      <c r="X48" s="7">
        <f t="shared" si="14"/>
        <v>72062.729052163981</v>
      </c>
    </row>
    <row r="49" spans="1:24" x14ac:dyDescent="0.25">
      <c r="A49" s="6">
        <f t="shared" si="31"/>
        <v>46</v>
      </c>
      <c r="B49" s="15">
        <f t="shared" si="19"/>
        <v>0.05</v>
      </c>
      <c r="C49" s="16">
        <f>+Input1!I56</f>
        <v>0.16549</v>
      </c>
      <c r="D49" s="15">
        <f>+Input1!J56</f>
        <v>0</v>
      </c>
      <c r="E49" s="5">
        <f t="shared" si="10"/>
        <v>0.83450999999999997</v>
      </c>
      <c r="F49" s="2">
        <f t="shared" si="29"/>
        <v>2672338.815404227</v>
      </c>
      <c r="G49" s="5"/>
      <c r="H49" s="5">
        <f t="shared" si="20"/>
        <v>1</v>
      </c>
      <c r="I49" s="2">
        <f>+Input1!E52</f>
        <v>165490</v>
      </c>
      <c r="J49" s="2">
        <f t="shared" si="17"/>
        <v>165490</v>
      </c>
      <c r="K49" s="9">
        <f>+Input1!F52</f>
        <v>1000000</v>
      </c>
      <c r="L49" s="1">
        <f t="shared" si="21"/>
        <v>849053.02614497521</v>
      </c>
      <c r="M49" s="1">
        <f t="shared" si="12"/>
        <v>161517.72236530937</v>
      </c>
      <c r="N49" s="3">
        <f t="shared" si="22"/>
        <v>828673.09777213039</v>
      </c>
      <c r="O49" s="1"/>
      <c r="Q49" s="3">
        <f t="shared" si="23"/>
        <v>201323.29611878918</v>
      </c>
      <c r="R49" s="28">
        <f t="shared" si="24"/>
        <v>218048.92519316767</v>
      </c>
      <c r="S49" s="8">
        <f t="shared" si="25"/>
        <v>201323.29611878918</v>
      </c>
      <c r="T49" s="8">
        <f t="shared" si="26"/>
        <v>1032897.1768876601</v>
      </c>
      <c r="U49" s="7">
        <f t="shared" si="30"/>
        <v>-204224.07911552966</v>
      </c>
      <c r="V49" s="1">
        <f t="shared" si="27"/>
        <v>80758.861182654684</v>
      </c>
      <c r="W49" s="7">
        <f t="shared" si="28"/>
        <v>-104887.99597893519</v>
      </c>
      <c r="X49" s="7">
        <f t="shared" si="14"/>
        <v>80758.861182654684</v>
      </c>
    </row>
    <row r="50" spans="1:24" x14ac:dyDescent="0.25">
      <c r="A50" s="6">
        <f t="shared" si="31"/>
        <v>47</v>
      </c>
      <c r="B50" s="15">
        <f t="shared" si="19"/>
        <v>0.05</v>
      </c>
      <c r="C50" s="16">
        <f>+Input1!I57</f>
        <v>0.18356</v>
      </c>
      <c r="D50" s="15">
        <f>+Input1!J57</f>
        <v>0</v>
      </c>
      <c r="E50" s="5">
        <f t="shared" si="10"/>
        <v>0.81644000000000005</v>
      </c>
      <c r="F50" s="2">
        <f t="shared" si="29"/>
        <v>2230093.4648429812</v>
      </c>
      <c r="G50" s="5"/>
      <c r="H50" s="5">
        <f t="shared" si="20"/>
        <v>1</v>
      </c>
      <c r="I50" s="2">
        <f>+Input1!E53</f>
        <v>183560</v>
      </c>
      <c r="J50" s="2">
        <f t="shared" si="17"/>
        <v>183560</v>
      </c>
      <c r="K50" s="9">
        <f>+Input1!F53</f>
        <v>1000000</v>
      </c>
      <c r="L50" s="1">
        <f t="shared" si="21"/>
        <v>860074.98706093873</v>
      </c>
      <c r="M50" s="1">
        <f t="shared" si="12"/>
        <v>179153.98584431803</v>
      </c>
      <c r="N50" s="3">
        <f t="shared" si="22"/>
        <v>839430.49715061788</v>
      </c>
      <c r="O50" s="1"/>
      <c r="Q50" s="3">
        <f t="shared" si="23"/>
        <v>223305.96553003165</v>
      </c>
      <c r="R50" s="28">
        <f t="shared" si="24"/>
        <v>241857.88088982934</v>
      </c>
      <c r="S50" s="8">
        <f t="shared" si="25"/>
        <v>223305.96553003165</v>
      </c>
      <c r="T50" s="8">
        <f t="shared" si="26"/>
        <v>1046305.7061117478</v>
      </c>
      <c r="U50" s="7">
        <f t="shared" si="30"/>
        <v>-206875.20896112989</v>
      </c>
      <c r="V50" s="1">
        <f t="shared" si="27"/>
        <v>89576.992922159014</v>
      </c>
      <c r="W50" s="7">
        <f t="shared" si="28"/>
        <v>-96421.454023610364</v>
      </c>
      <c r="X50" s="7">
        <f t="shared" si="14"/>
        <v>89576.992922159014</v>
      </c>
    </row>
    <row r="51" spans="1:24" x14ac:dyDescent="0.25">
      <c r="A51" s="6">
        <f t="shared" si="31"/>
        <v>48</v>
      </c>
      <c r="B51" s="15">
        <f t="shared" si="19"/>
        <v>0.05</v>
      </c>
      <c r="C51" s="16">
        <f>+Input1!I58</f>
        <v>0.20154</v>
      </c>
      <c r="D51" s="15">
        <f>+Input1!J58</f>
        <v>0</v>
      </c>
      <c r="E51" s="5">
        <f t="shared" si="10"/>
        <v>0.79845999999999995</v>
      </c>
      <c r="F51" s="2">
        <f t="shared" si="29"/>
        <v>1820737.5084364037</v>
      </c>
      <c r="G51" s="5"/>
      <c r="H51" s="5">
        <f t="shared" si="20"/>
        <v>1</v>
      </c>
      <c r="I51" s="2">
        <f>+Input1!E54</f>
        <v>201540</v>
      </c>
      <c r="J51" s="2">
        <f t="shared" si="17"/>
        <v>201540</v>
      </c>
      <c r="K51" s="9">
        <f>+Input1!F54</f>
        <v>1000000</v>
      </c>
      <c r="L51" s="1">
        <f t="shared" si="21"/>
        <v>870046.46564840723</v>
      </c>
      <c r="M51" s="1">
        <f t="shared" si="12"/>
        <v>196702.40960483684</v>
      </c>
      <c r="N51" s="3">
        <f t="shared" si="22"/>
        <v>849162.62906228856</v>
      </c>
      <c r="O51" s="1"/>
      <c r="Q51" s="3">
        <f t="shared" si="23"/>
        <v>245179.14737918164</v>
      </c>
      <c r="R51" s="28">
        <f t="shared" si="24"/>
        <v>265548.25296652975</v>
      </c>
      <c r="S51" s="8">
        <f t="shared" si="25"/>
        <v>245179.14737918164</v>
      </c>
      <c r="T51" s="8">
        <f t="shared" si="26"/>
        <v>1058436.293678411</v>
      </c>
      <c r="U51" s="7">
        <f t="shared" si="30"/>
        <v>-209273.66461612249</v>
      </c>
      <c r="V51" s="1">
        <f t="shared" si="27"/>
        <v>98351.204802418419</v>
      </c>
      <c r="W51" s="7">
        <f t="shared" si="28"/>
        <v>-87773.765383910475</v>
      </c>
      <c r="X51" s="7">
        <f t="shared" si="14"/>
        <v>98351.204802418419</v>
      </c>
    </row>
    <row r="52" spans="1:24" x14ac:dyDescent="0.25">
      <c r="A52" s="6">
        <f t="shared" si="31"/>
        <v>49</v>
      </c>
      <c r="B52" s="15">
        <f t="shared" si="19"/>
        <v>0.05</v>
      </c>
      <c r="C52" s="16">
        <f>+Input1!I59</f>
        <v>0.21893000000000001</v>
      </c>
      <c r="D52" s="15">
        <f>+Input1!J59</f>
        <v>0</v>
      </c>
      <c r="E52" s="5">
        <f t="shared" si="10"/>
        <v>0.78106999999999993</v>
      </c>
      <c r="F52" s="2">
        <f t="shared" si="29"/>
        <v>1453786.0709861307</v>
      </c>
      <c r="G52" s="5"/>
      <c r="H52" s="5">
        <f t="shared" si="20"/>
        <v>1</v>
      </c>
      <c r="I52" s="2">
        <f>+Input1!E55</f>
        <v>218930</v>
      </c>
      <c r="J52" s="2">
        <f t="shared" si="17"/>
        <v>218930</v>
      </c>
      <c r="K52" s="9">
        <f>+Input1!F55</f>
        <v>1000000</v>
      </c>
      <c r="L52" s="1">
        <f t="shared" si="21"/>
        <v>879107.01717159001</v>
      </c>
      <c r="M52" s="1">
        <f t="shared" si="12"/>
        <v>213674.99521081141</v>
      </c>
      <c r="N52" s="3">
        <f t="shared" si="22"/>
        <v>858005.69900849683</v>
      </c>
      <c r="O52" s="1"/>
      <c r="Q52" s="3">
        <f t="shared" si="23"/>
        <v>266334.57743239176</v>
      </c>
      <c r="R52" s="28">
        <f t="shared" si="24"/>
        <v>288461.24353459541</v>
      </c>
      <c r="S52" s="8">
        <f t="shared" si="25"/>
        <v>266334.57743239176</v>
      </c>
      <c r="T52" s="8">
        <f t="shared" si="26"/>
        <v>1069458.7125393769</v>
      </c>
      <c r="U52" s="7">
        <f t="shared" si="30"/>
        <v>-211453.0135308801</v>
      </c>
      <c r="V52" s="1">
        <f t="shared" si="27"/>
        <v>106837.4976054057</v>
      </c>
      <c r="W52" s="7">
        <f t="shared" si="28"/>
        <v>-79292.995351384074</v>
      </c>
      <c r="X52" s="7">
        <f t="shared" si="14"/>
        <v>106837.4976054057</v>
      </c>
    </row>
    <row r="53" spans="1:24" x14ac:dyDescent="0.25">
      <c r="A53" s="6">
        <f t="shared" si="31"/>
        <v>50</v>
      </c>
      <c r="B53" s="15">
        <f t="shared" si="19"/>
        <v>0.05</v>
      </c>
      <c r="C53" s="16">
        <f>+Input1!I60</f>
        <v>0.23491000000000001</v>
      </c>
      <c r="D53" s="15">
        <f>+Input1!J60</f>
        <v>0</v>
      </c>
      <c r="E53" s="5">
        <f t="shared" si="10"/>
        <v>0.76509000000000005</v>
      </c>
      <c r="F53" s="2">
        <f t="shared" si="29"/>
        <v>1135508.6864651369</v>
      </c>
      <c r="G53" s="5"/>
      <c r="H53" s="5">
        <f t="shared" si="20"/>
        <v>1</v>
      </c>
      <c r="I53" s="2">
        <f>+Input1!E56</f>
        <v>234910</v>
      </c>
      <c r="J53" s="2">
        <f t="shared" si="17"/>
        <v>234910</v>
      </c>
      <c r="K53" s="9">
        <f>+Input1!F56</f>
        <v>1000000</v>
      </c>
      <c r="L53" s="1">
        <f t="shared" si="21"/>
        <v>887482.38702058664</v>
      </c>
      <c r="M53" s="1">
        <f t="shared" si="12"/>
        <v>229271.42522711237</v>
      </c>
      <c r="N53" s="3">
        <f t="shared" si="22"/>
        <v>866180.03378387308</v>
      </c>
      <c r="O53" s="1"/>
      <c r="Q53" s="3">
        <f t="shared" si="23"/>
        <v>285774.70234615239</v>
      </c>
      <c r="R53" s="28">
        <f t="shared" si="24"/>
        <v>309516.42405660171</v>
      </c>
      <c r="S53" s="8">
        <f t="shared" si="25"/>
        <v>285774.70234615239</v>
      </c>
      <c r="T53" s="8">
        <f t="shared" si="26"/>
        <v>1079647.5883881529</v>
      </c>
      <c r="U53" s="7">
        <f t="shared" si="30"/>
        <v>-213467.55460427981</v>
      </c>
      <c r="V53" s="1">
        <f t="shared" si="27"/>
        <v>114635.71261355618</v>
      </c>
      <c r="W53" s="7">
        <f t="shared" si="28"/>
        <v>-71554.337198024034</v>
      </c>
      <c r="X53" s="7">
        <f t="shared" si="14"/>
        <v>114635.71261355618</v>
      </c>
    </row>
    <row r="54" spans="1:24" x14ac:dyDescent="0.25">
      <c r="A54" s="6">
        <f t="shared" ref="A54:A79" si="32">+A53+1</f>
        <v>51</v>
      </c>
      <c r="B54" s="15">
        <f t="shared" si="19"/>
        <v>0.05</v>
      </c>
      <c r="C54" s="16">
        <f>+Input1!I61</f>
        <v>0.25159999999999999</v>
      </c>
      <c r="D54" s="15">
        <f>+Input1!J61</f>
        <v>0</v>
      </c>
      <c r="E54" s="5">
        <f t="shared" si="10"/>
        <v>0.74839999999999995</v>
      </c>
      <c r="F54" s="2">
        <f t="shared" si="29"/>
        <v>868766.34092761169</v>
      </c>
      <c r="G54" s="5"/>
      <c r="H54" s="5">
        <f t="shared" si="20"/>
        <v>1</v>
      </c>
      <c r="I54" s="2">
        <f>+Input1!E57</f>
        <v>251600</v>
      </c>
      <c r="J54" s="2">
        <f t="shared" si="17"/>
        <v>251600</v>
      </c>
      <c r="K54" s="9">
        <f>+Input1!F57</f>
        <v>1000000</v>
      </c>
      <c r="L54" s="1">
        <f t="shared" si="21"/>
        <v>895582.22741326632</v>
      </c>
      <c r="M54" s="1">
        <f t="shared" si="12"/>
        <v>245560.81302261064</v>
      </c>
      <c r="N54" s="3">
        <f t="shared" si="22"/>
        <v>874085.45267171017</v>
      </c>
      <c r="O54" s="1"/>
      <c r="Q54" s="3">
        <f t="shared" si="23"/>
        <v>306078.56247197627</v>
      </c>
      <c r="R54" s="28">
        <f t="shared" si="24"/>
        <v>331507.09758052439</v>
      </c>
      <c r="S54" s="8">
        <f t="shared" si="25"/>
        <v>306078.56247197627</v>
      </c>
      <c r="T54" s="8">
        <f t="shared" si="26"/>
        <v>1089501.2748096308</v>
      </c>
      <c r="U54" s="7">
        <f t="shared" si="30"/>
        <v>-215415.82213792065</v>
      </c>
      <c r="V54" s="1">
        <f t="shared" si="27"/>
        <v>122780.40651130532</v>
      </c>
      <c r="W54" s="7">
        <f t="shared" si="28"/>
        <v>-63329.089696001844</v>
      </c>
      <c r="X54" s="7">
        <f t="shared" si="14"/>
        <v>122780.40651130532</v>
      </c>
    </row>
    <row r="55" spans="1:24" x14ac:dyDescent="0.25">
      <c r="A55" s="6">
        <f t="shared" si="32"/>
        <v>52</v>
      </c>
      <c r="B55" s="15">
        <f t="shared" si="19"/>
        <v>0.05</v>
      </c>
      <c r="C55" s="16">
        <f>+Input1!I62</f>
        <v>0.27102999999999999</v>
      </c>
      <c r="D55" s="15">
        <f>+Input1!J62</f>
        <v>0</v>
      </c>
      <c r="E55" s="5">
        <f t="shared" si="10"/>
        <v>0.72897000000000001</v>
      </c>
      <c r="F55" s="2">
        <f t="shared" si="29"/>
        <v>650184.7295502245</v>
      </c>
      <c r="G55" s="5"/>
      <c r="H55" s="5">
        <f t="shared" si="20"/>
        <v>1</v>
      </c>
      <c r="I55" s="2">
        <f>+Input1!E58</f>
        <v>271030</v>
      </c>
      <c r="J55" s="2">
        <f t="shared" si="17"/>
        <v>271030</v>
      </c>
      <c r="K55" s="9">
        <f>+Input1!F58</f>
        <v>1000000</v>
      </c>
      <c r="L55" s="1">
        <f t="shared" si="21"/>
        <v>903502.5905717928</v>
      </c>
      <c r="M55" s="1">
        <f t="shared" si="12"/>
        <v>264524.43224768748</v>
      </c>
      <c r="N55" s="3">
        <f t="shared" si="22"/>
        <v>881815.70234039892</v>
      </c>
      <c r="O55" s="1"/>
      <c r="Q55" s="3">
        <f t="shared" si="23"/>
        <v>329715.71059928351</v>
      </c>
      <c r="R55" s="28">
        <f t="shared" si="24"/>
        <v>357107.98353437812</v>
      </c>
      <c r="S55" s="8">
        <f t="shared" si="25"/>
        <v>329715.71059928351</v>
      </c>
      <c r="T55" s="8">
        <f t="shared" si="26"/>
        <v>1099136.6220664582</v>
      </c>
      <c r="U55" s="7">
        <f t="shared" si="30"/>
        <v>-217320.91972605931</v>
      </c>
      <c r="V55" s="1">
        <f t="shared" si="27"/>
        <v>132262.21612384374</v>
      </c>
      <c r="W55" s="7">
        <f t="shared" si="28"/>
        <v>-53365.497030283994</v>
      </c>
      <c r="X55" s="7">
        <f t="shared" si="14"/>
        <v>132262.21612384374</v>
      </c>
    </row>
    <row r="56" spans="1:24" x14ac:dyDescent="0.25">
      <c r="A56" s="6">
        <f t="shared" si="32"/>
        <v>53</v>
      </c>
      <c r="B56" s="15">
        <f t="shared" si="19"/>
        <v>0.05</v>
      </c>
      <c r="C56" s="16">
        <f>+Input1!I63</f>
        <v>0.29188999999999998</v>
      </c>
      <c r="D56" s="15">
        <f>+Input1!J63</f>
        <v>0</v>
      </c>
      <c r="E56" s="5">
        <f t="shared" si="10"/>
        <v>0.70811000000000002</v>
      </c>
      <c r="F56" s="2">
        <f t="shared" si="29"/>
        <v>473965.16230022715</v>
      </c>
      <c r="G56" s="5"/>
      <c r="H56" s="5">
        <f t="shared" si="20"/>
        <v>1</v>
      </c>
      <c r="I56" s="2">
        <f>+Input1!E59</f>
        <v>291890</v>
      </c>
      <c r="J56" s="2">
        <f t="shared" si="17"/>
        <v>291890</v>
      </c>
      <c r="K56" s="9">
        <f>+Input1!F59</f>
        <v>1000000</v>
      </c>
      <c r="L56" s="1">
        <f t="shared" si="21"/>
        <v>911006.24182117567</v>
      </c>
      <c r="M56" s="1">
        <f t="shared" si="12"/>
        <v>284883.72699988005</v>
      </c>
      <c r="N56" s="3">
        <f t="shared" si="22"/>
        <v>889139.2424891931</v>
      </c>
      <c r="O56" s="1"/>
      <c r="Q56" s="3">
        <f t="shared" si="23"/>
        <v>355092.49443539412</v>
      </c>
      <c r="R56" s="28">
        <f t="shared" si="24"/>
        <v>384593.03144983813</v>
      </c>
      <c r="S56" s="8">
        <f t="shared" si="25"/>
        <v>355092.49443539412</v>
      </c>
      <c r="T56" s="8">
        <f t="shared" si="26"/>
        <v>1108265.0274229853</v>
      </c>
      <c r="U56" s="7">
        <f t="shared" si="30"/>
        <v>-219125.78493379219</v>
      </c>
      <c r="V56" s="1">
        <f t="shared" si="27"/>
        <v>142441.86349994002</v>
      </c>
      <c r="W56" s="7">
        <f t="shared" si="28"/>
        <v>-42425.245871413063</v>
      </c>
      <c r="X56" s="7">
        <f t="shared" si="14"/>
        <v>142441.86349994002</v>
      </c>
    </row>
    <row r="57" spans="1:24" x14ac:dyDescent="0.25">
      <c r="A57" s="6">
        <f t="shared" si="32"/>
        <v>54</v>
      </c>
      <c r="B57" s="15">
        <f t="shared" si="19"/>
        <v>0.05</v>
      </c>
      <c r="C57" s="16">
        <f>+Input1!I64</f>
        <v>0.31425999999999998</v>
      </c>
      <c r="D57" s="15">
        <f>+Input1!J64</f>
        <v>0</v>
      </c>
      <c r="E57" s="5">
        <f t="shared" si="10"/>
        <v>0.68574000000000002</v>
      </c>
      <c r="F57" s="2">
        <f t="shared" si="29"/>
        <v>335619.47107641387</v>
      </c>
      <c r="G57" s="5"/>
      <c r="H57" s="5">
        <f t="shared" si="20"/>
        <v>1</v>
      </c>
      <c r="I57" s="2">
        <f>+Input1!E60</f>
        <v>314260</v>
      </c>
      <c r="J57" s="2">
        <f t="shared" si="17"/>
        <v>314260</v>
      </c>
      <c r="K57" s="9">
        <f>+Input1!F60</f>
        <v>1000000</v>
      </c>
      <c r="L57" s="1">
        <f t="shared" si="21"/>
        <v>918038.23404871346</v>
      </c>
      <c r="M57" s="1">
        <f t="shared" si="12"/>
        <v>306716.77702895721</v>
      </c>
      <c r="N57" s="3">
        <f t="shared" si="22"/>
        <v>896002.44490796444</v>
      </c>
      <c r="O57" s="1"/>
      <c r="Q57" s="3">
        <f t="shared" si="23"/>
        <v>382306.23625772365</v>
      </c>
      <c r="R57" s="28">
        <f t="shared" si="24"/>
        <v>414067.64898909221</v>
      </c>
      <c r="S57" s="8">
        <f t="shared" si="25"/>
        <v>382306.23625772365</v>
      </c>
      <c r="T57" s="8">
        <f t="shared" si="26"/>
        <v>1116819.6461523925</v>
      </c>
      <c r="U57" s="7">
        <f t="shared" si="30"/>
        <v>-220817.20124442806</v>
      </c>
      <c r="V57" s="1">
        <f t="shared" si="27"/>
        <v>153358.3885144786</v>
      </c>
      <c r="W57" s="7">
        <f t="shared" si="28"/>
        <v>-30441.303005823924</v>
      </c>
      <c r="X57" s="7">
        <f t="shared" si="14"/>
        <v>153358.3885144786</v>
      </c>
    </row>
    <row r="58" spans="1:24" x14ac:dyDescent="0.25">
      <c r="A58" s="6">
        <f t="shared" si="32"/>
        <v>55</v>
      </c>
      <c r="B58" s="15">
        <f t="shared" si="19"/>
        <v>0.05</v>
      </c>
      <c r="C58" s="16">
        <f>+Input1!I65</f>
        <v>0.33767999999999998</v>
      </c>
      <c r="D58" s="15">
        <f>+Input1!J65</f>
        <v>0</v>
      </c>
      <c r="E58" s="5">
        <f t="shared" si="10"/>
        <v>0.66232000000000002</v>
      </c>
      <c r="F58" s="2">
        <f t="shared" si="29"/>
        <v>230147.69609594005</v>
      </c>
      <c r="G58" s="5"/>
      <c r="H58" s="5">
        <f t="shared" si="20"/>
        <v>1</v>
      </c>
      <c r="I58" s="2">
        <f>+Input1!E61</f>
        <v>337680</v>
      </c>
      <c r="J58" s="2">
        <f t="shared" si="17"/>
        <v>337680</v>
      </c>
      <c r="K58" s="9">
        <f>+Input1!F61</f>
        <v>1000000</v>
      </c>
      <c r="L58" s="1">
        <f t="shared" si="21"/>
        <v>924500.75210888847</v>
      </c>
      <c r="M58" s="1">
        <f t="shared" si="12"/>
        <v>329574.6237737487</v>
      </c>
      <c r="N58" s="3">
        <f t="shared" si="22"/>
        <v>902309.84232064267</v>
      </c>
      <c r="O58" s="1"/>
      <c r="Q58" s="3">
        <f t="shared" si="23"/>
        <v>410797.33297113254</v>
      </c>
      <c r="R58" s="28">
        <f t="shared" si="24"/>
        <v>444925.74209456076</v>
      </c>
      <c r="S58" s="8">
        <f t="shared" si="25"/>
        <v>410797.33297113254</v>
      </c>
      <c r="T58" s="8">
        <f t="shared" si="26"/>
        <v>1124681.4833455861</v>
      </c>
      <c r="U58" s="7">
        <f t="shared" si="30"/>
        <v>-222371.64102494344</v>
      </c>
      <c r="V58" s="1">
        <f t="shared" si="27"/>
        <v>164787.31188687435</v>
      </c>
      <c r="W58" s="7">
        <f t="shared" si="28"/>
        <v>-17671.423276616697</v>
      </c>
      <c r="X58" s="7">
        <f t="shared" si="14"/>
        <v>164787.31188687435</v>
      </c>
    </row>
    <row r="59" spans="1:24" x14ac:dyDescent="0.25">
      <c r="A59" s="6">
        <f t="shared" si="32"/>
        <v>56</v>
      </c>
      <c r="B59" s="15">
        <f t="shared" si="19"/>
        <v>0.05</v>
      </c>
      <c r="C59" s="16">
        <f>+Input1!I66</f>
        <v>0.36088999999999999</v>
      </c>
      <c r="D59" s="15">
        <f>+Input1!J66</f>
        <v>0</v>
      </c>
      <c r="E59" s="5">
        <f t="shared" si="10"/>
        <v>0.63911000000000007</v>
      </c>
      <c r="F59" s="2">
        <f t="shared" si="29"/>
        <v>152431.42207826301</v>
      </c>
      <c r="G59" s="5"/>
      <c r="H59" s="5">
        <f t="shared" si="20"/>
        <v>1</v>
      </c>
      <c r="I59" s="2">
        <f>+Input1!E62</f>
        <v>360890</v>
      </c>
      <c r="J59" s="2">
        <f t="shared" si="17"/>
        <v>360890</v>
      </c>
      <c r="K59" s="9">
        <f>+Input1!F62</f>
        <v>1000000</v>
      </c>
      <c r="L59" s="1">
        <f t="shared" si="21"/>
        <v>930308.29465263453</v>
      </c>
      <c r="M59" s="1">
        <f t="shared" si="12"/>
        <v>352227.51117539732</v>
      </c>
      <c r="N59" s="3">
        <f t="shared" si="22"/>
        <v>907977.98567797837</v>
      </c>
      <c r="O59" s="1"/>
      <c r="Q59" s="3">
        <f t="shared" si="23"/>
        <v>439032.95870632556</v>
      </c>
      <c r="R59" s="28">
        <f t="shared" si="24"/>
        <v>475507.14008678636</v>
      </c>
      <c r="S59" s="8">
        <f t="shared" si="25"/>
        <v>439032.95870632556</v>
      </c>
      <c r="T59" s="8">
        <f t="shared" si="26"/>
        <v>1131746.5241774009</v>
      </c>
      <c r="U59" s="7">
        <f t="shared" si="30"/>
        <v>-223768.53849942249</v>
      </c>
      <c r="V59" s="1">
        <f t="shared" si="27"/>
        <v>176113.75558769866</v>
      </c>
      <c r="W59" s="7">
        <f t="shared" si="28"/>
        <v>-4876.7832755590498</v>
      </c>
      <c r="X59" s="7">
        <f t="shared" si="14"/>
        <v>176113.75558769866</v>
      </c>
    </row>
    <row r="60" spans="1:24" x14ac:dyDescent="0.25">
      <c r="A60" s="6">
        <f t="shared" si="32"/>
        <v>57</v>
      </c>
      <c r="B60" s="15">
        <f t="shared" si="19"/>
        <v>0.05</v>
      </c>
      <c r="C60" s="16">
        <f>+Input1!I67</f>
        <v>0.38306000000000001</v>
      </c>
      <c r="D60" s="15">
        <f>+Input1!J67</f>
        <v>0</v>
      </c>
      <c r="E60" s="5">
        <f t="shared" si="10"/>
        <v>0.61694000000000004</v>
      </c>
      <c r="F60" s="2">
        <f t="shared" si="29"/>
        <v>97420.44616443869</v>
      </c>
      <c r="G60" s="5"/>
      <c r="H60" s="5">
        <f t="shared" si="20"/>
        <v>1</v>
      </c>
      <c r="I60" s="2">
        <f>+Input1!E63</f>
        <v>383060</v>
      </c>
      <c r="J60" s="2">
        <f t="shared" si="17"/>
        <v>383060</v>
      </c>
      <c r="K60" s="9">
        <f>+Input1!F63</f>
        <v>1000000</v>
      </c>
      <c r="L60" s="1">
        <f t="shared" si="21"/>
        <v>935502.82327809953</v>
      </c>
      <c r="M60" s="1">
        <f t="shared" si="12"/>
        <v>373865.36183005263</v>
      </c>
      <c r="N60" s="3">
        <f t="shared" si="22"/>
        <v>913047.82936851261</v>
      </c>
      <c r="O60" s="1"/>
      <c r="Q60" s="3">
        <f t="shared" si="23"/>
        <v>466003.39483511617</v>
      </c>
      <c r="R60" s="28">
        <f t="shared" si="24"/>
        <v>504718.23847057106</v>
      </c>
      <c r="S60" s="8">
        <f t="shared" si="25"/>
        <v>466003.39483511617</v>
      </c>
      <c r="T60" s="8">
        <f t="shared" si="26"/>
        <v>1138065.8161265338</v>
      </c>
      <c r="U60" s="7">
        <f t="shared" si="30"/>
        <v>-225017.98675802117</v>
      </c>
      <c r="V60" s="1">
        <f t="shared" si="27"/>
        <v>186932.68091502631</v>
      </c>
      <c r="W60" s="7">
        <f t="shared" si="28"/>
        <v>7415.2966402545862</v>
      </c>
      <c r="X60" s="7">
        <f t="shared" si="14"/>
        <v>186932.68091502631</v>
      </c>
    </row>
    <row r="61" spans="1:24" x14ac:dyDescent="0.25">
      <c r="A61" s="6">
        <f t="shared" si="32"/>
        <v>58</v>
      </c>
      <c r="B61" s="15">
        <f t="shared" si="19"/>
        <v>0.05</v>
      </c>
      <c r="C61" s="16">
        <f>+Input1!I68</f>
        <v>0.40501999999999999</v>
      </c>
      <c r="D61" s="15">
        <f>+Input1!J68</f>
        <v>0</v>
      </c>
      <c r="E61" s="5">
        <f t="shared" si="10"/>
        <v>0.59498000000000006</v>
      </c>
      <c r="F61" s="2">
        <f t="shared" si="29"/>
        <v>60102.570056688812</v>
      </c>
      <c r="G61" s="5"/>
      <c r="H61" s="5">
        <f t="shared" si="20"/>
        <v>1</v>
      </c>
      <c r="I61" s="2">
        <f>+Input1!E64</f>
        <v>405020</v>
      </c>
      <c r="J61" s="2">
        <f t="shared" si="17"/>
        <v>405020</v>
      </c>
      <c r="K61" s="9">
        <f>+Input1!F64</f>
        <v>1000000</v>
      </c>
      <c r="L61" s="1">
        <f t="shared" si="21"/>
        <v>940229.13807178079</v>
      </c>
      <c r="M61" s="1">
        <f t="shared" si="12"/>
        <v>395298.25314156502</v>
      </c>
      <c r="N61" s="3">
        <f t="shared" si="22"/>
        <v>917660.69782374776</v>
      </c>
      <c r="O61" s="1"/>
      <c r="Q61" s="3">
        <f t="shared" si="23"/>
        <v>492718.35998569091</v>
      </c>
      <c r="R61" s="28">
        <f t="shared" si="24"/>
        <v>533652.64174111281</v>
      </c>
      <c r="S61" s="8">
        <f t="shared" si="25"/>
        <v>492718.35998569091</v>
      </c>
      <c r="T61" s="8">
        <f t="shared" si="26"/>
        <v>1143815.5126203336</v>
      </c>
      <c r="U61" s="7">
        <f t="shared" si="30"/>
        <v>-226154.81479658582</v>
      </c>
      <c r="V61" s="1">
        <f t="shared" si="27"/>
        <v>197649.12657078251</v>
      </c>
      <c r="W61" s="7">
        <f t="shared" si="28"/>
        <v>19688.506140148209</v>
      </c>
      <c r="X61" s="7">
        <f t="shared" si="14"/>
        <v>197649.12657078251</v>
      </c>
    </row>
    <row r="62" spans="1:24" x14ac:dyDescent="0.25">
      <c r="A62" s="6">
        <f t="shared" si="32"/>
        <v>59</v>
      </c>
      <c r="B62" s="15">
        <f t="shared" si="19"/>
        <v>0.05</v>
      </c>
      <c r="C62" s="16">
        <f>+Input1!I69</f>
        <v>0.42637000000000003</v>
      </c>
      <c r="D62" s="15">
        <f>+Input1!J69</f>
        <v>0</v>
      </c>
      <c r="E62" s="5">
        <f t="shared" si="10"/>
        <v>0.57362999999999997</v>
      </c>
      <c r="F62" s="2">
        <f t="shared" si="29"/>
        <v>35759.827132328712</v>
      </c>
      <c r="G62" s="5"/>
      <c r="H62" s="5">
        <f t="shared" si="20"/>
        <v>1</v>
      </c>
      <c r="I62" s="2">
        <f>+Input1!E65</f>
        <v>426370</v>
      </c>
      <c r="J62" s="2">
        <f t="shared" si="17"/>
        <v>426370</v>
      </c>
      <c r="K62" s="9">
        <f>+Input1!F65</f>
        <v>1000000</v>
      </c>
      <c r="L62" s="1">
        <f t="shared" si="21"/>
        <v>944518.46276407572</v>
      </c>
      <c r="M62" s="1">
        <f t="shared" si="12"/>
        <v>416135.78636109101</v>
      </c>
      <c r="N62" s="3">
        <f t="shared" si="22"/>
        <v>921847.06530688726</v>
      </c>
      <c r="O62" s="1"/>
      <c r="Q62" s="3">
        <f t="shared" si="23"/>
        <v>518691.24277097185</v>
      </c>
      <c r="R62" s="28">
        <f t="shared" si="24"/>
        <v>561783.31158747291</v>
      </c>
      <c r="S62" s="8">
        <f t="shared" si="25"/>
        <v>518691.24277097185</v>
      </c>
      <c r="T62" s="8">
        <f t="shared" si="26"/>
        <v>1149033.5982156959</v>
      </c>
      <c r="U62" s="7">
        <f t="shared" si="30"/>
        <v>-227186.53290880867</v>
      </c>
      <c r="V62" s="1">
        <f t="shared" si="27"/>
        <v>208067.89318054551</v>
      </c>
      <c r="W62" s="7">
        <f t="shared" si="28"/>
        <v>31686.990215259197</v>
      </c>
      <c r="X62" s="7">
        <f t="shared" si="14"/>
        <v>208067.89318054551</v>
      </c>
    </row>
    <row r="63" spans="1:24" x14ac:dyDescent="0.25">
      <c r="A63" s="6">
        <f t="shared" si="32"/>
        <v>60</v>
      </c>
      <c r="B63" s="15">
        <f t="shared" si="19"/>
        <v>0.05</v>
      </c>
      <c r="C63" s="16">
        <f>+Input1!I70</f>
        <v>0.44673000000000002</v>
      </c>
      <c r="D63" s="15">
        <f>+Input1!J70</f>
        <v>0</v>
      </c>
      <c r="E63" s="5">
        <f t="shared" si="10"/>
        <v>0.55326999999999993</v>
      </c>
      <c r="F63" s="2">
        <f t="shared" si="29"/>
        <v>20512.909637917717</v>
      </c>
      <c r="G63" s="5"/>
      <c r="H63" s="5">
        <f t="shared" si="20"/>
        <v>1</v>
      </c>
      <c r="I63" s="2">
        <f>+Input1!E66</f>
        <v>446730</v>
      </c>
      <c r="J63" s="2">
        <f t="shared" si="17"/>
        <v>446730</v>
      </c>
      <c r="K63" s="9">
        <f>+Input1!F66</f>
        <v>1000000</v>
      </c>
      <c r="L63" s="1">
        <f t="shared" si="21"/>
        <v>948443.92012670101</v>
      </c>
      <c r="M63" s="1">
        <f t="shared" si="12"/>
        <v>436007.08267722913</v>
      </c>
      <c r="N63" s="3">
        <f t="shared" si="22"/>
        <v>925678.29941440653</v>
      </c>
      <c r="O63" s="1"/>
      <c r="Q63" s="3">
        <f t="shared" si="23"/>
        <v>543459.76237323519</v>
      </c>
      <c r="R63" s="28">
        <f t="shared" si="24"/>
        <v>588609.56161425938</v>
      </c>
      <c r="S63" s="8">
        <f t="shared" si="25"/>
        <v>543459.76237323519</v>
      </c>
      <c r="T63" s="8">
        <f t="shared" si="26"/>
        <v>1153809.0288460513</v>
      </c>
      <c r="U63" s="7">
        <f t="shared" si="30"/>
        <v>-228130.72943164478</v>
      </c>
      <c r="V63" s="1">
        <f t="shared" si="27"/>
        <v>218003.54133861457</v>
      </c>
      <c r="W63" s="7">
        <f t="shared" si="28"/>
        <v>43152.65768356598</v>
      </c>
      <c r="X63" s="7">
        <f t="shared" si="14"/>
        <v>218003.54133861457</v>
      </c>
    </row>
    <row r="64" spans="1:24" x14ac:dyDescent="0.25">
      <c r="A64" s="6">
        <f t="shared" si="32"/>
        <v>61</v>
      </c>
      <c r="B64" s="15">
        <f t="shared" si="19"/>
        <v>0.05</v>
      </c>
      <c r="C64" s="16">
        <f>+Input1!I71</f>
        <v>0.4657</v>
      </c>
      <c r="D64" s="15">
        <f>+Input1!J71</f>
        <v>0</v>
      </c>
      <c r="E64" s="5">
        <f t="shared" ref="E64:E79" si="33">(1-C64)*(1-D64)</f>
        <v>0.5343</v>
      </c>
      <c r="F64" s="2">
        <f t="shared" ref="F64:F79" si="34">+F63*E63</f>
        <v>11349.177515370733</v>
      </c>
      <c r="G64" s="5"/>
      <c r="H64" s="5">
        <f t="shared" ref="H64:H79" si="35">IF(ValuationFunction="Continuous",(LN(1+$B$4)-$B$4/(1+$B$4))/(LN(1+$B$4))^2+(1-C64)*($B$4-LN(1+$B$4))/(LN(1+$B$4))^2/(1+$B$4),1)</f>
        <v>1</v>
      </c>
      <c r="I64" s="2">
        <f>+Input1!E67</f>
        <v>465700</v>
      </c>
      <c r="J64" s="2">
        <f t="shared" ref="J64:J79" si="36">+I64</f>
        <v>465700</v>
      </c>
      <c r="K64" s="9">
        <f>+Input1!F67</f>
        <v>1000000</v>
      </c>
      <c r="L64" s="1">
        <f t="shared" si="21"/>
        <v>952156.48080148222</v>
      </c>
      <c r="M64" s="1">
        <f t="shared" si="12"/>
        <v>454521.74334113585</v>
      </c>
      <c r="N64" s="3">
        <f t="shared" si="22"/>
        <v>929301.74702050781</v>
      </c>
      <c r="O64" s="1"/>
      <c r="Q64" s="3">
        <f t="shared" si="23"/>
        <v>566537.30740540277</v>
      </c>
      <c r="R64" s="28">
        <f t="shared" si="24"/>
        <v>613604.35351053346</v>
      </c>
      <c r="S64" s="8">
        <f t="shared" ref="S64:S79" si="37">IF(RatioTest&gt;PostShockLimit,R64,Q64)</f>
        <v>566537.30740540277</v>
      </c>
      <c r="T64" s="8">
        <f t="shared" si="26"/>
        <v>1158325.4645949663</v>
      </c>
      <c r="U64" s="7">
        <f t="shared" ref="U64:U79" si="38">+N64-T64</f>
        <v>-229023.71757445845</v>
      </c>
      <c r="V64" s="1">
        <f t="shared" si="27"/>
        <v>227260.87167056793</v>
      </c>
      <c r="W64" s="7">
        <f t="shared" ref="W64:W79" si="39">0.5*(U64+U65+S64)</f>
        <v>53785.279675250058</v>
      </c>
      <c r="X64" s="7">
        <f t="shared" ref="X64:X79" si="40">MAX(V64,W64)</f>
        <v>227260.87167056793</v>
      </c>
    </row>
    <row r="65" spans="1:24" x14ac:dyDescent="0.25">
      <c r="A65" s="6">
        <f t="shared" si="32"/>
        <v>62</v>
      </c>
      <c r="B65" s="15">
        <f t="shared" si="19"/>
        <v>0.05</v>
      </c>
      <c r="C65" s="16">
        <f>+Input1!I72</f>
        <v>0.48631000000000002</v>
      </c>
      <c r="D65" s="15">
        <f>+Input1!J72</f>
        <v>0</v>
      </c>
      <c r="E65" s="5">
        <f t="shared" si="33"/>
        <v>0.51368999999999998</v>
      </c>
      <c r="F65" s="2">
        <f t="shared" si="34"/>
        <v>6063.8655464625826</v>
      </c>
      <c r="G65" s="5"/>
      <c r="H65" s="5">
        <f t="shared" si="35"/>
        <v>1</v>
      </c>
      <c r="I65" s="2">
        <f>+Input1!E68</f>
        <v>486310</v>
      </c>
      <c r="J65" s="2">
        <f t="shared" si="36"/>
        <v>486310</v>
      </c>
      <c r="K65" s="9">
        <f>+Input1!F68</f>
        <v>1000000</v>
      </c>
      <c r="L65" s="1">
        <f t="shared" si="21"/>
        <v>955978.4855728175</v>
      </c>
      <c r="M65" s="1">
        <f t="shared" si="12"/>
        <v>474637.03887530125</v>
      </c>
      <c r="N65" s="3">
        <f t="shared" si="22"/>
        <v>933032.0117225165</v>
      </c>
      <c r="O65" s="1"/>
      <c r="Q65" s="3">
        <f t="shared" si="23"/>
        <v>591609.9591245898</v>
      </c>
      <c r="R65" s="28">
        <f t="shared" si="24"/>
        <v>640760.00248165673</v>
      </c>
      <c r="S65" s="8">
        <f t="shared" si="37"/>
        <v>591609.9591245898</v>
      </c>
      <c r="T65" s="8">
        <f t="shared" si="26"/>
        <v>1162975.0422029607</v>
      </c>
      <c r="U65" s="7">
        <f t="shared" si="38"/>
        <v>-229943.0304804442</v>
      </c>
      <c r="V65" s="1">
        <f t="shared" si="27"/>
        <v>237318.51943765063</v>
      </c>
      <c r="W65" s="7">
        <f t="shared" si="39"/>
        <v>65376.071981640474</v>
      </c>
      <c r="X65" s="7">
        <f t="shared" si="40"/>
        <v>237318.51943765063</v>
      </c>
    </row>
    <row r="66" spans="1:24" x14ac:dyDescent="0.25">
      <c r="A66" s="6">
        <f t="shared" si="32"/>
        <v>63</v>
      </c>
      <c r="B66" s="15">
        <f t="shared" si="19"/>
        <v>0.05</v>
      </c>
      <c r="C66" s="16">
        <f>+Input1!I73</f>
        <v>0.51237999999999995</v>
      </c>
      <c r="D66" s="15">
        <f>+Input1!J73</f>
        <v>0</v>
      </c>
      <c r="E66" s="5">
        <f t="shared" si="33"/>
        <v>0.48762000000000005</v>
      </c>
      <c r="F66" s="2">
        <f t="shared" si="34"/>
        <v>3114.9470925623641</v>
      </c>
      <c r="G66" s="5"/>
      <c r="H66" s="5">
        <f t="shared" si="35"/>
        <v>1</v>
      </c>
      <c r="I66" s="2">
        <f>+Input1!E69</f>
        <v>512379.99999999994</v>
      </c>
      <c r="J66" s="2">
        <f t="shared" si="36"/>
        <v>512379.99999999994</v>
      </c>
      <c r="K66" s="9">
        <f>+Input1!F69</f>
        <v>1000000</v>
      </c>
      <c r="L66" s="1">
        <f t="shared" si="21"/>
        <v>960018.51282185433</v>
      </c>
      <c r="M66" s="1">
        <f t="shared" si="12"/>
        <v>500081.27733118145</v>
      </c>
      <c r="N66" s="3">
        <f t="shared" si="22"/>
        <v>936975.0656808113</v>
      </c>
      <c r="O66" s="1"/>
      <c r="Q66" s="3">
        <f t="shared" si="23"/>
        <v>623324.85627738945</v>
      </c>
      <c r="R66" s="28">
        <f t="shared" si="24"/>
        <v>675109.72439709492</v>
      </c>
      <c r="S66" s="8">
        <f t="shared" si="37"/>
        <v>623324.85627738945</v>
      </c>
      <c r="T66" s="8">
        <f t="shared" si="26"/>
        <v>1167889.850361676</v>
      </c>
      <c r="U66" s="7">
        <f t="shared" si="38"/>
        <v>-230914.78468086466</v>
      </c>
      <c r="V66" s="1">
        <f t="shared" si="27"/>
        <v>250040.63866559073</v>
      </c>
      <c r="W66" s="7">
        <f t="shared" si="39"/>
        <v>80279.96502451488</v>
      </c>
      <c r="X66" s="7">
        <f t="shared" si="40"/>
        <v>250040.63866559073</v>
      </c>
    </row>
    <row r="67" spans="1:24" x14ac:dyDescent="0.25">
      <c r="A67" s="6">
        <f t="shared" si="32"/>
        <v>64</v>
      </c>
      <c r="B67" s="15">
        <f t="shared" si="19"/>
        <v>0.05</v>
      </c>
      <c r="C67" s="16">
        <f>+Input1!I74</f>
        <v>0.5398099999999999</v>
      </c>
      <c r="D67" s="15">
        <f>+Input1!J74</f>
        <v>0</v>
      </c>
      <c r="E67" s="5">
        <f t="shared" si="33"/>
        <v>0.4601900000000001</v>
      </c>
      <c r="F67" s="2">
        <f t="shared" si="34"/>
        <v>1518.9105012752602</v>
      </c>
      <c r="G67" s="5"/>
      <c r="H67" s="5">
        <f t="shared" si="35"/>
        <v>1</v>
      </c>
      <c r="I67" s="2">
        <f>+Input1!E70</f>
        <v>539809.99999999988</v>
      </c>
      <c r="J67" s="2">
        <f t="shared" si="36"/>
        <v>539809.99999999988</v>
      </c>
      <c r="K67" s="9">
        <f>+Input1!F70</f>
        <v>1000000</v>
      </c>
      <c r="L67" s="1">
        <f t="shared" si="21"/>
        <v>963907.21968530223</v>
      </c>
      <c r="M67" s="1">
        <f t="shared" si="12"/>
        <v>526852.87153312971</v>
      </c>
      <c r="N67" s="3">
        <f t="shared" si="22"/>
        <v>940770.43141608499</v>
      </c>
      <c r="O67" s="1"/>
      <c r="Q67" s="3">
        <f t="shared" si="23"/>
        <v>656694.23214625393</v>
      </c>
      <c r="R67" s="28">
        <f t="shared" si="24"/>
        <v>711251.37656972511</v>
      </c>
      <c r="S67" s="8">
        <f t="shared" si="37"/>
        <v>656694.23214625393</v>
      </c>
      <c r="T67" s="8">
        <f t="shared" si="26"/>
        <v>1172620.57296358</v>
      </c>
      <c r="U67" s="7">
        <f t="shared" si="38"/>
        <v>-231850.14154749503</v>
      </c>
      <c r="V67" s="1">
        <f t="shared" si="27"/>
        <v>263426.43576656486</v>
      </c>
      <c r="W67" s="7">
        <f t="shared" si="39"/>
        <v>96047.04803619528</v>
      </c>
      <c r="X67" s="7">
        <f t="shared" si="40"/>
        <v>263426.43576656486</v>
      </c>
    </row>
    <row r="68" spans="1:24" x14ac:dyDescent="0.25">
      <c r="A68" s="6">
        <f t="shared" si="32"/>
        <v>65</v>
      </c>
      <c r="B68" s="15">
        <f t="shared" si="19"/>
        <v>0.05</v>
      </c>
      <c r="C68" s="16">
        <f>+Input1!I75</f>
        <v>0.56867000000000001</v>
      </c>
      <c r="D68" s="15">
        <f>+Input1!J75</f>
        <v>0</v>
      </c>
      <c r="E68" s="5">
        <f t="shared" si="33"/>
        <v>0.43132999999999999</v>
      </c>
      <c r="F68" s="2">
        <f t="shared" si="34"/>
        <v>698.98742358186212</v>
      </c>
      <c r="G68" s="5"/>
      <c r="H68" s="5">
        <f t="shared" si="35"/>
        <v>1</v>
      </c>
      <c r="I68" s="2">
        <f>+Input1!E71</f>
        <v>568670</v>
      </c>
      <c r="J68" s="2">
        <f t="shared" si="36"/>
        <v>568670</v>
      </c>
      <c r="K68" s="9">
        <f>+Input1!F71</f>
        <v>1000000</v>
      </c>
      <c r="L68" s="1">
        <f t="shared" ref="L68:L79" si="41">+L69/(1+B68)*E68+J68*H68</f>
        <v>967648.320627496</v>
      </c>
      <c r="M68" s="1">
        <f t="shared" si="12"/>
        <v>555020.14126219391</v>
      </c>
      <c r="N68" s="3">
        <f t="shared" ref="N68:N99" si="42">+N69/(1+B68)*E68+M68</f>
        <v>944421.73423390999</v>
      </c>
      <c r="O68" s="1"/>
      <c r="Q68" s="3">
        <f t="shared" ref="Q68:Q79" si="43">kFactor*J68</f>
        <v>691803.24372392194</v>
      </c>
      <c r="R68" s="28">
        <f t="shared" ref="R68:R79" si="44">IF(A68&lt;=YearInFirstLevelPeriod,kFactorLevelPeriod,kFactorPostShock)*J68</f>
        <v>749277.19070396188</v>
      </c>
      <c r="S68" s="8">
        <f t="shared" si="37"/>
        <v>691803.24372392194</v>
      </c>
      <c r="T68" s="8">
        <f t="shared" ref="T68:T99" si="45">+T69/(1+B68)*E68+S68*H68</f>
        <v>1177171.7287602783</v>
      </c>
      <c r="U68" s="7">
        <f t="shared" si="38"/>
        <v>-232749.99452636833</v>
      </c>
      <c r="V68" s="1">
        <f t="shared" si="27"/>
        <v>277510.07063109695</v>
      </c>
      <c r="W68" s="7">
        <f t="shared" si="39"/>
        <v>112719.03334860608</v>
      </c>
      <c r="X68" s="7">
        <f t="shared" si="40"/>
        <v>277510.07063109695</v>
      </c>
    </row>
    <row r="69" spans="1:24" x14ac:dyDescent="0.25">
      <c r="A69" s="6">
        <f t="shared" si="32"/>
        <v>66</v>
      </c>
      <c r="B69" s="15">
        <f t="shared" si="19"/>
        <v>0.05</v>
      </c>
      <c r="C69" s="16">
        <f>+Input1!I76</f>
        <v>0.59902999999999995</v>
      </c>
      <c r="D69" s="15">
        <f>+Input1!J76</f>
        <v>0</v>
      </c>
      <c r="E69" s="5">
        <f t="shared" si="33"/>
        <v>0.40097000000000005</v>
      </c>
      <c r="F69" s="2">
        <f t="shared" si="34"/>
        <v>301.49424541356456</v>
      </c>
      <c r="G69" s="5"/>
      <c r="H69" s="5">
        <f t="shared" si="35"/>
        <v>1</v>
      </c>
      <c r="I69" s="2">
        <f>+Input1!E72</f>
        <v>599030</v>
      </c>
      <c r="J69" s="2">
        <f t="shared" si="36"/>
        <v>599030</v>
      </c>
      <c r="K69" s="9">
        <f>+Input1!F72</f>
        <v>1000000</v>
      </c>
      <c r="L69" s="1">
        <f t="shared" si="41"/>
        <v>971245.30326865939</v>
      </c>
      <c r="M69" s="1">
        <f t="shared" ref="M69:M79" si="46">(+K69*C69*$G$4)/(1+B69)</f>
        <v>584651.40629942145</v>
      </c>
      <c r="N69" s="3">
        <f t="shared" si="42"/>
        <v>947932.37804071559</v>
      </c>
      <c r="O69" s="1"/>
      <c r="Q69" s="3">
        <f t="shared" si="43"/>
        <v>728737.04800313176</v>
      </c>
      <c r="R69" s="28">
        <f t="shared" si="44"/>
        <v>789279.39850421913</v>
      </c>
      <c r="S69" s="8">
        <f t="shared" si="37"/>
        <v>728737.04800313176</v>
      </c>
      <c r="T69" s="8">
        <f t="shared" si="45"/>
        <v>1181547.560541057</v>
      </c>
      <c r="U69" s="7">
        <f t="shared" si="38"/>
        <v>-233615.18250034144</v>
      </c>
      <c r="V69" s="1">
        <f t="shared" ref="V69:V79" si="47">0.5*K69*C69*$G$4/(1+B69)</f>
        <v>292325.70314971072</v>
      </c>
      <c r="W69" s="7">
        <f t="shared" si="39"/>
        <v>130337.67685137439</v>
      </c>
      <c r="X69" s="7">
        <f t="shared" si="40"/>
        <v>292325.70314971072</v>
      </c>
    </row>
    <row r="70" spans="1:24" x14ac:dyDescent="0.25">
      <c r="A70" s="6">
        <f t="shared" si="32"/>
        <v>67</v>
      </c>
      <c r="B70" s="15">
        <f t="shared" si="19"/>
        <v>0.05</v>
      </c>
      <c r="C70" s="16">
        <f>+Input1!I77</f>
        <v>0.63096000000000008</v>
      </c>
      <c r="D70" s="15">
        <f>+Input1!J77</f>
        <v>0</v>
      </c>
      <c r="E70" s="5">
        <f t="shared" si="33"/>
        <v>0.36903999999999992</v>
      </c>
      <c r="F70" s="2">
        <f t="shared" si="34"/>
        <v>120.89014758347699</v>
      </c>
      <c r="G70" s="5"/>
      <c r="H70" s="5">
        <f t="shared" si="35"/>
        <v>1</v>
      </c>
      <c r="I70" s="2">
        <f>+Input1!E73</f>
        <v>630960.00000000012</v>
      </c>
      <c r="J70" s="2">
        <f t="shared" si="36"/>
        <v>630960.00000000012</v>
      </c>
      <c r="K70" s="9">
        <f>+Input1!F73</f>
        <v>1000000</v>
      </c>
      <c r="L70" s="1">
        <f t="shared" si="41"/>
        <v>974701.51989448688</v>
      </c>
      <c r="M70" s="1">
        <f t="shared" si="46"/>
        <v>615814.9864258602</v>
      </c>
      <c r="N70" s="3">
        <f t="shared" si="42"/>
        <v>951305.63465685409</v>
      </c>
      <c r="O70" s="1"/>
      <c r="Q70" s="3">
        <f t="shared" si="43"/>
        <v>767580.80197662232</v>
      </c>
      <c r="R70" s="28">
        <f t="shared" si="44"/>
        <v>831350.23167491145</v>
      </c>
      <c r="S70" s="8">
        <f t="shared" si="37"/>
        <v>767580.80197662232</v>
      </c>
      <c r="T70" s="8">
        <f t="shared" si="45"/>
        <v>1185752.1464568956</v>
      </c>
      <c r="U70" s="7">
        <f t="shared" si="38"/>
        <v>-234446.51180004154</v>
      </c>
      <c r="V70" s="1">
        <f t="shared" si="47"/>
        <v>307907.4932129301</v>
      </c>
      <c r="W70" s="7">
        <f t="shared" si="39"/>
        <v>148944.75854246423</v>
      </c>
      <c r="X70" s="7">
        <f t="shared" si="40"/>
        <v>307907.4932129301</v>
      </c>
    </row>
    <row r="71" spans="1:24" x14ac:dyDescent="0.25">
      <c r="A71" s="6">
        <f t="shared" si="32"/>
        <v>68</v>
      </c>
      <c r="B71" s="15">
        <f t="shared" si="19"/>
        <v>0.05</v>
      </c>
      <c r="C71" s="16">
        <f>+Input1!I78</f>
        <v>0.66452999999999995</v>
      </c>
      <c r="D71" s="15">
        <f>+Input1!J78</f>
        <v>0</v>
      </c>
      <c r="E71" s="5">
        <f t="shared" si="33"/>
        <v>0.33547000000000005</v>
      </c>
      <c r="F71" s="2">
        <f t="shared" si="34"/>
        <v>44.613300064206335</v>
      </c>
      <c r="G71" s="5"/>
      <c r="H71" s="5">
        <f t="shared" si="35"/>
        <v>1</v>
      </c>
      <c r="I71" s="2">
        <f>+Input1!E74</f>
        <v>664530</v>
      </c>
      <c r="J71" s="2">
        <f t="shared" si="36"/>
        <v>664530</v>
      </c>
      <c r="K71" s="9">
        <f>+Input1!F74</f>
        <v>1000000</v>
      </c>
      <c r="L71" s="1">
        <f t="shared" si="41"/>
        <v>978020.25766640785</v>
      </c>
      <c r="M71" s="1">
        <f t="shared" si="46"/>
        <v>648579.20142255747</v>
      </c>
      <c r="N71" s="3">
        <f t="shared" si="42"/>
        <v>954544.71234159882</v>
      </c>
      <c r="O71" s="1"/>
      <c r="Q71" s="3">
        <f t="shared" si="43"/>
        <v>808419.66263713199</v>
      </c>
      <c r="R71" s="28">
        <f t="shared" si="44"/>
        <v>875581.92192045262</v>
      </c>
      <c r="S71" s="8">
        <f t="shared" si="37"/>
        <v>808419.66263713199</v>
      </c>
      <c r="T71" s="8">
        <f t="shared" si="45"/>
        <v>1189789.4854332511</v>
      </c>
      <c r="U71" s="7">
        <f t="shared" si="38"/>
        <v>-235244.77309165231</v>
      </c>
      <c r="V71" s="1">
        <f t="shared" si="47"/>
        <v>324289.60071127873</v>
      </c>
      <c r="W71" s="7">
        <f t="shared" si="39"/>
        <v>168582.06803125533</v>
      </c>
      <c r="X71" s="7">
        <f t="shared" si="40"/>
        <v>324289.60071127873</v>
      </c>
    </row>
    <row r="72" spans="1:24" x14ac:dyDescent="0.25">
      <c r="A72" s="6">
        <f t="shared" si="32"/>
        <v>69</v>
      </c>
      <c r="B72" s="15">
        <f t="shared" si="19"/>
        <v>0.05</v>
      </c>
      <c r="C72" s="16">
        <f>+Input1!I79</f>
        <v>0.69980999999999993</v>
      </c>
      <c r="D72" s="15">
        <f>+Input1!J79</f>
        <v>0</v>
      </c>
      <c r="E72" s="5">
        <f t="shared" si="33"/>
        <v>0.30019000000000007</v>
      </c>
      <c r="F72" s="2">
        <f t="shared" si="34"/>
        <v>14.966423772539301</v>
      </c>
      <c r="G72" s="5"/>
      <c r="H72" s="5">
        <f t="shared" si="35"/>
        <v>1</v>
      </c>
      <c r="I72" s="2">
        <f>+Input1!E75</f>
        <v>699809.99999999988</v>
      </c>
      <c r="J72" s="2">
        <f t="shared" si="36"/>
        <v>699809.99999999988</v>
      </c>
      <c r="K72" s="9">
        <f>+Input1!F75</f>
        <v>1000000</v>
      </c>
      <c r="L72" s="1">
        <f t="shared" si="41"/>
        <v>981204.7889520023</v>
      </c>
      <c r="M72" s="1">
        <f t="shared" si="46"/>
        <v>683012.37107056088</v>
      </c>
      <c r="N72" s="3">
        <f t="shared" si="42"/>
        <v>957652.80491547193</v>
      </c>
      <c r="O72" s="1"/>
      <c r="Q72" s="3">
        <f t="shared" si="43"/>
        <v>851338.78697739937</v>
      </c>
      <c r="R72" s="28">
        <f t="shared" si="44"/>
        <v>922066.70094525733</v>
      </c>
      <c r="S72" s="8">
        <f t="shared" si="37"/>
        <v>851338.78697739937</v>
      </c>
      <c r="T72" s="8">
        <f t="shared" si="45"/>
        <v>1193663.5583984409</v>
      </c>
      <c r="U72" s="7">
        <f t="shared" si="38"/>
        <v>-236010.75348296901</v>
      </c>
      <c r="V72" s="1">
        <f t="shared" si="47"/>
        <v>341506.18553528044</v>
      </c>
      <c r="W72" s="7">
        <f t="shared" si="39"/>
        <v>189291.39531589358</v>
      </c>
      <c r="X72" s="7">
        <f t="shared" si="40"/>
        <v>341506.18553528044</v>
      </c>
    </row>
    <row r="73" spans="1:24" x14ac:dyDescent="0.25">
      <c r="A73" s="6">
        <f t="shared" si="32"/>
        <v>70</v>
      </c>
      <c r="B73" s="15">
        <f t="shared" si="19"/>
        <v>0.05</v>
      </c>
      <c r="C73" s="16">
        <f>+Input1!I80</f>
        <v>0.73687000000000002</v>
      </c>
      <c r="D73" s="15">
        <f>+Input1!J80</f>
        <v>0</v>
      </c>
      <c r="E73" s="5">
        <f t="shared" si="33"/>
        <v>0.26312999999999998</v>
      </c>
      <c r="F73" s="2">
        <f t="shared" si="34"/>
        <v>4.4927707522785738</v>
      </c>
      <c r="G73" s="5"/>
      <c r="H73" s="5">
        <f t="shared" si="35"/>
        <v>1</v>
      </c>
      <c r="I73" s="2">
        <f>+Input1!E76</f>
        <v>736870</v>
      </c>
      <c r="J73" s="2">
        <f t="shared" si="36"/>
        <v>736870</v>
      </c>
      <c r="K73" s="9">
        <f>+Input1!F76</f>
        <v>1000000</v>
      </c>
      <c r="L73" s="1">
        <f t="shared" si="41"/>
        <v>984258.39768014417</v>
      </c>
      <c r="M73" s="1">
        <f t="shared" si="46"/>
        <v>719182.81515091856</v>
      </c>
      <c r="N73" s="3">
        <f t="shared" si="42"/>
        <v>960633.11748278304</v>
      </c>
      <c r="O73" s="1"/>
      <c r="Q73" s="3">
        <f t="shared" si="43"/>
        <v>896423.33199016354</v>
      </c>
      <c r="R73" s="28">
        <f t="shared" si="44"/>
        <v>970896.80045374017</v>
      </c>
      <c r="S73" s="8">
        <f t="shared" si="37"/>
        <v>896423.33199016354</v>
      </c>
      <c r="T73" s="8">
        <f t="shared" si="45"/>
        <v>1197378.3603454262</v>
      </c>
      <c r="U73" s="7">
        <f t="shared" si="38"/>
        <v>-236745.24286264321</v>
      </c>
      <c r="V73" s="1">
        <f t="shared" si="47"/>
        <v>359591.40757545928</v>
      </c>
      <c r="W73" s="7">
        <f t="shared" si="39"/>
        <v>211114.53134867991</v>
      </c>
      <c r="X73" s="7">
        <f t="shared" si="40"/>
        <v>359591.40757545928</v>
      </c>
    </row>
    <row r="74" spans="1:24" x14ac:dyDescent="0.25">
      <c r="A74" s="6">
        <f t="shared" si="32"/>
        <v>71</v>
      </c>
      <c r="B74" s="15">
        <f t="shared" si="19"/>
        <v>0.05</v>
      </c>
      <c r="C74" s="16">
        <f>+Input1!I81</f>
        <v>0.77578000000000003</v>
      </c>
      <c r="D74" s="15">
        <f>+Input1!J81</f>
        <v>0</v>
      </c>
      <c r="E74" s="5">
        <f t="shared" si="33"/>
        <v>0.22421999999999997</v>
      </c>
      <c r="F74" s="2">
        <f t="shared" si="34"/>
        <v>1.1821827680470609</v>
      </c>
      <c r="G74" s="5"/>
      <c r="H74" s="5">
        <f t="shared" si="35"/>
        <v>1</v>
      </c>
      <c r="I74" s="2">
        <f>+Input1!E77</f>
        <v>775780</v>
      </c>
      <c r="J74" s="2">
        <f t="shared" si="36"/>
        <v>775780</v>
      </c>
      <c r="K74" s="9">
        <f>+Input1!F77</f>
        <v>1000000</v>
      </c>
      <c r="L74" s="1">
        <f t="shared" si="41"/>
        <v>987184.34828469343</v>
      </c>
      <c r="M74" s="1">
        <f t="shared" si="46"/>
        <v>757158.85344467766</v>
      </c>
      <c r="N74" s="3">
        <f t="shared" si="42"/>
        <v>963488.83612076845</v>
      </c>
      <c r="O74" s="1"/>
      <c r="Q74" s="3">
        <f t="shared" si="43"/>
        <v>943758.45466816274</v>
      </c>
      <c r="R74" s="28">
        <f t="shared" si="44"/>
        <v>1022164.4521503149</v>
      </c>
      <c r="S74" s="8">
        <f t="shared" si="37"/>
        <v>943758.45466816274</v>
      </c>
      <c r="T74" s="8">
        <f t="shared" si="45"/>
        <v>1200937.862550929</v>
      </c>
      <c r="U74" s="7">
        <f t="shared" si="38"/>
        <v>-237449.02643016051</v>
      </c>
      <c r="V74" s="1">
        <f t="shared" si="47"/>
        <v>378579.42672233883</v>
      </c>
      <c r="W74" s="7">
        <f t="shared" si="39"/>
        <v>234093.3090993574</v>
      </c>
      <c r="X74" s="7">
        <f t="shared" si="40"/>
        <v>378579.42672233883</v>
      </c>
    </row>
    <row r="75" spans="1:24" x14ac:dyDescent="0.25">
      <c r="A75" s="6">
        <f t="shared" si="32"/>
        <v>72</v>
      </c>
      <c r="B75" s="15">
        <f t="shared" si="19"/>
        <v>0.05</v>
      </c>
      <c r="C75" s="16">
        <f>+Input1!I82</f>
        <v>0.81659999999999999</v>
      </c>
      <c r="D75" s="15">
        <f>+Input1!J82</f>
        <v>0</v>
      </c>
      <c r="E75" s="5">
        <f t="shared" si="33"/>
        <v>0.18340000000000001</v>
      </c>
      <c r="F75" s="2">
        <f t="shared" si="34"/>
        <v>0.26506902025151197</v>
      </c>
      <c r="G75" s="5"/>
      <c r="H75" s="5">
        <f t="shared" si="35"/>
        <v>1</v>
      </c>
      <c r="I75" s="2">
        <f>+Input1!E78</f>
        <v>816600</v>
      </c>
      <c r="J75" s="2">
        <f t="shared" si="36"/>
        <v>816600</v>
      </c>
      <c r="K75" s="9">
        <f>+Input1!F78</f>
        <v>1000000</v>
      </c>
      <c r="L75" s="1">
        <f t="shared" si="41"/>
        <v>989985.57532302255</v>
      </c>
      <c r="M75" s="1">
        <f t="shared" si="46"/>
        <v>796999.04576416477</v>
      </c>
      <c r="N75" s="3">
        <f t="shared" si="42"/>
        <v>966222.82494824473</v>
      </c>
      <c r="O75" s="1"/>
      <c r="Q75" s="3">
        <f t="shared" si="43"/>
        <v>993417.14671945875</v>
      </c>
      <c r="R75" s="28">
        <f t="shared" si="44"/>
        <v>1075948.7117816226</v>
      </c>
      <c r="S75" s="8">
        <f t="shared" si="37"/>
        <v>993417.14671945875</v>
      </c>
      <c r="T75" s="8">
        <f t="shared" si="45"/>
        <v>1204345.6349875322</v>
      </c>
      <c r="U75" s="7">
        <f t="shared" si="38"/>
        <v>-238122.81003928743</v>
      </c>
      <c r="V75" s="1">
        <f t="shared" si="47"/>
        <v>398499.52288208238</v>
      </c>
      <c r="W75" s="7">
        <f t="shared" si="39"/>
        <v>258263.45913018042</v>
      </c>
      <c r="X75" s="7">
        <f t="shared" si="40"/>
        <v>398499.52288208238</v>
      </c>
    </row>
    <row r="76" spans="1:24" x14ac:dyDescent="0.25">
      <c r="A76" s="6">
        <f t="shared" si="32"/>
        <v>73</v>
      </c>
      <c r="B76" s="15">
        <f t="shared" si="19"/>
        <v>0.05</v>
      </c>
      <c r="C76" s="16">
        <f>+Input1!I83</f>
        <v>0.85939999999999994</v>
      </c>
      <c r="D76" s="15">
        <f>+Input1!J83</f>
        <v>0</v>
      </c>
      <c r="E76" s="5">
        <f t="shared" si="33"/>
        <v>0.14060000000000006</v>
      </c>
      <c r="F76" s="2">
        <f t="shared" si="34"/>
        <v>4.8613658314127298E-2</v>
      </c>
      <c r="G76" s="5"/>
      <c r="H76" s="5">
        <f t="shared" si="35"/>
        <v>1</v>
      </c>
      <c r="I76" s="2">
        <f>+Input1!E79</f>
        <v>859399.99999999988</v>
      </c>
      <c r="J76" s="2">
        <f t="shared" si="36"/>
        <v>859399.99999999988</v>
      </c>
      <c r="K76" s="9">
        <f>+Input1!F79</f>
        <v>1000000</v>
      </c>
      <c r="L76" s="1">
        <f t="shared" si="41"/>
        <v>992665.50757455651</v>
      </c>
      <c r="M76" s="1">
        <f t="shared" si="46"/>
        <v>838771.71189042763</v>
      </c>
      <c r="N76" s="3">
        <f t="shared" si="42"/>
        <v>968838.43044320587</v>
      </c>
      <c r="O76" s="1"/>
      <c r="Q76" s="3">
        <f t="shared" si="43"/>
        <v>1045484.56513679</v>
      </c>
      <c r="R76" s="28">
        <f t="shared" si="44"/>
        <v>1132341.8110520772</v>
      </c>
      <c r="S76" s="8">
        <f t="shared" si="37"/>
        <v>1045484.56513679</v>
      </c>
      <c r="T76" s="8">
        <f t="shared" si="45"/>
        <v>1207605.8488630163</v>
      </c>
      <c r="U76" s="7">
        <f t="shared" si="38"/>
        <v>-238767.41841981048</v>
      </c>
      <c r="V76" s="1">
        <f t="shared" si="47"/>
        <v>419385.85594521381</v>
      </c>
      <c r="W76" s="7">
        <f t="shared" si="39"/>
        <v>283666.91819447652</v>
      </c>
      <c r="X76" s="7">
        <f t="shared" si="40"/>
        <v>419385.85594521381</v>
      </c>
    </row>
    <row r="77" spans="1:24" x14ac:dyDescent="0.25">
      <c r="A77" s="6">
        <f t="shared" si="32"/>
        <v>74</v>
      </c>
      <c r="B77" s="15">
        <f t="shared" si="19"/>
        <v>0.05</v>
      </c>
      <c r="C77" s="16">
        <f>+Input1!I84</f>
        <v>0.90421000000000007</v>
      </c>
      <c r="D77" s="15">
        <f>+Input1!J84</f>
        <v>0</v>
      </c>
      <c r="E77" s="5">
        <f t="shared" si="33"/>
        <v>9.5789999999999931E-2</v>
      </c>
      <c r="F77" s="2">
        <f t="shared" si="34"/>
        <v>6.8350803589663006E-3</v>
      </c>
      <c r="G77" s="5"/>
      <c r="H77" s="5">
        <f t="shared" si="35"/>
        <v>1</v>
      </c>
      <c r="I77" s="2">
        <f>+Input1!E80</f>
        <v>904210.00000000012</v>
      </c>
      <c r="J77" s="2">
        <f t="shared" si="36"/>
        <v>904210.00000000012</v>
      </c>
      <c r="K77" s="9">
        <f>+Input1!F80</f>
        <v>1000000</v>
      </c>
      <c r="L77" s="1">
        <f t="shared" si="41"/>
        <v>995226.05229931977</v>
      </c>
      <c r="M77" s="1">
        <f t="shared" si="46"/>
        <v>882506.13172962959</v>
      </c>
      <c r="N77" s="3">
        <f t="shared" si="42"/>
        <v>971337.51408546977</v>
      </c>
      <c r="O77" s="1"/>
      <c r="Q77" s="3">
        <f t="shared" si="43"/>
        <v>1099997.205774188</v>
      </c>
      <c r="R77" s="28">
        <f t="shared" si="44"/>
        <v>1191383.2778350001</v>
      </c>
      <c r="S77" s="8">
        <f t="shared" si="37"/>
        <v>1099997.205774188</v>
      </c>
      <c r="T77" s="8">
        <f t="shared" si="45"/>
        <v>1210720.8244134963</v>
      </c>
      <c r="U77" s="7">
        <f t="shared" si="38"/>
        <v>-239383.31032802653</v>
      </c>
      <c r="V77" s="1">
        <f t="shared" si="47"/>
        <v>441253.06586481479</v>
      </c>
      <c r="W77" s="7">
        <f t="shared" si="39"/>
        <v>310321.31196965365</v>
      </c>
      <c r="X77" s="7">
        <f t="shared" si="40"/>
        <v>441253.06586481479</v>
      </c>
    </row>
    <row r="78" spans="1:24" x14ac:dyDescent="0.25">
      <c r="A78" s="6">
        <f t="shared" si="32"/>
        <v>75</v>
      </c>
      <c r="B78" s="15">
        <f t="shared" si="19"/>
        <v>0.05</v>
      </c>
      <c r="C78" s="16">
        <f>+Input1!I85</f>
        <v>0.95108000000000004</v>
      </c>
      <c r="D78" s="15">
        <f>+Input1!J85</f>
        <v>0</v>
      </c>
      <c r="E78" s="5">
        <f t="shared" si="33"/>
        <v>4.8919999999999964E-2</v>
      </c>
      <c r="F78" s="2">
        <f t="shared" si="34"/>
        <v>6.5473234758538148E-4</v>
      </c>
      <c r="G78" s="5"/>
      <c r="H78" s="5">
        <f t="shared" si="35"/>
        <v>1</v>
      </c>
      <c r="I78" s="2">
        <f>+Input1!E81</f>
        <v>951080</v>
      </c>
      <c r="J78" s="2">
        <f t="shared" si="36"/>
        <v>951080</v>
      </c>
      <c r="K78" s="9">
        <f>+Input1!F81</f>
        <v>1000000</v>
      </c>
      <c r="L78" s="1">
        <f t="shared" si="41"/>
        <v>997670.47619047621</v>
      </c>
      <c r="M78" s="1">
        <f t="shared" si="46"/>
        <v>928251.10512537579</v>
      </c>
      <c r="N78" s="3">
        <f t="shared" si="42"/>
        <v>973723.2641573468</v>
      </c>
      <c r="O78" s="1"/>
      <c r="Q78" s="3">
        <f t="shared" si="43"/>
        <v>1157015.8950550365</v>
      </c>
      <c r="R78" s="28">
        <f t="shared" si="44"/>
        <v>1253138.9919192574</v>
      </c>
      <c r="S78" s="8">
        <f t="shared" si="37"/>
        <v>1157015.8950550365</v>
      </c>
      <c r="T78" s="8">
        <f t="shared" si="45"/>
        <v>1213694.535664201</v>
      </c>
      <c r="U78" s="7">
        <f t="shared" si="38"/>
        <v>-239971.27150685422</v>
      </c>
      <c r="V78" s="1">
        <f t="shared" si="47"/>
        <v>464125.5525626879</v>
      </c>
      <c r="W78" s="7">
        <f t="shared" si="39"/>
        <v>338256.51398123422</v>
      </c>
      <c r="X78" s="7">
        <f t="shared" si="40"/>
        <v>464125.5525626879</v>
      </c>
    </row>
    <row r="79" spans="1:24" x14ac:dyDescent="0.25">
      <c r="A79" s="6">
        <f t="shared" si="32"/>
        <v>76</v>
      </c>
      <c r="B79" s="15">
        <f t="shared" si="19"/>
        <v>0.05</v>
      </c>
      <c r="C79" s="16">
        <f>+Input1!I86</f>
        <v>1</v>
      </c>
      <c r="D79" s="15">
        <f>+Input1!J86</f>
        <v>0</v>
      </c>
      <c r="E79" s="5">
        <f t="shared" si="33"/>
        <v>0</v>
      </c>
      <c r="F79" s="2">
        <f t="shared" si="34"/>
        <v>3.202950644387684E-5</v>
      </c>
      <c r="G79" s="5"/>
      <c r="H79" s="5">
        <f t="shared" si="35"/>
        <v>1</v>
      </c>
      <c r="I79" s="2">
        <f>+Input1!E82</f>
        <v>1000000</v>
      </c>
      <c r="J79" s="2">
        <f t="shared" si="36"/>
        <v>1000000</v>
      </c>
      <c r="K79" s="9">
        <f>+Input1!F82</f>
        <v>1000000</v>
      </c>
      <c r="L79" s="1">
        <f t="shared" si="41"/>
        <v>1000000</v>
      </c>
      <c r="M79" s="1">
        <f t="shared" si="46"/>
        <v>975996.87210894539</v>
      </c>
      <c r="N79" s="3">
        <f t="shared" si="42"/>
        <v>975996.87210894539</v>
      </c>
      <c r="O79" s="1"/>
      <c r="Q79" s="3">
        <f t="shared" si="43"/>
        <v>1216528.4676946593</v>
      </c>
      <c r="R79" s="28">
        <f t="shared" si="44"/>
        <v>1317595.7773470765</v>
      </c>
      <c r="S79" s="8">
        <f t="shared" si="37"/>
        <v>1216528.4676946593</v>
      </c>
      <c r="T79" s="8">
        <f t="shared" si="45"/>
        <v>1216528.4676946593</v>
      </c>
      <c r="U79" s="7">
        <f t="shared" si="38"/>
        <v>-240531.59558571386</v>
      </c>
      <c r="V79" s="1">
        <f t="shared" si="47"/>
        <v>487998.4360544727</v>
      </c>
      <c r="W79" s="7">
        <f t="shared" si="39"/>
        <v>487998.4360544727</v>
      </c>
      <c r="X79" s="7">
        <f t="shared" si="40"/>
        <v>487998.4360544727</v>
      </c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B8" sqref="B8"/>
    </sheetView>
  </sheetViews>
  <sheetFormatPr defaultRowHeight="15" x14ac:dyDescent="0.25"/>
  <cols>
    <col min="1" max="1" width="19.7109375" customWidth="1"/>
    <col min="2" max="2" width="23.42578125" customWidth="1"/>
    <col min="3" max="3" width="21.140625" customWidth="1"/>
    <col min="6" max="6" width="10.5703125" bestFit="1" customWidth="1"/>
  </cols>
  <sheetData>
    <row r="1" spans="1:6" ht="18.75" x14ac:dyDescent="0.3">
      <c r="A1" s="29" t="s">
        <v>60</v>
      </c>
    </row>
    <row r="2" spans="1:6" x14ac:dyDescent="0.25">
      <c r="A2" s="61" t="s">
        <v>55</v>
      </c>
      <c r="B2" s="12" t="s">
        <v>56</v>
      </c>
      <c r="C2" s="12" t="s">
        <v>57</v>
      </c>
    </row>
    <row r="3" spans="1:6" x14ac:dyDescent="0.25">
      <c r="A3" s="6">
        <v>1</v>
      </c>
      <c r="B3" s="2">
        <f>(YearInFirstLevelPeriod-PolicyYear)*Input1!E7</f>
        <v>10200</v>
      </c>
      <c r="C3" s="2">
        <f>SUMIF('NPR1'!$A$4:$A$23,"&gt;"&amp;PolicyYear,'NPR1'!S$4:S$23)</f>
        <v>12262.606954362163</v>
      </c>
      <c r="D3" s="2"/>
      <c r="F3" s="65"/>
    </row>
    <row r="4" spans="1:6" x14ac:dyDescent="0.25">
      <c r="A4" s="6">
        <v>2</v>
      </c>
      <c r="B4" s="2">
        <v>17100</v>
      </c>
      <c r="C4" s="2">
        <v>16751</v>
      </c>
      <c r="D4" s="2"/>
    </row>
    <row r="5" spans="1:6" x14ac:dyDescent="0.25">
      <c r="A5" s="6" t="s">
        <v>58</v>
      </c>
      <c r="B5" s="64" t="s">
        <v>58</v>
      </c>
      <c r="C5" s="64" t="s">
        <v>58</v>
      </c>
      <c r="D5" s="2"/>
    </row>
    <row r="6" spans="1:6" x14ac:dyDescent="0.25">
      <c r="A6" s="62">
        <v>14762</v>
      </c>
      <c r="B6" s="63">
        <v>3500</v>
      </c>
      <c r="C6" s="63">
        <v>3289</v>
      </c>
      <c r="D6" s="2"/>
    </row>
    <row r="7" spans="1:6" ht="15.75" x14ac:dyDescent="0.25">
      <c r="A7" s="66" t="s">
        <v>59</v>
      </c>
      <c r="B7" s="67">
        <v>100381600</v>
      </c>
      <c r="C7" s="67">
        <v>100673884</v>
      </c>
      <c r="D7" s="2"/>
    </row>
    <row r="8" spans="1:6" ht="15.75" x14ac:dyDescent="0.25">
      <c r="A8" s="70" t="s">
        <v>61</v>
      </c>
      <c r="B8" s="71" t="str">
        <f>IF(B7&gt;C7,"Pass","Fail")</f>
        <v>Fail</v>
      </c>
      <c r="C8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13</vt:i4>
      </vt:variant>
    </vt:vector>
  </HeadingPairs>
  <TitlesOfParts>
    <vt:vector size="17" baseType="lpstr">
      <vt:lpstr>Notes</vt:lpstr>
      <vt:lpstr>Input1</vt:lpstr>
      <vt:lpstr>NPR1</vt:lpstr>
      <vt:lpstr>DET</vt:lpstr>
      <vt:lpstr>BenefitPeriod</vt:lpstr>
      <vt:lpstr>EA</vt:lpstr>
      <vt:lpstr>EAFactor</vt:lpstr>
      <vt:lpstr>kFactor</vt:lpstr>
      <vt:lpstr>kFactorLevelPeriod</vt:lpstr>
      <vt:lpstr>kFactorPostShock</vt:lpstr>
      <vt:lpstr>PolicyYear</vt:lpstr>
      <vt:lpstr>PostShockLimit</vt:lpstr>
      <vt:lpstr>PremiumPeriod</vt:lpstr>
      <vt:lpstr>RatioTest</vt:lpstr>
      <vt:lpstr>ValuationFunction</vt:lpstr>
      <vt:lpstr>ValuationRate</vt:lpstr>
      <vt:lpstr>YearInFirstLevelPeriod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2016-04-25T21:16:33Z</dcterms:modified>
</cp:coreProperties>
</file>