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esearch\Practice Research\FP174-Predictive Modeling-RGA\Final Web Material\"/>
    </mc:Choice>
  </mc:AlternateContent>
  <bookViews>
    <workbookView xWindow="0" yWindow="0" windowWidth="21600" windowHeight="9135"/>
  </bookViews>
  <sheets>
    <sheet name="App-A SamplePolicyCalculation" sheetId="1" r:id="rId1"/>
    <sheet name="App-B SampleDataR" sheetId="2" r:id="rId2"/>
    <sheet name="list" sheetId="3" state="hidden" r:id="rId3"/>
  </sheets>
  <calcPr calcId="152511"/>
</workbook>
</file>

<file path=xl/calcChain.xml><?xml version="1.0" encoding="utf-8"?>
<calcChain xmlns="http://schemas.openxmlformats.org/spreadsheetml/2006/main">
  <c r="F26" i="1" l="1"/>
  <c r="F25" i="1"/>
  <c r="F44" i="1" l="1"/>
  <c r="E44" i="1"/>
  <c r="F43" i="1"/>
  <c r="E43" i="1"/>
  <c r="E41" i="1"/>
  <c r="F41" i="1" s="1"/>
  <c r="E40" i="1"/>
  <c r="F40" i="1" s="1"/>
  <c r="E39" i="1"/>
  <c r="F39" i="1" s="1"/>
  <c r="E38" i="1"/>
  <c r="F38" i="1" s="1"/>
  <c r="E36" i="1"/>
  <c r="F36" i="1" s="1"/>
  <c r="E35" i="1"/>
  <c r="F35" i="1" s="1"/>
  <c r="E34" i="1"/>
  <c r="F34" i="1" s="1"/>
  <c r="E33" i="1"/>
  <c r="F33" i="1" s="1"/>
  <c r="E32" i="1"/>
  <c r="F32" i="1" s="1"/>
  <c r="E30" i="1"/>
  <c r="F30" i="1" s="1"/>
  <c r="E29" i="1"/>
  <c r="F29" i="1" s="1"/>
  <c r="E28" i="1"/>
  <c r="F28" i="1" s="1"/>
  <c r="E26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E18" i="1"/>
  <c r="F18" i="1" s="1"/>
  <c r="F17" i="1"/>
  <c r="E47" i="1" l="1"/>
  <c r="E48" i="1" s="1"/>
</calcChain>
</file>

<file path=xl/sharedStrings.xml><?xml version="1.0" encoding="utf-8"?>
<sst xmlns="http://schemas.openxmlformats.org/spreadsheetml/2006/main" count="643" uniqueCount="86">
  <si>
    <t>1.01x-2x</t>
  </si>
  <si>
    <t>Assumptions</t>
  </si>
  <si>
    <t>2.01x-3x</t>
  </si>
  <si>
    <t>Issue Age</t>
  </si>
  <si>
    <t>3.01x-4x</t>
  </si>
  <si>
    <t>Duration(&gt;=10)</t>
  </si>
  <si>
    <t>4.01x-5x</t>
  </si>
  <si>
    <t>Risk Class</t>
  </si>
  <si>
    <t>NS (Other Non-Smoker)</t>
  </si>
  <si>
    <t>5.01x-6x</t>
  </si>
  <si>
    <t>Face Amount</t>
  </si>
  <si>
    <t>&gt;1M</t>
  </si>
  <si>
    <t>6.01x-7x</t>
  </si>
  <si>
    <t>Premium Mode</t>
  </si>
  <si>
    <t>Annual</t>
  </si>
  <si>
    <t>7.01x-8x</t>
  </si>
  <si>
    <t>Premium Jump Ratio</t>
  </si>
  <si>
    <t>8.01x-9x</t>
  </si>
  <si>
    <t>9.01x-10x</t>
  </si>
  <si>
    <t>Model Variables</t>
  </si>
  <si>
    <t>Coefficients
(a)</t>
  </si>
  <si>
    <r>
      <t>Sample Value of x</t>
    </r>
    <r>
      <rPr>
        <b/>
        <vertAlign val="subscript"/>
        <sz val="12"/>
        <color rgb="FFFFFFFF"/>
        <rFont val="Calibri"/>
        <family val="2"/>
        <scheme val="minor"/>
      </rPr>
      <t xml:space="preserve">i                                                     </t>
    </r>
    <r>
      <rPr>
        <b/>
        <sz val="12"/>
        <color rgb="FFFFFFFF"/>
        <rFont val="Calibri"/>
        <family val="2"/>
        <scheme val="minor"/>
      </rPr>
      <t>(b)</t>
    </r>
  </si>
  <si>
    <t>Sample Calculation
(c) = (a) * (b)</t>
  </si>
  <si>
    <t>10.01x-11x</t>
  </si>
  <si>
    <t>11.01x-12x</t>
  </si>
  <si>
    <t>12.01x-13x</t>
  </si>
  <si>
    <t>Intercept</t>
  </si>
  <si>
    <t>13.01x-14x</t>
  </si>
  <si>
    <t>14.01x-15x</t>
  </si>
  <si>
    <t>(Issue Age)^2</t>
  </si>
  <si>
    <t>15.01x-16x</t>
  </si>
  <si>
    <t>log(Issue Age)</t>
  </si>
  <si>
    <t>16.01x-17x</t>
  </si>
  <si>
    <t>(Duration - 9)^(-1)</t>
  </si>
  <si>
    <t>17.01x-18x</t>
  </si>
  <si>
    <t>(Duration - 9)^(-2)</t>
  </si>
  <si>
    <t>18.01x-19x</t>
  </si>
  <si>
    <t>(Duration - 9)^(-3)</t>
  </si>
  <si>
    <t>19.01x-20x</t>
  </si>
  <si>
    <t>(Premium Jump Ratio)^(-1)</t>
  </si>
  <si>
    <t>20.01x-21x</t>
  </si>
  <si>
    <t>(Premium Jump Ratio)^(-2)</t>
  </si>
  <si>
    <t>21.01x-22x</t>
  </si>
  <si>
    <t>(Premium Jump Ratio)^(-3)</t>
  </si>
  <si>
    <t>22.01x-23x</t>
  </si>
  <si>
    <t>23.01x-24x</t>
  </si>
  <si>
    <t>24.01x+</t>
  </si>
  <si>
    <t>BCNS (Best Class Non-Smoker)</t>
  </si>
  <si>
    <t>SM (Smoker)</t>
  </si>
  <si>
    <t>&lt;50K</t>
  </si>
  <si>
    <t>50-100K</t>
  </si>
  <si>
    <t>100K-250K</t>
  </si>
  <si>
    <t>250K-1M</t>
  </si>
  <si>
    <t>Monthly</t>
  </si>
  <si>
    <t>Semiannual/Quarterly</t>
  </si>
  <si>
    <t>Other/Unknown</t>
  </si>
  <si>
    <t>Cross Term</t>
  </si>
  <si>
    <t>Issue Age:(Premium Jump Ratio)^(-1)</t>
  </si>
  <si>
    <t>Issue Age:(Duration - 9)</t>
  </si>
  <si>
    <t>Results</t>
  </si>
  <si>
    <r>
      <t xml:space="preserve">Linear Predictor </t>
    </r>
    <r>
      <rPr>
        <sz val="8"/>
        <color rgb="FF000000"/>
        <rFont val="Calibri"/>
        <family val="2"/>
        <scheme val="minor"/>
      </rPr>
      <t>= Sum(Beta</t>
    </r>
    <r>
      <rPr>
        <vertAlign val="subscript"/>
        <sz val="8"/>
        <color theme="1"/>
        <rFont val="Calibri"/>
        <family val="2"/>
        <scheme val="minor"/>
      </rPr>
      <t>i</t>
    </r>
    <r>
      <rPr>
        <sz val="8"/>
        <color theme="1"/>
        <rFont val="Calibri"/>
        <family val="2"/>
        <scheme val="minor"/>
      </rPr>
      <t xml:space="preserve"> * x</t>
    </r>
    <r>
      <rPr>
        <vertAlign val="subscript"/>
        <sz val="8"/>
        <color theme="1"/>
        <rFont val="Calibri"/>
        <family val="2"/>
        <scheme val="minor"/>
      </rPr>
      <t>i</t>
    </r>
    <r>
      <rPr>
        <sz val="8"/>
        <color theme="1"/>
        <rFont val="Calibri"/>
        <family val="2"/>
        <scheme val="minor"/>
      </rPr>
      <t>) = Sum (c)</t>
    </r>
  </si>
  <si>
    <r>
      <t>Modeled Lapse Rate = e</t>
    </r>
    <r>
      <rPr>
        <vertAlign val="superscript"/>
        <sz val="12"/>
        <color theme="1"/>
        <rFont val="Calibri"/>
        <family val="2"/>
        <scheme val="minor"/>
      </rPr>
      <t>Linear Predictor</t>
    </r>
  </si>
  <si>
    <t>FaceAmount</t>
  </si>
  <si>
    <t>PremiumMode</t>
  </si>
  <si>
    <t>RiskClass</t>
  </si>
  <si>
    <t>IssueAge</t>
  </si>
  <si>
    <t>LapsedN</t>
  </si>
  <si>
    <t>Exposure</t>
  </si>
  <si>
    <t>100-250K</t>
  </si>
  <si>
    <t>monthly</t>
  </si>
  <si>
    <t>NS</t>
  </si>
  <si>
    <t>25-29</t>
  </si>
  <si>
    <t>30-34</t>
  </si>
  <si>
    <t>35-39</t>
  </si>
  <si>
    <t>40-44</t>
  </si>
  <si>
    <t>45-49</t>
  </si>
  <si>
    <t>50-54</t>
  </si>
  <si>
    <t>55-59</t>
  </si>
  <si>
    <t>SM</t>
  </si>
  <si>
    <t>GT1M</t>
  </si>
  <si>
    <t>LT50K</t>
  </si>
  <si>
    <t>Sample Policy Lapse Rate Calculation</t>
  </si>
  <si>
    <t>Appendix A</t>
  </si>
  <si>
    <t>Appendix B</t>
  </si>
  <si>
    <t>Sample Data For R</t>
  </si>
  <si>
    <t>Lapse Modeling for the Post-Level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</si>
</sst>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%"/>
    <numFmt numFmtId="165" formatCode="#,##0.0"/>
    <numFmt numFmtId="166" formatCode="0.0000000"/>
    <numFmt numFmtId="167" formatCode="0.0000"/>
    <numFmt numFmtId="168" formatCode="_(* #,##0.0000_);_(* \(#,##0.0000\);_(* &quot;-&quot;??_);_(@_)"/>
    <numFmt numFmtId="169" formatCode="0.00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vertAlign val="subscript"/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E31B23"/>
      <name val="Arial"/>
      <family val="2"/>
    </font>
    <font>
      <b/>
      <sz val="16"/>
      <color rgb="FFE31B23"/>
      <name val="Arial"/>
      <family val="2"/>
    </font>
    <font>
      <b/>
      <sz val="18"/>
      <color rgb="FFE31B2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8" applyNumberFormat="0" applyAlignment="0" applyProtection="0"/>
    <xf numFmtId="0" fontId="20" fillId="9" borderId="9" applyNumberFormat="0" applyAlignment="0" applyProtection="0"/>
    <xf numFmtId="0" fontId="21" fillId="9" borderId="8" applyNumberFormat="0" applyAlignment="0" applyProtection="0"/>
    <xf numFmtId="0" fontId="22" fillId="0" borderId="10" applyNumberFormat="0" applyFill="0" applyAlignment="0" applyProtection="0"/>
    <xf numFmtId="0" fontId="23" fillId="10" borderId="11" applyNumberFormat="0" applyAlignment="0" applyProtection="0"/>
    <xf numFmtId="0" fontId="24" fillId="0" borderId="0" applyNumberFormat="0" applyFill="0" applyBorder="0" applyAlignment="0" applyProtection="0"/>
    <xf numFmtId="0" fontId="1" fillId="11" borderId="12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</cellStyleXfs>
  <cellXfs count="55">
    <xf numFmtId="0" fontId="0" fillId="0" borderId="0" xfId="0"/>
    <xf numFmtId="0" fontId="2" fillId="0" borderId="0" xfId="0" applyFont="1"/>
    <xf numFmtId="164" fontId="2" fillId="0" borderId="0" xfId="2" applyNumberFormat="1" applyFont="1" applyBorder="1"/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left" vertical="center" readingOrder="1"/>
    </xf>
    <xf numFmtId="3" fontId="4" fillId="3" borderId="2" xfId="2" applyNumberFormat="1" applyFont="1" applyFill="1" applyBorder="1" applyAlignment="1">
      <alignment horizontal="center" vertical="center" readingOrder="1"/>
    </xf>
    <xf numFmtId="3" fontId="4" fillId="3" borderId="3" xfId="2" applyNumberFormat="1" applyFont="1" applyFill="1" applyBorder="1" applyAlignment="1">
      <alignment horizontal="center" vertical="center" readingOrder="1"/>
    </xf>
    <xf numFmtId="0" fontId="4" fillId="0" borderId="1" xfId="0" applyFont="1" applyFill="1" applyBorder="1" applyAlignment="1">
      <alignment horizontal="left" vertical="center" readingOrder="1"/>
    </xf>
    <xf numFmtId="3" fontId="4" fillId="0" borderId="2" xfId="2" applyNumberFormat="1" applyFont="1" applyFill="1" applyBorder="1" applyAlignment="1">
      <alignment horizontal="center" vertical="center" readingOrder="1"/>
    </xf>
    <xf numFmtId="3" fontId="4" fillId="0" borderId="3" xfId="2" applyNumberFormat="1" applyFont="1" applyFill="1" applyBorder="1" applyAlignment="1">
      <alignment horizontal="center" vertical="center" readingOrder="1"/>
    </xf>
    <xf numFmtId="165" fontId="5" fillId="4" borderId="0" xfId="0" applyNumberFormat="1" applyFont="1" applyFill="1"/>
    <xf numFmtId="0" fontId="3" fillId="0" borderId="0" xfId="0" applyFont="1" applyFill="1" applyBorder="1" applyAlignment="1">
      <alignment horizontal="left" vertical="center" wrapText="1" readingOrder="1"/>
    </xf>
    <xf numFmtId="0" fontId="3" fillId="0" borderId="0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left" vertical="center" readingOrder="1"/>
    </xf>
    <xf numFmtId="166" fontId="2" fillId="0" borderId="0" xfId="0" applyNumberFormat="1" applyFont="1" applyFill="1" applyBorder="1"/>
    <xf numFmtId="0" fontId="7" fillId="3" borderId="3" xfId="0" applyFont="1" applyFill="1" applyBorder="1" applyAlignment="1">
      <alignment horizontal="left" vertical="center" readingOrder="1"/>
    </xf>
    <xf numFmtId="0" fontId="4" fillId="3" borderId="3" xfId="0" applyFont="1" applyFill="1" applyBorder="1" applyAlignment="1">
      <alignment horizontal="left" vertical="center" readingOrder="1"/>
    </xf>
    <xf numFmtId="167" fontId="4" fillId="3" borderId="3" xfId="0" applyNumberFormat="1" applyFont="1" applyFill="1" applyBorder="1" applyAlignment="1">
      <alignment horizontal="right" vertical="center" readingOrder="1"/>
    </xf>
    <xf numFmtId="0" fontId="4" fillId="3" borderId="3" xfId="0" applyFont="1" applyFill="1" applyBorder="1" applyAlignment="1">
      <alignment horizontal="center" vertical="center" readingOrder="1"/>
    </xf>
    <xf numFmtId="168" fontId="4" fillId="3" borderId="3" xfId="1" applyNumberFormat="1" applyFont="1" applyFill="1" applyBorder="1" applyAlignment="1">
      <alignment horizontal="center" vertical="center" readingOrder="1"/>
    </xf>
    <xf numFmtId="167" fontId="2" fillId="0" borderId="0" xfId="0" applyNumberFormat="1" applyFont="1"/>
    <xf numFmtId="0" fontId="7" fillId="0" borderId="3" xfId="0" applyFont="1" applyFill="1" applyBorder="1" applyAlignment="1">
      <alignment horizontal="left" vertical="center" readingOrder="1"/>
    </xf>
    <xf numFmtId="0" fontId="4" fillId="0" borderId="3" xfId="0" applyFont="1" applyFill="1" applyBorder="1" applyAlignment="1">
      <alignment horizontal="left" vertical="center" readingOrder="1"/>
    </xf>
    <xf numFmtId="167" fontId="4" fillId="0" borderId="3" xfId="0" applyNumberFormat="1" applyFont="1" applyFill="1" applyBorder="1" applyAlignment="1">
      <alignment horizontal="right" vertical="center" readingOrder="1"/>
    </xf>
    <xf numFmtId="3" fontId="4" fillId="0" borderId="3" xfId="0" applyNumberFormat="1" applyFont="1" applyFill="1" applyBorder="1" applyAlignment="1">
      <alignment horizontal="center" vertical="center" readingOrder="1"/>
    </xf>
    <xf numFmtId="168" fontId="4" fillId="0" borderId="3" xfId="1" applyNumberFormat="1" applyFont="1" applyFill="1" applyBorder="1" applyAlignment="1">
      <alignment horizontal="center" vertical="center" readingOrder="1"/>
    </xf>
    <xf numFmtId="0" fontId="4" fillId="0" borderId="0" xfId="0" applyFont="1" applyFill="1" applyBorder="1" applyAlignment="1">
      <alignment horizontal="left" vertical="center" readingOrder="1"/>
    </xf>
    <xf numFmtId="169" fontId="4" fillId="0" borderId="0" xfId="0" applyNumberFormat="1" applyFont="1" applyFill="1" applyBorder="1" applyAlignment="1">
      <alignment horizontal="right" vertical="center" readingOrder="1"/>
    </xf>
    <xf numFmtId="0" fontId="4" fillId="0" borderId="0" xfId="0" applyFont="1" applyFill="1" applyBorder="1" applyAlignment="1">
      <alignment horizontal="center" vertical="center" readingOrder="1"/>
    </xf>
    <xf numFmtId="168" fontId="4" fillId="0" borderId="0" xfId="1" applyNumberFormat="1" applyFont="1" applyFill="1" applyBorder="1" applyAlignment="1">
      <alignment horizontal="right" vertical="center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4" fillId="3" borderId="4" xfId="0" applyFont="1" applyFill="1" applyBorder="1" applyAlignment="1">
      <alignment horizontal="left" vertical="center" readingOrder="1"/>
    </xf>
    <xf numFmtId="168" fontId="4" fillId="3" borderId="3" xfId="1" applyNumberFormat="1" applyFont="1" applyFill="1" applyBorder="1" applyAlignment="1">
      <alignment horizontal="right" vertical="center" readingOrder="1"/>
    </xf>
    <xf numFmtId="164" fontId="4" fillId="0" borderId="3" xfId="2" applyNumberFormat="1" applyFont="1" applyFill="1" applyBorder="1" applyAlignment="1">
      <alignment horizontal="right" vertical="center" readingOrder="1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0" borderId="19" xfId="0" applyBorder="1"/>
    <xf numFmtId="0" fontId="0" fillId="0" borderId="2" xfId="0" applyBorder="1"/>
    <xf numFmtId="0" fontId="28" fillId="0" borderId="0" xfId="0" applyFont="1"/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readingOrder="1"/>
    </xf>
    <xf numFmtId="0" fontId="3" fillId="2" borderId="2" xfId="0" applyFont="1" applyFill="1" applyBorder="1" applyAlignment="1">
      <alignment horizontal="center" vertical="center" readingOrder="1"/>
    </xf>
    <xf numFmtId="0" fontId="30" fillId="0" borderId="0" xfId="0" applyFont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tabSelected="1" view="pageLayout" zoomScaleNormal="100" workbookViewId="0"/>
  </sheetViews>
  <sheetFormatPr defaultColWidth="9.140625" defaultRowHeight="15.75" x14ac:dyDescent="0.25"/>
  <cols>
    <col min="1" max="1" width="3.5703125" style="1" customWidth="1"/>
    <col min="2" max="2" width="10.5703125" style="1" customWidth="1"/>
    <col min="3" max="3" width="35.7109375" style="1" customWidth="1"/>
    <col min="4" max="4" width="38.42578125" style="1" customWidth="1"/>
    <col min="5" max="6" width="17" style="1" customWidth="1"/>
    <col min="7" max="7" width="16.140625" style="1" bestFit="1" customWidth="1"/>
    <col min="8" max="8" width="9.140625" style="1"/>
    <col min="9" max="9" width="17.7109375" style="1" bestFit="1" customWidth="1"/>
    <col min="10" max="12" width="9.140625" style="1"/>
    <col min="13" max="13" width="10.85546875" style="1" customWidth="1"/>
    <col min="14" max="16384" width="9.140625" style="1"/>
  </cols>
  <sheetData>
    <row r="1" spans="1:14" ht="23.25" x14ac:dyDescent="0.35">
      <c r="B1" s="54" t="s">
        <v>85</v>
      </c>
      <c r="C1" s="54"/>
      <c r="D1" s="54"/>
      <c r="E1" s="54"/>
      <c r="F1" s="54"/>
    </row>
    <row r="2" spans="1:14" ht="23.25" x14ac:dyDescent="0.35">
      <c r="B2" s="50"/>
      <c r="C2" s="50"/>
      <c r="D2" s="50"/>
      <c r="E2" s="50"/>
      <c r="F2" s="50"/>
    </row>
    <row r="3" spans="1:14" ht="18" x14ac:dyDescent="0.25">
      <c r="B3" s="49" t="s">
        <v>82</v>
      </c>
    </row>
    <row r="4" spans="1:14" ht="18" x14ac:dyDescent="0.25">
      <c r="B4" s="49" t="s">
        <v>81</v>
      </c>
    </row>
    <row r="5" spans="1:14" x14ac:dyDescent="0.25">
      <c r="A5" s="2"/>
      <c r="B5" s="2"/>
      <c r="C5" s="2"/>
      <c r="M5" s="3"/>
      <c r="N5" s="3"/>
    </row>
    <row r="6" spans="1:14" x14ac:dyDescent="0.25">
      <c r="A6" s="5"/>
      <c r="B6" s="52" t="s">
        <v>1</v>
      </c>
      <c r="C6" s="53"/>
      <c r="D6" s="6"/>
      <c r="M6" s="3"/>
      <c r="N6" s="3"/>
    </row>
    <row r="7" spans="1:14" x14ac:dyDescent="0.25">
      <c r="B7" s="7" t="s">
        <v>3</v>
      </c>
      <c r="C7" s="8"/>
      <c r="D7" s="9">
        <v>40</v>
      </c>
      <c r="M7" s="3"/>
      <c r="N7" s="3"/>
    </row>
    <row r="8" spans="1:14" x14ac:dyDescent="0.25">
      <c r="B8" s="10" t="s">
        <v>5</v>
      </c>
      <c r="C8" s="11"/>
      <c r="D8" s="12">
        <v>11</v>
      </c>
      <c r="M8" s="3"/>
      <c r="N8" s="3"/>
    </row>
    <row r="9" spans="1:14" ht="14.45" customHeight="1" x14ac:dyDescent="0.25">
      <c r="B9" s="7" t="s">
        <v>7</v>
      </c>
      <c r="C9" s="8"/>
      <c r="D9" s="9" t="s">
        <v>8</v>
      </c>
      <c r="M9" s="3"/>
      <c r="N9" s="3"/>
    </row>
    <row r="10" spans="1:14" ht="14.45" customHeight="1" x14ac:dyDescent="0.25">
      <c r="B10" s="10" t="s">
        <v>10</v>
      </c>
      <c r="C10" s="11"/>
      <c r="D10" s="12" t="s">
        <v>52</v>
      </c>
      <c r="M10" s="3"/>
      <c r="N10" s="3"/>
    </row>
    <row r="11" spans="1:14" ht="14.45" customHeight="1" x14ac:dyDescent="0.25">
      <c r="B11" s="7" t="s">
        <v>13</v>
      </c>
      <c r="C11" s="8"/>
      <c r="D11" s="9" t="s">
        <v>53</v>
      </c>
      <c r="M11" s="3"/>
      <c r="N11" s="3"/>
    </row>
    <row r="12" spans="1:14" ht="14.45" customHeight="1" x14ac:dyDescent="0.25">
      <c r="B12" s="10" t="s">
        <v>16</v>
      </c>
      <c r="C12" s="11"/>
      <c r="D12" s="12" t="s">
        <v>4</v>
      </c>
      <c r="E12" s="13"/>
      <c r="M12" s="3"/>
      <c r="N12" s="3"/>
    </row>
    <row r="13" spans="1:14" ht="14.45" customHeight="1" x14ac:dyDescent="0.25">
      <c r="B13" s="14"/>
      <c r="C13" s="15"/>
      <c r="D13" s="15"/>
      <c r="E13" s="15"/>
      <c r="M13" s="3"/>
      <c r="N13" s="3"/>
    </row>
    <row r="14" spans="1:14" ht="51.75" customHeight="1" x14ac:dyDescent="0.25">
      <c r="B14" s="52" t="s">
        <v>19</v>
      </c>
      <c r="C14" s="53"/>
      <c r="D14" s="6" t="s">
        <v>20</v>
      </c>
      <c r="E14" s="16" t="s">
        <v>21</v>
      </c>
      <c r="F14" s="16" t="s">
        <v>22</v>
      </c>
      <c r="M14" s="3"/>
      <c r="N14" s="3"/>
    </row>
    <row r="15" spans="1:14" ht="14.45" customHeight="1" x14ac:dyDescent="0.25">
      <c r="B15" s="14"/>
      <c r="C15" s="18"/>
      <c r="D15" s="15"/>
      <c r="E15" s="15"/>
      <c r="F15" s="15"/>
      <c r="M15" s="3"/>
      <c r="N15" s="3"/>
    </row>
    <row r="16" spans="1:14" ht="14.45" customHeight="1" x14ac:dyDescent="0.25">
      <c r="B16" s="19"/>
      <c r="C16" s="20"/>
      <c r="D16" s="15"/>
      <c r="E16" s="15"/>
      <c r="F16" s="15"/>
      <c r="M16" s="3"/>
      <c r="N16" s="3"/>
    </row>
    <row r="17" spans="2:14" ht="14.45" customHeight="1" x14ac:dyDescent="0.25">
      <c r="B17" s="21" t="s">
        <v>26</v>
      </c>
      <c r="C17" s="22"/>
      <c r="D17" s="23">
        <v>5.8348054720000002</v>
      </c>
      <c r="E17" s="24">
        <v>1</v>
      </c>
      <c r="F17" s="25">
        <f>D17*E17</f>
        <v>5.8348054720000002</v>
      </c>
      <c r="G17" s="26"/>
      <c r="M17" s="3"/>
      <c r="N17" s="3"/>
    </row>
    <row r="18" spans="2:14" ht="14.45" customHeight="1" x14ac:dyDescent="0.25">
      <c r="B18" s="27" t="s">
        <v>3</v>
      </c>
      <c r="C18" s="28"/>
      <c r="D18" s="29">
        <v>0.12698815499999999</v>
      </c>
      <c r="E18" s="30">
        <f>D7</f>
        <v>40</v>
      </c>
      <c r="F18" s="31">
        <f t="shared" ref="F18" si="0">D18*E18</f>
        <v>5.0795262000000001</v>
      </c>
      <c r="G18" s="26"/>
      <c r="M18" s="3"/>
      <c r="N18" s="3"/>
    </row>
    <row r="19" spans="2:14" ht="14.45" customHeight="1" x14ac:dyDescent="0.25">
      <c r="B19" s="21" t="s">
        <v>29</v>
      </c>
      <c r="C19" s="22"/>
      <c r="D19" s="23">
        <v>-6.5485999999999995E-4</v>
      </c>
      <c r="E19" s="24" t="str">
        <f>D7&amp;"^2"</f>
        <v>40^2</v>
      </c>
      <c r="F19" s="25">
        <f>D7^2*D19</f>
        <v>-1.0477759999999998</v>
      </c>
      <c r="G19" s="26"/>
      <c r="M19" s="3"/>
      <c r="N19" s="3"/>
    </row>
    <row r="20" spans="2:14" ht="14.45" customHeight="1" x14ac:dyDescent="0.25">
      <c r="B20" s="27" t="s">
        <v>31</v>
      </c>
      <c r="C20" s="28"/>
      <c r="D20" s="29">
        <v>-2.6857239370000001</v>
      </c>
      <c r="E20" s="30" t="str">
        <f>"ln("&amp;D7&amp;")"</f>
        <v>ln(40)</v>
      </c>
      <c r="F20" s="31">
        <f>LN(D7)*D20</f>
        <v>-9.9073118506212925</v>
      </c>
      <c r="G20"/>
      <c r="H20"/>
      <c r="I20"/>
      <c r="M20" s="3"/>
      <c r="N20" s="3"/>
    </row>
    <row r="21" spans="2:14" ht="14.45" customHeight="1" x14ac:dyDescent="0.25">
      <c r="B21" s="21" t="s">
        <v>33</v>
      </c>
      <c r="C21" s="22"/>
      <c r="D21" s="23">
        <v>-12.19117361</v>
      </c>
      <c r="E21" s="24" t="str">
        <f>"("&amp;D8&amp;"-9)^(-1)"</f>
        <v>(11-9)^(-1)</v>
      </c>
      <c r="F21" s="25">
        <f>(D8-9)^(-1)*D21</f>
        <v>-6.0955868049999999</v>
      </c>
      <c r="G21"/>
      <c r="H21"/>
      <c r="I21"/>
      <c r="M21" s="3"/>
      <c r="N21" s="3"/>
    </row>
    <row r="22" spans="2:14" ht="14.45" customHeight="1" x14ac:dyDescent="0.25">
      <c r="B22" s="27" t="s">
        <v>35</v>
      </c>
      <c r="C22" s="28"/>
      <c r="D22" s="29">
        <v>32.178635370000002</v>
      </c>
      <c r="E22" s="30" t="str">
        <f>"("&amp;D8&amp;"-9)^(-2)"</f>
        <v>(11-9)^(-2)</v>
      </c>
      <c r="F22" s="31">
        <f>(D8-9)^(-2)*D22</f>
        <v>8.0446588425000005</v>
      </c>
      <c r="G22"/>
      <c r="H22"/>
      <c r="I22"/>
      <c r="M22" s="3"/>
      <c r="N22" s="3"/>
    </row>
    <row r="23" spans="2:14" ht="14.45" customHeight="1" x14ac:dyDescent="0.25">
      <c r="B23" s="21" t="s">
        <v>37</v>
      </c>
      <c r="C23" s="22"/>
      <c r="D23" s="23">
        <v>-20.48801632</v>
      </c>
      <c r="E23" s="24" t="str">
        <f>"("&amp;D8&amp;"-9)^(-3)"</f>
        <v>(11-9)^(-3)</v>
      </c>
      <c r="F23" s="25">
        <f>(D8-9)^(-3)*D23</f>
        <v>-2.56100204</v>
      </c>
      <c r="G23"/>
      <c r="H23"/>
      <c r="I23"/>
      <c r="M23" s="3"/>
      <c r="N23" s="3"/>
    </row>
    <row r="24" spans="2:14" ht="14.45" customHeight="1" x14ac:dyDescent="0.25">
      <c r="B24" s="27" t="s">
        <v>39</v>
      </c>
      <c r="C24" s="28"/>
      <c r="D24" s="29">
        <v>-2.8684124569999998</v>
      </c>
      <c r="E24" s="30" t="str">
        <f>IF(MID($D$12,1,FIND(".",$D$12)-1)&lt;&gt;"24",MID($D$12,1,FIND(".",$D$12)-1)&amp;".5^(-1)",MID($D$12,1,FIND(".",$D$12)-1)+1&amp;"^(-1)")</f>
        <v>3.5^(-1)</v>
      </c>
      <c r="F24" s="31">
        <f>IF(MID($D$12,1,FIND(".",$D$12)-1)&lt;&gt;"24",(MID($D$12,1,FIND(".",$D$12)-1)+0.5)^(-1)*D24,(MID($D$12,1,FIND(".",$D$12)-1)+1)^(-1)*D24)</f>
        <v>-0.81954641628571423</v>
      </c>
      <c r="G24"/>
      <c r="H24"/>
      <c r="I24"/>
      <c r="M24" s="3"/>
      <c r="N24" s="3"/>
    </row>
    <row r="25" spans="2:14" ht="14.45" customHeight="1" x14ac:dyDescent="0.25">
      <c r="B25" s="21" t="s">
        <v>41</v>
      </c>
      <c r="C25" s="22"/>
      <c r="D25" s="23">
        <v>-2.9429243540000001</v>
      </c>
      <c r="E25" s="24" t="str">
        <f>IF(MID($D$12,1,FIND(".",$D$12)-1)&lt;&gt;"24",MID($D$12,1,FIND(".",$D$12)-1)&amp;".5^(-2)",MID($D$12,1,FIND(".",$D$12)-1)+1&amp;"^(-2)")</f>
        <v>3.5^(-2)</v>
      </c>
      <c r="F25" s="25">
        <f>IF(MID($D$12,1,FIND(".",$D$12)-1)&lt;&gt;"24",(MID($D$12,1,FIND(".",$D$12)-1)+0.5)^(-2)*D25,(MID($D$12,1,FIND(".",$D$12)-1)+1)^(-2)*D25)</f>
        <v>-0.2402387227755102</v>
      </c>
      <c r="G25"/>
      <c r="H25"/>
      <c r="I25"/>
      <c r="M25" s="3"/>
      <c r="N25" s="3"/>
    </row>
    <row r="26" spans="2:14" ht="14.45" customHeight="1" x14ac:dyDescent="0.25">
      <c r="B26" s="27" t="s">
        <v>43</v>
      </c>
      <c r="C26" s="28"/>
      <c r="D26" s="29">
        <v>4.0217155910000004</v>
      </c>
      <c r="E26" s="30" t="str">
        <f>IF(MID($D$12,1,FIND(".",$D$12)-1)&lt;&gt;"24",MID($D$12,1,FIND(".",$D$12)-1)&amp;".5^(-3)",MID($D$12,1,FIND(".",$D$12)-1)+1&amp;"^(-3)")</f>
        <v>3.5^(-3)</v>
      </c>
      <c r="F26" s="31">
        <f>IF(MID($D$12,1,FIND(".",$D$12)-1)&lt;&gt;"24",(MID($D$12,1,FIND(".",$D$12)-1)+0.5)^(-3)*D26,(MID($D$12,1,FIND(".",$D$12)-1)+1)^(-3)*D26)</f>
        <v>9.380094672886298E-2</v>
      </c>
      <c r="G26"/>
      <c r="H26"/>
      <c r="I26"/>
      <c r="M26" s="3"/>
      <c r="N26" s="3"/>
    </row>
    <row r="27" spans="2:14" ht="14.45" customHeight="1" x14ac:dyDescent="0.25">
      <c r="B27" s="21" t="s">
        <v>7</v>
      </c>
      <c r="C27" s="22"/>
      <c r="D27" s="23"/>
      <c r="E27" s="24"/>
      <c r="F27" s="25"/>
      <c r="G27"/>
      <c r="H27"/>
      <c r="I27"/>
      <c r="M27" s="3"/>
      <c r="N27" s="3"/>
    </row>
    <row r="28" spans="2:14" ht="14.45" customHeight="1" x14ac:dyDescent="0.25">
      <c r="B28" s="27"/>
      <c r="C28" s="28" t="s">
        <v>8</v>
      </c>
      <c r="D28" s="29">
        <v>0</v>
      </c>
      <c r="E28" s="30">
        <f>IF(C28=D9,1,0)</f>
        <v>1</v>
      </c>
      <c r="F28" s="31">
        <f>D28*E28</f>
        <v>0</v>
      </c>
      <c r="G28"/>
      <c r="H28"/>
      <c r="I28"/>
      <c r="M28" s="3"/>
      <c r="N28" s="3"/>
    </row>
    <row r="29" spans="2:14" x14ac:dyDescent="0.25">
      <c r="B29" s="21"/>
      <c r="C29" s="22" t="s">
        <v>47</v>
      </c>
      <c r="D29" s="23">
        <v>-3.7373750999999997E-2</v>
      </c>
      <c r="E29" s="24">
        <f>IF(C29=D9,1,0)</f>
        <v>0</v>
      </c>
      <c r="F29" s="25">
        <f>D29*E29</f>
        <v>0</v>
      </c>
      <c r="G29"/>
      <c r="H29"/>
      <c r="I29"/>
      <c r="M29" s="3"/>
      <c r="N29" s="3"/>
    </row>
    <row r="30" spans="2:14" x14ac:dyDescent="0.25">
      <c r="B30" s="27"/>
      <c r="C30" s="28" t="s">
        <v>48</v>
      </c>
      <c r="D30" s="29">
        <v>0.100180827</v>
      </c>
      <c r="E30" s="30">
        <f>IF(C30=D9,1,0)</f>
        <v>0</v>
      </c>
      <c r="F30" s="31">
        <f>D30*E30</f>
        <v>0</v>
      </c>
      <c r="G30"/>
      <c r="H30"/>
      <c r="I30"/>
      <c r="M30" s="3"/>
      <c r="N30" s="3"/>
    </row>
    <row r="31" spans="2:14" x14ac:dyDescent="0.25">
      <c r="B31" s="21" t="s">
        <v>10</v>
      </c>
      <c r="C31" s="22"/>
      <c r="D31" s="23"/>
      <c r="E31" s="24"/>
      <c r="F31" s="25"/>
      <c r="G31"/>
      <c r="H31"/>
      <c r="I31"/>
      <c r="M31" s="3"/>
      <c r="N31" s="3"/>
    </row>
    <row r="32" spans="2:14" x14ac:dyDescent="0.25">
      <c r="B32" s="27"/>
      <c r="C32" s="28" t="s">
        <v>49</v>
      </c>
      <c r="D32" s="29">
        <v>0</v>
      </c>
      <c r="E32" s="30">
        <f>IF(C32=D10,1,0)</f>
        <v>0</v>
      </c>
      <c r="F32" s="31">
        <f>D32*E32</f>
        <v>0</v>
      </c>
      <c r="G32"/>
      <c r="H32"/>
      <c r="I32"/>
      <c r="M32" s="3"/>
      <c r="N32" s="3"/>
    </row>
    <row r="33" spans="2:14" x14ac:dyDescent="0.25">
      <c r="B33" s="21"/>
      <c r="C33" s="22" t="s">
        <v>50</v>
      </c>
      <c r="D33" s="23">
        <v>0.36737314199999999</v>
      </c>
      <c r="E33" s="24">
        <f>IF(C33=D10,1,0)</f>
        <v>0</v>
      </c>
      <c r="F33" s="25">
        <f>D33*E33</f>
        <v>0</v>
      </c>
      <c r="G33"/>
      <c r="H33"/>
      <c r="I33"/>
      <c r="M33" s="3"/>
      <c r="N33" s="3"/>
    </row>
    <row r="34" spans="2:14" x14ac:dyDescent="0.25">
      <c r="B34" s="27"/>
      <c r="C34" s="28" t="s">
        <v>51</v>
      </c>
      <c r="D34" s="29">
        <v>0.44244017800000002</v>
      </c>
      <c r="E34" s="30">
        <f>IF(C34=D10,1,0)</f>
        <v>0</v>
      </c>
      <c r="F34" s="31">
        <f>D34*E34</f>
        <v>0</v>
      </c>
      <c r="G34"/>
      <c r="H34"/>
      <c r="I34"/>
      <c r="M34" s="3"/>
      <c r="N34" s="3"/>
    </row>
    <row r="35" spans="2:14" x14ac:dyDescent="0.25">
      <c r="B35" s="21"/>
      <c r="C35" s="22" t="s">
        <v>52</v>
      </c>
      <c r="D35" s="23">
        <v>0.48274539399999999</v>
      </c>
      <c r="E35" s="24">
        <f>IF(C35=D10,1,0)</f>
        <v>1</v>
      </c>
      <c r="F35" s="25">
        <f>D35*E35</f>
        <v>0.48274539399999999</v>
      </c>
      <c r="M35" s="3"/>
      <c r="N35" s="3"/>
    </row>
    <row r="36" spans="2:14" x14ac:dyDescent="0.25">
      <c r="B36" s="27"/>
      <c r="C36" s="28" t="s">
        <v>11</v>
      </c>
      <c r="D36" s="29">
        <v>0.49056764400000002</v>
      </c>
      <c r="E36" s="30">
        <f>IF(C36=D10,1,0)</f>
        <v>0</v>
      </c>
      <c r="F36" s="31">
        <f>D36*E36</f>
        <v>0</v>
      </c>
      <c r="M36" s="3"/>
      <c r="N36" s="3"/>
    </row>
    <row r="37" spans="2:14" x14ac:dyDescent="0.25">
      <c r="B37" s="21" t="s">
        <v>13</v>
      </c>
      <c r="C37" s="22"/>
      <c r="D37" s="23"/>
      <c r="E37" s="24"/>
      <c r="F37" s="25"/>
      <c r="M37" s="3"/>
      <c r="N37" s="3"/>
    </row>
    <row r="38" spans="2:14" x14ac:dyDescent="0.25">
      <c r="B38" s="27"/>
      <c r="C38" s="28" t="s">
        <v>53</v>
      </c>
      <c r="D38" s="29">
        <v>0</v>
      </c>
      <c r="E38" s="30">
        <f>IF(C38=D11,1,0)</f>
        <v>1</v>
      </c>
      <c r="F38" s="31">
        <f>D38*E38</f>
        <v>0</v>
      </c>
    </row>
    <row r="39" spans="2:14" x14ac:dyDescent="0.25">
      <c r="B39" s="21"/>
      <c r="C39" s="22" t="s">
        <v>54</v>
      </c>
      <c r="D39" s="23">
        <v>0.22213527</v>
      </c>
      <c r="E39" s="24">
        <f>IF(C39=D11,1,0)</f>
        <v>0</v>
      </c>
      <c r="F39" s="25">
        <f>D39*E39</f>
        <v>0</v>
      </c>
    </row>
    <row r="40" spans="2:14" x14ac:dyDescent="0.25">
      <c r="B40" s="27"/>
      <c r="C40" s="28" t="s">
        <v>14</v>
      </c>
      <c r="D40" s="29">
        <v>0.22638175699999999</v>
      </c>
      <c r="E40" s="30">
        <f>IF(C40=D11,1,0)</f>
        <v>0</v>
      </c>
      <c r="F40" s="31">
        <f>D40*E40</f>
        <v>0</v>
      </c>
    </row>
    <row r="41" spans="2:14" x14ac:dyDescent="0.25">
      <c r="B41" s="21"/>
      <c r="C41" s="22" t="s">
        <v>55</v>
      </c>
      <c r="D41" s="23">
        <v>0.26116151399999998</v>
      </c>
      <c r="E41" s="24">
        <f>IF(C41=D11,1,0)</f>
        <v>0</v>
      </c>
      <c r="F41" s="25">
        <f>D41*E41</f>
        <v>0</v>
      </c>
    </row>
    <row r="42" spans="2:14" x14ac:dyDescent="0.25">
      <c r="B42" s="27" t="s">
        <v>56</v>
      </c>
      <c r="C42" s="28"/>
      <c r="D42" s="29"/>
      <c r="E42" s="30"/>
      <c r="F42" s="31"/>
    </row>
    <row r="43" spans="2:14" x14ac:dyDescent="0.25">
      <c r="B43" s="21"/>
      <c r="C43" s="22" t="s">
        <v>57</v>
      </c>
      <c r="D43" s="23">
        <v>3.71627E-2</v>
      </c>
      <c r="E43" s="24" t="str">
        <f>IF(MID($D$12,1,FIND(".",$D$12)-1)&lt;&gt;"24",D7&amp;"*"&amp;MID($D$12,1,FIND(".",$D$12)-1)&amp;".5^(-1)",D7&amp;"*"&amp;MID($D$12,1,FIND(".",$D$12)-1)+1&amp;"^(-1)")</f>
        <v>40*3.5^(-1)</v>
      </c>
      <c r="F43" s="25">
        <f>IF(MID($D$12,1,FIND(".",$D$12)-1)&lt;&gt;"24",D7*(MID($D$12,1,FIND(".",$D$12)-1)+0.5)^-1*D43,D7*(MID($D$12,1,FIND(".",$D$12)-1)+1)^-1*D43)</f>
        <v>0.42471657142857139</v>
      </c>
    </row>
    <row r="44" spans="2:14" x14ac:dyDescent="0.25">
      <c r="B44" s="27"/>
      <c r="C44" s="28" t="s">
        <v>58</v>
      </c>
      <c r="D44" s="29">
        <v>-3.1619299999999999E-3</v>
      </c>
      <c r="E44" s="30" t="str">
        <f>D7&amp;"*("&amp;D8&amp;" - 9)"</f>
        <v>40*(11 - 9)</v>
      </c>
      <c r="F44" s="31">
        <f>D7*(D8-9)*D44</f>
        <v>-0.25295439999999997</v>
      </c>
    </row>
    <row r="45" spans="2:14" x14ac:dyDescent="0.25">
      <c r="B45" s="32"/>
      <c r="C45" s="33"/>
      <c r="D45" s="34"/>
      <c r="E45" s="35"/>
    </row>
    <row r="46" spans="2:14" x14ac:dyDescent="0.25">
      <c r="D46" s="36" t="s">
        <v>59</v>
      </c>
      <c r="E46" s="6"/>
    </row>
    <row r="47" spans="2:14" x14ac:dyDescent="0.25">
      <c r="D47" s="37" t="s">
        <v>60</v>
      </c>
      <c r="E47" s="38">
        <f>SUM(F17:F44)</f>
        <v>-0.96416280802508147</v>
      </c>
    </row>
    <row r="48" spans="2:14" ht="18" x14ac:dyDescent="0.25">
      <c r="D48" s="28" t="s">
        <v>61</v>
      </c>
      <c r="E48" s="39">
        <f>MIN(EXP(E47),1)</f>
        <v>0.38130228936773863</v>
      </c>
    </row>
    <row r="49" spans="3:6" x14ac:dyDescent="0.25">
      <c r="C49"/>
      <c r="D49"/>
      <c r="E49"/>
      <c r="F49"/>
    </row>
    <row r="50" spans="3:6" x14ac:dyDescent="0.25">
      <c r="C50"/>
      <c r="D50"/>
      <c r="E50"/>
      <c r="F50"/>
    </row>
    <row r="51" spans="3:6" x14ac:dyDescent="0.25">
      <c r="C51"/>
      <c r="D51"/>
      <c r="E51"/>
      <c r="F51"/>
    </row>
    <row r="52" spans="3:6" x14ac:dyDescent="0.25">
      <c r="C52"/>
      <c r="D52"/>
      <c r="E52"/>
      <c r="F52"/>
    </row>
    <row r="53" spans="3:6" x14ac:dyDescent="0.25">
      <c r="C53"/>
      <c r="D53"/>
      <c r="E53"/>
      <c r="F53"/>
    </row>
  </sheetData>
  <mergeCells count="3">
    <mergeCell ref="B6:C6"/>
    <mergeCell ref="B14:C14"/>
    <mergeCell ref="B1:F1"/>
  </mergeCells>
  <dataValidations disablePrompts="1" count="3">
    <dataValidation type="list" allowBlank="1" showInputMessage="1" showErrorMessage="1" sqref="D11">
      <formula1>$C$38:$C$41</formula1>
    </dataValidation>
    <dataValidation type="list" allowBlank="1" showInputMessage="1" showErrorMessage="1" sqref="D9">
      <formula1>$C$28:$C$30</formula1>
    </dataValidation>
    <dataValidation type="list" allowBlank="1" showInputMessage="1" showErrorMessage="1" sqref="D10">
      <formula1>$C$32:$C$36</formula1>
    </dataValidation>
  </dataValidations>
  <pageMargins left="0.7" right="0.7" top="0.75" bottom="0.75" header="0.3" footer="0.3"/>
  <pageSetup orientation="landscape" r:id="rId1"/>
  <headerFooter>
    <oddFooter>&amp;L© 2015 Society of Actuaries, All Rights Reserved&amp;RRGA Reinsurance Company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list!$A$2:$A$25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6"/>
  <sheetViews>
    <sheetView showGridLines="0" view="pageLayout" zoomScaleNormal="100" workbookViewId="0"/>
  </sheetViews>
  <sheetFormatPr defaultRowHeight="15" x14ac:dyDescent="0.25"/>
  <cols>
    <col min="1" max="1" width="4.140625" customWidth="1"/>
    <col min="2" max="7" width="15.140625" customWidth="1"/>
  </cols>
  <sheetData>
    <row r="1" spans="2:7" ht="23.25" x14ac:dyDescent="0.35">
      <c r="B1" s="54" t="s">
        <v>85</v>
      </c>
      <c r="C1" s="54"/>
      <c r="D1" s="54"/>
      <c r="E1" s="54"/>
      <c r="F1" s="54"/>
      <c r="G1" s="54"/>
    </row>
    <row r="2" spans="2:7" ht="20.25" x14ac:dyDescent="0.3">
      <c r="B2" s="51"/>
      <c r="C2" s="51"/>
      <c r="D2" s="51"/>
      <c r="E2" s="51"/>
      <c r="F2" s="51"/>
      <c r="G2" s="51"/>
    </row>
    <row r="3" spans="2:7" ht="18" x14ac:dyDescent="0.25">
      <c r="B3" s="49" t="s">
        <v>83</v>
      </c>
    </row>
    <row r="4" spans="2:7" ht="18" x14ac:dyDescent="0.25">
      <c r="B4" s="49" t="s">
        <v>84</v>
      </c>
    </row>
    <row r="6" spans="2:7" x14ac:dyDescent="0.25">
      <c r="B6" s="46" t="s">
        <v>62</v>
      </c>
      <c r="C6" s="47" t="s">
        <v>63</v>
      </c>
      <c r="D6" s="47" t="s">
        <v>64</v>
      </c>
      <c r="E6" s="47" t="s">
        <v>65</v>
      </c>
      <c r="F6" s="47" t="s">
        <v>66</v>
      </c>
      <c r="G6" s="48" t="s">
        <v>67</v>
      </c>
    </row>
    <row r="7" spans="2:7" x14ac:dyDescent="0.25">
      <c r="B7" s="40" t="s">
        <v>68</v>
      </c>
      <c r="C7" s="41" t="s">
        <v>69</v>
      </c>
      <c r="D7" s="41" t="s">
        <v>70</v>
      </c>
      <c r="E7" s="41" t="s">
        <v>71</v>
      </c>
      <c r="F7" s="41">
        <v>1220</v>
      </c>
      <c r="G7" s="42">
        <v>44507.427199999998</v>
      </c>
    </row>
    <row r="8" spans="2:7" x14ac:dyDescent="0.25">
      <c r="B8" s="40" t="s">
        <v>68</v>
      </c>
      <c r="C8" s="41" t="s">
        <v>69</v>
      </c>
      <c r="D8" s="41" t="s">
        <v>70</v>
      </c>
      <c r="E8" s="41" t="s">
        <v>72</v>
      </c>
      <c r="F8" s="41">
        <v>2023</v>
      </c>
      <c r="G8" s="42">
        <v>65939.43333</v>
      </c>
    </row>
    <row r="9" spans="2:7" x14ac:dyDescent="0.25">
      <c r="B9" s="40" t="s">
        <v>68</v>
      </c>
      <c r="C9" s="41" t="s">
        <v>69</v>
      </c>
      <c r="D9" s="41" t="s">
        <v>70</v>
      </c>
      <c r="E9" s="41" t="s">
        <v>73</v>
      </c>
      <c r="F9" s="41">
        <v>2963</v>
      </c>
      <c r="G9" s="42">
        <v>74532.251300000004</v>
      </c>
    </row>
    <row r="10" spans="2:7" x14ac:dyDescent="0.25">
      <c r="B10" s="40" t="s">
        <v>68</v>
      </c>
      <c r="C10" s="41" t="s">
        <v>69</v>
      </c>
      <c r="D10" s="41" t="s">
        <v>70</v>
      </c>
      <c r="E10" s="41" t="s">
        <v>74</v>
      </c>
      <c r="F10" s="41">
        <v>3779</v>
      </c>
      <c r="G10" s="42">
        <v>75532.77665</v>
      </c>
    </row>
    <row r="11" spans="2:7" x14ac:dyDescent="0.25">
      <c r="B11" s="40" t="s">
        <v>68</v>
      </c>
      <c r="C11" s="41" t="s">
        <v>69</v>
      </c>
      <c r="D11" s="41" t="s">
        <v>70</v>
      </c>
      <c r="E11" s="41" t="s">
        <v>75</v>
      </c>
      <c r="F11" s="41">
        <v>4143</v>
      </c>
      <c r="G11" s="42">
        <v>67085.311910000004</v>
      </c>
    </row>
    <row r="12" spans="2:7" x14ac:dyDescent="0.25">
      <c r="B12" s="40" t="s">
        <v>68</v>
      </c>
      <c r="C12" s="41" t="s">
        <v>69</v>
      </c>
      <c r="D12" s="41" t="s">
        <v>70</v>
      </c>
      <c r="E12" s="41" t="s">
        <v>76</v>
      </c>
      <c r="F12" s="41">
        <v>4267</v>
      </c>
      <c r="G12" s="42">
        <v>59205.88276</v>
      </c>
    </row>
    <row r="13" spans="2:7" x14ac:dyDescent="0.25">
      <c r="B13" s="40" t="s">
        <v>68</v>
      </c>
      <c r="C13" s="41" t="s">
        <v>69</v>
      </c>
      <c r="D13" s="41" t="s">
        <v>70</v>
      </c>
      <c r="E13" s="41" t="s">
        <v>77</v>
      </c>
      <c r="F13" s="41">
        <v>3878</v>
      </c>
      <c r="G13" s="42">
        <v>47588.228620000002</v>
      </c>
    </row>
    <row r="14" spans="2:7" x14ac:dyDescent="0.25">
      <c r="B14" s="40" t="s">
        <v>68</v>
      </c>
      <c r="C14" s="41" t="s">
        <v>69</v>
      </c>
      <c r="D14" s="41" t="s">
        <v>78</v>
      </c>
      <c r="E14" s="41" t="s">
        <v>71</v>
      </c>
      <c r="F14" s="41">
        <v>285</v>
      </c>
      <c r="G14" s="42">
        <v>10511.61407</v>
      </c>
    </row>
    <row r="15" spans="2:7" x14ac:dyDescent="0.25">
      <c r="B15" s="40" t="s">
        <v>68</v>
      </c>
      <c r="C15" s="41" t="s">
        <v>69</v>
      </c>
      <c r="D15" s="41" t="s">
        <v>78</v>
      </c>
      <c r="E15" s="41" t="s">
        <v>72</v>
      </c>
      <c r="F15" s="41">
        <v>676</v>
      </c>
      <c r="G15" s="42">
        <v>17769.911759999999</v>
      </c>
    </row>
    <row r="16" spans="2:7" x14ac:dyDescent="0.25">
      <c r="B16" s="40" t="s">
        <v>68</v>
      </c>
      <c r="C16" s="41" t="s">
        <v>69</v>
      </c>
      <c r="D16" s="41" t="s">
        <v>78</v>
      </c>
      <c r="E16" s="41" t="s">
        <v>73</v>
      </c>
      <c r="F16" s="41">
        <v>1042</v>
      </c>
      <c r="G16" s="42">
        <v>22186.262139999999</v>
      </c>
    </row>
    <row r="17" spans="2:7" x14ac:dyDescent="0.25">
      <c r="B17" s="40" t="s">
        <v>68</v>
      </c>
      <c r="C17" s="41" t="s">
        <v>69</v>
      </c>
      <c r="D17" s="41" t="s">
        <v>78</v>
      </c>
      <c r="E17" s="41" t="s">
        <v>74</v>
      </c>
      <c r="F17" s="41">
        <v>1219</v>
      </c>
      <c r="G17" s="42">
        <v>20838.26398</v>
      </c>
    </row>
    <row r="18" spans="2:7" x14ac:dyDescent="0.25">
      <c r="B18" s="40" t="s">
        <v>68</v>
      </c>
      <c r="C18" s="41" t="s">
        <v>69</v>
      </c>
      <c r="D18" s="41" t="s">
        <v>78</v>
      </c>
      <c r="E18" s="41" t="s">
        <v>75</v>
      </c>
      <c r="F18" s="41">
        <v>1064</v>
      </c>
      <c r="G18" s="42">
        <v>15325.654479999999</v>
      </c>
    </row>
    <row r="19" spans="2:7" x14ac:dyDescent="0.25">
      <c r="B19" s="40" t="s">
        <v>68</v>
      </c>
      <c r="C19" s="41" t="s">
        <v>69</v>
      </c>
      <c r="D19" s="41" t="s">
        <v>78</v>
      </c>
      <c r="E19" s="41" t="s">
        <v>76</v>
      </c>
      <c r="F19" s="41">
        <v>814</v>
      </c>
      <c r="G19" s="42">
        <v>10506.3367</v>
      </c>
    </row>
    <row r="20" spans="2:7" x14ac:dyDescent="0.25">
      <c r="B20" s="40" t="s">
        <v>68</v>
      </c>
      <c r="C20" s="41" t="s">
        <v>69</v>
      </c>
      <c r="D20" s="41" t="s">
        <v>78</v>
      </c>
      <c r="E20" s="41" t="s">
        <v>77</v>
      </c>
      <c r="F20" s="41">
        <v>643</v>
      </c>
      <c r="G20" s="42">
        <v>7457.4045249999999</v>
      </c>
    </row>
    <row r="21" spans="2:7" x14ac:dyDescent="0.25">
      <c r="B21" s="40" t="s">
        <v>52</v>
      </c>
      <c r="C21" s="41" t="s">
        <v>69</v>
      </c>
      <c r="D21" s="41" t="s">
        <v>70</v>
      </c>
      <c r="E21" s="41" t="s">
        <v>71</v>
      </c>
      <c r="F21" s="41">
        <v>1237</v>
      </c>
      <c r="G21" s="42">
        <v>38571.723960000003</v>
      </c>
    </row>
    <row r="22" spans="2:7" x14ac:dyDescent="0.25">
      <c r="B22" s="40" t="s">
        <v>52</v>
      </c>
      <c r="C22" s="41" t="s">
        <v>69</v>
      </c>
      <c r="D22" s="41" t="s">
        <v>70</v>
      </c>
      <c r="E22" s="41" t="s">
        <v>72</v>
      </c>
      <c r="F22" s="41">
        <v>2776</v>
      </c>
      <c r="G22" s="42">
        <v>78039.18363</v>
      </c>
    </row>
    <row r="23" spans="2:7" x14ac:dyDescent="0.25">
      <c r="B23" s="40" t="s">
        <v>52</v>
      </c>
      <c r="C23" s="41" t="s">
        <v>69</v>
      </c>
      <c r="D23" s="41" t="s">
        <v>70</v>
      </c>
      <c r="E23" s="41" t="s">
        <v>73</v>
      </c>
      <c r="F23" s="41">
        <v>3799</v>
      </c>
      <c r="G23" s="42">
        <v>91258.339470000006</v>
      </c>
    </row>
    <row r="24" spans="2:7" x14ac:dyDescent="0.25">
      <c r="B24" s="40" t="s">
        <v>52</v>
      </c>
      <c r="C24" s="41" t="s">
        <v>69</v>
      </c>
      <c r="D24" s="41" t="s">
        <v>70</v>
      </c>
      <c r="E24" s="41" t="s">
        <v>74</v>
      </c>
      <c r="F24" s="41">
        <v>4357</v>
      </c>
      <c r="G24" s="42">
        <v>84608.259709999998</v>
      </c>
    </row>
    <row r="25" spans="2:7" x14ac:dyDescent="0.25">
      <c r="B25" s="40" t="s">
        <v>52</v>
      </c>
      <c r="C25" s="41" t="s">
        <v>69</v>
      </c>
      <c r="D25" s="41" t="s">
        <v>70</v>
      </c>
      <c r="E25" s="41" t="s">
        <v>75</v>
      </c>
      <c r="F25" s="41">
        <v>4256</v>
      </c>
      <c r="G25" s="42">
        <v>68069.972479999997</v>
      </c>
    </row>
    <row r="26" spans="2:7" x14ac:dyDescent="0.25">
      <c r="B26" s="40" t="s">
        <v>52</v>
      </c>
      <c r="C26" s="41" t="s">
        <v>69</v>
      </c>
      <c r="D26" s="41" t="s">
        <v>70</v>
      </c>
      <c r="E26" s="41" t="s">
        <v>76</v>
      </c>
      <c r="F26" s="41">
        <v>3659</v>
      </c>
      <c r="G26" s="42">
        <v>49184.888729999999</v>
      </c>
    </row>
    <row r="27" spans="2:7" x14ac:dyDescent="0.25">
      <c r="B27" s="40" t="s">
        <v>52</v>
      </c>
      <c r="C27" s="41" t="s">
        <v>69</v>
      </c>
      <c r="D27" s="41" t="s">
        <v>70</v>
      </c>
      <c r="E27" s="41" t="s">
        <v>77</v>
      </c>
      <c r="F27" s="41">
        <v>2335</v>
      </c>
      <c r="G27" s="42">
        <v>28158.045109999999</v>
      </c>
    </row>
    <row r="28" spans="2:7" x14ac:dyDescent="0.25">
      <c r="B28" s="40" t="s">
        <v>52</v>
      </c>
      <c r="C28" s="41" t="s">
        <v>69</v>
      </c>
      <c r="D28" s="41" t="s">
        <v>78</v>
      </c>
      <c r="E28" s="41" t="s">
        <v>71</v>
      </c>
      <c r="F28" s="41">
        <v>150</v>
      </c>
      <c r="G28" s="42">
        <v>3987.9403990000001</v>
      </c>
    </row>
    <row r="29" spans="2:7" x14ac:dyDescent="0.25">
      <c r="B29" s="40" t="s">
        <v>52</v>
      </c>
      <c r="C29" s="41" t="s">
        <v>69</v>
      </c>
      <c r="D29" s="41" t="s">
        <v>78</v>
      </c>
      <c r="E29" s="41" t="s">
        <v>72</v>
      </c>
      <c r="F29" s="41">
        <v>445</v>
      </c>
      <c r="G29" s="42">
        <v>9536.513121</v>
      </c>
    </row>
    <row r="30" spans="2:7" x14ac:dyDescent="0.25">
      <c r="B30" s="40" t="s">
        <v>52</v>
      </c>
      <c r="C30" s="41" t="s">
        <v>69</v>
      </c>
      <c r="D30" s="41" t="s">
        <v>78</v>
      </c>
      <c r="E30" s="41" t="s">
        <v>73</v>
      </c>
      <c r="F30" s="41">
        <v>683</v>
      </c>
      <c r="G30" s="42">
        <v>12162.44988</v>
      </c>
    </row>
    <row r="31" spans="2:7" x14ac:dyDescent="0.25">
      <c r="B31" s="40" t="s">
        <v>52</v>
      </c>
      <c r="C31" s="41" t="s">
        <v>69</v>
      </c>
      <c r="D31" s="41" t="s">
        <v>78</v>
      </c>
      <c r="E31" s="41" t="s">
        <v>74</v>
      </c>
      <c r="F31" s="41">
        <v>602</v>
      </c>
      <c r="G31" s="42">
        <v>9599.8457039999994</v>
      </c>
    </row>
    <row r="32" spans="2:7" x14ac:dyDescent="0.25">
      <c r="B32" s="40" t="s">
        <v>52</v>
      </c>
      <c r="C32" s="41" t="s">
        <v>69</v>
      </c>
      <c r="D32" s="41" t="s">
        <v>78</v>
      </c>
      <c r="E32" s="41" t="s">
        <v>75</v>
      </c>
      <c r="F32" s="41">
        <v>420</v>
      </c>
      <c r="G32" s="42">
        <v>6014.239482</v>
      </c>
    </row>
    <row r="33" spans="2:7" x14ac:dyDescent="0.25">
      <c r="B33" s="40" t="s">
        <v>52</v>
      </c>
      <c r="C33" s="41" t="s">
        <v>69</v>
      </c>
      <c r="D33" s="41" t="s">
        <v>78</v>
      </c>
      <c r="E33" s="41" t="s">
        <v>76</v>
      </c>
      <c r="F33" s="41">
        <v>247</v>
      </c>
      <c r="G33" s="42">
        <v>3226.8751750000001</v>
      </c>
    </row>
    <row r="34" spans="2:7" x14ac:dyDescent="0.25">
      <c r="B34" s="40" t="s">
        <v>52</v>
      </c>
      <c r="C34" s="41" t="s">
        <v>69</v>
      </c>
      <c r="D34" s="41" t="s">
        <v>78</v>
      </c>
      <c r="E34" s="41" t="s">
        <v>77</v>
      </c>
      <c r="F34" s="41">
        <v>183</v>
      </c>
      <c r="G34" s="42">
        <v>2141.0923560000001</v>
      </c>
    </row>
    <row r="35" spans="2:7" x14ac:dyDescent="0.25">
      <c r="B35" s="40" t="s">
        <v>50</v>
      </c>
      <c r="C35" s="41" t="s">
        <v>69</v>
      </c>
      <c r="D35" s="41" t="s">
        <v>70</v>
      </c>
      <c r="E35" s="41" t="s">
        <v>71</v>
      </c>
      <c r="F35" s="41">
        <v>109</v>
      </c>
      <c r="G35" s="42">
        <v>4517.0610539999998</v>
      </c>
    </row>
    <row r="36" spans="2:7" x14ac:dyDescent="0.25">
      <c r="B36" s="40" t="s">
        <v>50</v>
      </c>
      <c r="C36" s="41" t="s">
        <v>69</v>
      </c>
      <c r="D36" s="41" t="s">
        <v>70</v>
      </c>
      <c r="E36" s="41" t="s">
        <v>72</v>
      </c>
      <c r="F36" s="41">
        <v>175</v>
      </c>
      <c r="G36" s="42">
        <v>6050.0674980000003</v>
      </c>
    </row>
    <row r="37" spans="2:7" x14ac:dyDescent="0.25">
      <c r="B37" s="40" t="s">
        <v>50</v>
      </c>
      <c r="C37" s="41" t="s">
        <v>69</v>
      </c>
      <c r="D37" s="41" t="s">
        <v>70</v>
      </c>
      <c r="E37" s="41" t="s">
        <v>73</v>
      </c>
      <c r="F37" s="41">
        <v>270</v>
      </c>
      <c r="G37" s="42">
        <v>8448.381367</v>
      </c>
    </row>
    <row r="38" spans="2:7" x14ac:dyDescent="0.25">
      <c r="B38" s="40" t="s">
        <v>50</v>
      </c>
      <c r="C38" s="41" t="s">
        <v>69</v>
      </c>
      <c r="D38" s="41" t="s">
        <v>70</v>
      </c>
      <c r="E38" s="41" t="s">
        <v>74</v>
      </c>
      <c r="F38" s="41">
        <v>414</v>
      </c>
      <c r="G38" s="42">
        <v>10057.176530000001</v>
      </c>
    </row>
    <row r="39" spans="2:7" x14ac:dyDescent="0.25">
      <c r="B39" s="40" t="s">
        <v>50</v>
      </c>
      <c r="C39" s="41" t="s">
        <v>69</v>
      </c>
      <c r="D39" s="41" t="s">
        <v>70</v>
      </c>
      <c r="E39" s="41" t="s">
        <v>75</v>
      </c>
      <c r="F39" s="41">
        <v>512</v>
      </c>
      <c r="G39" s="42">
        <v>10293.794739999999</v>
      </c>
    </row>
    <row r="40" spans="2:7" x14ac:dyDescent="0.25">
      <c r="B40" s="40" t="s">
        <v>50</v>
      </c>
      <c r="C40" s="41" t="s">
        <v>69</v>
      </c>
      <c r="D40" s="41" t="s">
        <v>70</v>
      </c>
      <c r="E40" s="41" t="s">
        <v>76</v>
      </c>
      <c r="F40" s="41">
        <v>589</v>
      </c>
      <c r="G40" s="42">
        <v>10214.531370000001</v>
      </c>
    </row>
    <row r="41" spans="2:7" x14ac:dyDescent="0.25">
      <c r="B41" s="40" t="s">
        <v>50</v>
      </c>
      <c r="C41" s="41" t="s">
        <v>69</v>
      </c>
      <c r="D41" s="41" t="s">
        <v>70</v>
      </c>
      <c r="E41" s="41" t="s">
        <v>77</v>
      </c>
      <c r="F41" s="41">
        <v>719</v>
      </c>
      <c r="G41" s="42">
        <v>10416.37428</v>
      </c>
    </row>
    <row r="42" spans="2:7" x14ac:dyDescent="0.25">
      <c r="B42" s="40" t="s">
        <v>50</v>
      </c>
      <c r="C42" s="41" t="s">
        <v>69</v>
      </c>
      <c r="D42" s="41" t="s">
        <v>78</v>
      </c>
      <c r="E42" s="41" t="s">
        <v>71</v>
      </c>
      <c r="F42" s="41">
        <v>41</v>
      </c>
      <c r="G42" s="42">
        <v>1598.8759130000001</v>
      </c>
    </row>
    <row r="43" spans="2:7" x14ac:dyDescent="0.25">
      <c r="B43" s="40" t="s">
        <v>50</v>
      </c>
      <c r="C43" s="41" t="s">
        <v>69</v>
      </c>
      <c r="D43" s="41" t="s">
        <v>78</v>
      </c>
      <c r="E43" s="41" t="s">
        <v>72</v>
      </c>
      <c r="F43" s="41">
        <v>97</v>
      </c>
      <c r="G43" s="42">
        <v>3029.9685509999999</v>
      </c>
    </row>
    <row r="44" spans="2:7" x14ac:dyDescent="0.25">
      <c r="B44" s="40" t="s">
        <v>50</v>
      </c>
      <c r="C44" s="41" t="s">
        <v>69</v>
      </c>
      <c r="D44" s="41" t="s">
        <v>78</v>
      </c>
      <c r="E44" s="41" t="s">
        <v>73</v>
      </c>
      <c r="F44" s="41">
        <v>186</v>
      </c>
      <c r="G44" s="42">
        <v>4837.4311170000001</v>
      </c>
    </row>
    <row r="45" spans="2:7" x14ac:dyDescent="0.25">
      <c r="B45" s="40" t="s">
        <v>50</v>
      </c>
      <c r="C45" s="41" t="s">
        <v>69</v>
      </c>
      <c r="D45" s="41" t="s">
        <v>78</v>
      </c>
      <c r="E45" s="41" t="s">
        <v>74</v>
      </c>
      <c r="F45" s="41">
        <v>234</v>
      </c>
      <c r="G45" s="42">
        <v>5358.3839889999999</v>
      </c>
    </row>
    <row r="46" spans="2:7" x14ac:dyDescent="0.25">
      <c r="B46" s="40" t="s">
        <v>50</v>
      </c>
      <c r="C46" s="41" t="s">
        <v>69</v>
      </c>
      <c r="D46" s="41" t="s">
        <v>78</v>
      </c>
      <c r="E46" s="41" t="s">
        <v>75</v>
      </c>
      <c r="F46" s="41">
        <v>271</v>
      </c>
      <c r="G46" s="42">
        <v>4921.090107</v>
      </c>
    </row>
    <row r="47" spans="2:7" x14ac:dyDescent="0.25">
      <c r="B47" s="40" t="s">
        <v>50</v>
      </c>
      <c r="C47" s="41" t="s">
        <v>69</v>
      </c>
      <c r="D47" s="41" t="s">
        <v>78</v>
      </c>
      <c r="E47" s="41" t="s">
        <v>76</v>
      </c>
      <c r="F47" s="41">
        <v>274</v>
      </c>
      <c r="G47" s="42">
        <v>4105.1562649999996</v>
      </c>
    </row>
    <row r="48" spans="2:7" x14ac:dyDescent="0.25">
      <c r="B48" s="40" t="s">
        <v>50</v>
      </c>
      <c r="C48" s="41" t="s">
        <v>69</v>
      </c>
      <c r="D48" s="41" t="s">
        <v>78</v>
      </c>
      <c r="E48" s="41" t="s">
        <v>77</v>
      </c>
      <c r="F48" s="41">
        <v>240</v>
      </c>
      <c r="G48" s="42">
        <v>3329.522829</v>
      </c>
    </row>
    <row r="49" spans="2:7" x14ac:dyDescent="0.25">
      <c r="B49" s="40" t="s">
        <v>79</v>
      </c>
      <c r="C49" s="41" t="s">
        <v>69</v>
      </c>
      <c r="D49" s="41" t="s">
        <v>70</v>
      </c>
      <c r="E49" s="41" t="s">
        <v>71</v>
      </c>
      <c r="F49" s="41">
        <v>87</v>
      </c>
      <c r="G49" s="42">
        <v>2151.5737589999999</v>
      </c>
    </row>
    <row r="50" spans="2:7" x14ac:dyDescent="0.25">
      <c r="B50" s="40" t="s">
        <v>79</v>
      </c>
      <c r="C50" s="41" t="s">
        <v>69</v>
      </c>
      <c r="D50" s="41" t="s">
        <v>70</v>
      </c>
      <c r="E50" s="41" t="s">
        <v>72</v>
      </c>
      <c r="F50" s="41">
        <v>314</v>
      </c>
      <c r="G50" s="42">
        <v>8187.8885300000002</v>
      </c>
    </row>
    <row r="51" spans="2:7" x14ac:dyDescent="0.25">
      <c r="B51" s="40" t="s">
        <v>79</v>
      </c>
      <c r="C51" s="41" t="s">
        <v>69</v>
      </c>
      <c r="D51" s="41" t="s">
        <v>70</v>
      </c>
      <c r="E51" s="41" t="s">
        <v>73</v>
      </c>
      <c r="F51" s="41">
        <v>507</v>
      </c>
      <c r="G51" s="42">
        <v>12850.22493</v>
      </c>
    </row>
    <row r="52" spans="2:7" x14ac:dyDescent="0.25">
      <c r="B52" s="40" t="s">
        <v>79</v>
      </c>
      <c r="C52" s="41" t="s">
        <v>69</v>
      </c>
      <c r="D52" s="41" t="s">
        <v>70</v>
      </c>
      <c r="E52" s="41" t="s">
        <v>74</v>
      </c>
      <c r="F52" s="41">
        <v>651</v>
      </c>
      <c r="G52" s="42">
        <v>12738.55544</v>
      </c>
    </row>
    <row r="53" spans="2:7" x14ac:dyDescent="0.25">
      <c r="B53" s="40" t="s">
        <v>79</v>
      </c>
      <c r="C53" s="41" t="s">
        <v>69</v>
      </c>
      <c r="D53" s="41" t="s">
        <v>70</v>
      </c>
      <c r="E53" s="41" t="s">
        <v>75</v>
      </c>
      <c r="F53" s="41">
        <v>582</v>
      </c>
      <c r="G53" s="42">
        <v>9768.5444979999993</v>
      </c>
    </row>
    <row r="54" spans="2:7" x14ac:dyDescent="0.25">
      <c r="B54" s="40" t="s">
        <v>79</v>
      </c>
      <c r="C54" s="41" t="s">
        <v>69</v>
      </c>
      <c r="D54" s="41" t="s">
        <v>70</v>
      </c>
      <c r="E54" s="41" t="s">
        <v>76</v>
      </c>
      <c r="F54" s="41">
        <v>424</v>
      </c>
      <c r="G54" s="42">
        <v>5929.0904840000003</v>
      </c>
    </row>
    <row r="55" spans="2:7" x14ac:dyDescent="0.25">
      <c r="B55" s="40" t="s">
        <v>79</v>
      </c>
      <c r="C55" s="41" t="s">
        <v>69</v>
      </c>
      <c r="D55" s="41" t="s">
        <v>70</v>
      </c>
      <c r="E55" s="41" t="s">
        <v>77</v>
      </c>
      <c r="F55" s="41">
        <v>277</v>
      </c>
      <c r="G55" s="42">
        <v>3315.9983160000002</v>
      </c>
    </row>
    <row r="56" spans="2:7" x14ac:dyDescent="0.25">
      <c r="B56" s="40" t="s">
        <v>79</v>
      </c>
      <c r="C56" s="41" t="s">
        <v>69</v>
      </c>
      <c r="D56" s="41" t="s">
        <v>78</v>
      </c>
      <c r="E56" s="41" t="s">
        <v>71</v>
      </c>
      <c r="F56" s="41">
        <v>4</v>
      </c>
      <c r="G56" s="42">
        <v>88.826439609999994</v>
      </c>
    </row>
    <row r="57" spans="2:7" x14ac:dyDescent="0.25">
      <c r="B57" s="40" t="s">
        <v>79</v>
      </c>
      <c r="C57" s="41" t="s">
        <v>69</v>
      </c>
      <c r="D57" s="41" t="s">
        <v>78</v>
      </c>
      <c r="E57" s="41" t="s">
        <v>72</v>
      </c>
      <c r="F57" s="41">
        <v>16</v>
      </c>
      <c r="G57" s="42">
        <v>345.43615399999999</v>
      </c>
    </row>
    <row r="58" spans="2:7" x14ac:dyDescent="0.25">
      <c r="B58" s="40" t="s">
        <v>79</v>
      </c>
      <c r="C58" s="41" t="s">
        <v>69</v>
      </c>
      <c r="D58" s="41" t="s">
        <v>78</v>
      </c>
      <c r="E58" s="41" t="s">
        <v>73</v>
      </c>
      <c r="F58" s="41">
        <v>49</v>
      </c>
      <c r="G58" s="42">
        <v>878.01726580000002</v>
      </c>
    </row>
    <row r="59" spans="2:7" x14ac:dyDescent="0.25">
      <c r="B59" s="40" t="s">
        <v>79</v>
      </c>
      <c r="C59" s="41" t="s">
        <v>69</v>
      </c>
      <c r="D59" s="41" t="s">
        <v>78</v>
      </c>
      <c r="E59" s="41" t="s">
        <v>74</v>
      </c>
      <c r="F59" s="41">
        <v>33</v>
      </c>
      <c r="G59" s="42">
        <v>631.65468169999997</v>
      </c>
    </row>
    <row r="60" spans="2:7" x14ac:dyDescent="0.25">
      <c r="B60" s="40" t="s">
        <v>79</v>
      </c>
      <c r="C60" s="41" t="s">
        <v>69</v>
      </c>
      <c r="D60" s="41" t="s">
        <v>78</v>
      </c>
      <c r="E60" s="41" t="s">
        <v>75</v>
      </c>
      <c r="F60" s="41">
        <v>33</v>
      </c>
      <c r="G60" s="42">
        <v>493.4802201</v>
      </c>
    </row>
    <row r="61" spans="2:7" x14ac:dyDescent="0.25">
      <c r="B61" s="40" t="s">
        <v>79</v>
      </c>
      <c r="C61" s="41" t="s">
        <v>69</v>
      </c>
      <c r="D61" s="41" t="s">
        <v>78</v>
      </c>
      <c r="E61" s="41" t="s">
        <v>76</v>
      </c>
      <c r="F61" s="41">
        <v>11</v>
      </c>
      <c r="G61" s="42">
        <v>197.392088</v>
      </c>
    </row>
    <row r="62" spans="2:7" x14ac:dyDescent="0.25">
      <c r="B62" s="40" t="s">
        <v>79</v>
      </c>
      <c r="C62" s="41" t="s">
        <v>69</v>
      </c>
      <c r="D62" s="41" t="s">
        <v>78</v>
      </c>
      <c r="E62" s="41" t="s">
        <v>77</v>
      </c>
      <c r="F62" s="41">
        <v>9</v>
      </c>
      <c r="G62" s="42">
        <v>128.30485719999999</v>
      </c>
    </row>
    <row r="63" spans="2:7" x14ac:dyDescent="0.25">
      <c r="B63" s="40" t="s">
        <v>80</v>
      </c>
      <c r="C63" s="41" t="s">
        <v>69</v>
      </c>
      <c r="D63" s="41" t="s">
        <v>70</v>
      </c>
      <c r="E63" s="41" t="s">
        <v>71</v>
      </c>
      <c r="F63" s="41">
        <v>3</v>
      </c>
      <c r="G63" s="42">
        <v>128.30485719999999</v>
      </c>
    </row>
    <row r="64" spans="2:7" x14ac:dyDescent="0.25">
      <c r="B64" s="40" t="s">
        <v>80</v>
      </c>
      <c r="C64" s="41" t="s">
        <v>69</v>
      </c>
      <c r="D64" s="41" t="s">
        <v>70</v>
      </c>
      <c r="E64" s="41" t="s">
        <v>72</v>
      </c>
      <c r="F64" s="41">
        <v>4</v>
      </c>
      <c r="G64" s="42">
        <v>78.956835209999994</v>
      </c>
    </row>
    <row r="65" spans="2:7" x14ac:dyDescent="0.25">
      <c r="B65" s="40" t="s">
        <v>80</v>
      </c>
      <c r="C65" s="41" t="s">
        <v>69</v>
      </c>
      <c r="D65" s="41" t="s">
        <v>70</v>
      </c>
      <c r="E65" s="41" t="s">
        <v>73</v>
      </c>
      <c r="F65" s="41">
        <v>9</v>
      </c>
      <c r="G65" s="42">
        <v>227.00090119999999</v>
      </c>
    </row>
    <row r="66" spans="2:7" x14ac:dyDescent="0.25">
      <c r="B66" s="40" t="s">
        <v>80</v>
      </c>
      <c r="C66" s="41" t="s">
        <v>69</v>
      </c>
      <c r="D66" s="41" t="s">
        <v>70</v>
      </c>
      <c r="E66" s="41" t="s">
        <v>74</v>
      </c>
      <c r="F66" s="41">
        <v>8</v>
      </c>
      <c r="G66" s="42">
        <v>217.1312968</v>
      </c>
    </row>
    <row r="67" spans="2:7" x14ac:dyDescent="0.25">
      <c r="B67" s="40" t="s">
        <v>80</v>
      </c>
      <c r="C67" s="41" t="s">
        <v>69</v>
      </c>
      <c r="D67" s="41" t="s">
        <v>70</v>
      </c>
      <c r="E67" s="41" t="s">
        <v>75</v>
      </c>
      <c r="F67" s="41">
        <v>23</v>
      </c>
      <c r="G67" s="42">
        <v>365.17536280000002</v>
      </c>
    </row>
    <row r="68" spans="2:7" x14ac:dyDescent="0.25">
      <c r="B68" s="40" t="s">
        <v>80</v>
      </c>
      <c r="C68" s="41" t="s">
        <v>69</v>
      </c>
      <c r="D68" s="41" t="s">
        <v>70</v>
      </c>
      <c r="E68" s="41" t="s">
        <v>76</v>
      </c>
      <c r="F68" s="41">
        <v>30</v>
      </c>
      <c r="G68" s="42">
        <v>507.49322610000002</v>
      </c>
    </row>
    <row r="69" spans="2:7" x14ac:dyDescent="0.25">
      <c r="B69" s="40" t="s">
        <v>80</v>
      </c>
      <c r="C69" s="41" t="s">
        <v>69</v>
      </c>
      <c r="D69" s="41" t="s">
        <v>70</v>
      </c>
      <c r="E69" s="41" t="s">
        <v>77</v>
      </c>
      <c r="F69" s="41">
        <v>17</v>
      </c>
      <c r="G69" s="42">
        <v>571.76105500000006</v>
      </c>
    </row>
    <row r="70" spans="2:7" x14ac:dyDescent="0.25">
      <c r="B70" s="40" t="s">
        <v>80</v>
      </c>
      <c r="C70" s="41" t="s">
        <v>69</v>
      </c>
      <c r="D70" s="41" t="s">
        <v>78</v>
      </c>
      <c r="E70" s="41" t="s">
        <v>71</v>
      </c>
      <c r="F70" s="41">
        <v>3</v>
      </c>
      <c r="G70" s="42">
        <v>69.087230809999994</v>
      </c>
    </row>
    <row r="71" spans="2:7" x14ac:dyDescent="0.25">
      <c r="B71" s="40" t="s">
        <v>80</v>
      </c>
      <c r="C71" s="41" t="s">
        <v>69</v>
      </c>
      <c r="D71" s="41" t="s">
        <v>78</v>
      </c>
      <c r="E71" s="41" t="s">
        <v>72</v>
      </c>
      <c r="F71" s="41">
        <v>5</v>
      </c>
      <c r="G71" s="42">
        <v>88.826439609999994</v>
      </c>
    </row>
    <row r="72" spans="2:7" x14ac:dyDescent="0.25">
      <c r="B72" s="40" t="s">
        <v>80</v>
      </c>
      <c r="C72" s="41" t="s">
        <v>69</v>
      </c>
      <c r="D72" s="41" t="s">
        <v>78</v>
      </c>
      <c r="E72" s="41" t="s">
        <v>73</v>
      </c>
      <c r="F72" s="41">
        <v>2</v>
      </c>
      <c r="G72" s="42">
        <v>39.4784176</v>
      </c>
    </row>
    <row r="73" spans="2:7" x14ac:dyDescent="0.25">
      <c r="B73" s="40" t="s">
        <v>80</v>
      </c>
      <c r="C73" s="41" t="s">
        <v>69</v>
      </c>
      <c r="D73" s="41" t="s">
        <v>78</v>
      </c>
      <c r="E73" s="41" t="s">
        <v>74</v>
      </c>
      <c r="F73" s="41">
        <v>7</v>
      </c>
      <c r="G73" s="42">
        <v>157.9136704</v>
      </c>
    </row>
    <row r="74" spans="2:7" x14ac:dyDescent="0.25">
      <c r="B74" s="40" t="s">
        <v>80</v>
      </c>
      <c r="C74" s="41" t="s">
        <v>69</v>
      </c>
      <c r="D74" s="41" t="s">
        <v>78</v>
      </c>
      <c r="E74" s="41" t="s">
        <v>75</v>
      </c>
      <c r="F74" s="41">
        <v>6</v>
      </c>
      <c r="G74" s="42">
        <v>118.4352528</v>
      </c>
    </row>
    <row r="75" spans="2:7" x14ac:dyDescent="0.25">
      <c r="B75" s="40" t="s">
        <v>80</v>
      </c>
      <c r="C75" s="41" t="s">
        <v>69</v>
      </c>
      <c r="D75" s="41" t="s">
        <v>78</v>
      </c>
      <c r="E75" s="41" t="s">
        <v>76</v>
      </c>
      <c r="F75" s="41">
        <v>7</v>
      </c>
      <c r="G75" s="42">
        <v>177.6528792</v>
      </c>
    </row>
    <row r="76" spans="2:7" x14ac:dyDescent="0.25">
      <c r="B76" s="40" t="s">
        <v>80</v>
      </c>
      <c r="C76" s="41" t="s">
        <v>69</v>
      </c>
      <c r="D76" s="41" t="s">
        <v>78</v>
      </c>
      <c r="E76" s="41" t="s">
        <v>77</v>
      </c>
      <c r="F76" s="41">
        <v>3</v>
      </c>
      <c r="G76" s="42">
        <v>138.1744616</v>
      </c>
    </row>
    <row r="77" spans="2:7" x14ac:dyDescent="0.25">
      <c r="B77" s="40" t="s">
        <v>68</v>
      </c>
      <c r="C77" s="41" t="s">
        <v>14</v>
      </c>
      <c r="D77" s="41" t="s">
        <v>70</v>
      </c>
      <c r="E77" s="41" t="s">
        <v>71</v>
      </c>
      <c r="F77" s="41">
        <v>3503</v>
      </c>
      <c r="G77" s="42">
        <v>59383.408719999999</v>
      </c>
    </row>
    <row r="78" spans="2:7" x14ac:dyDescent="0.25">
      <c r="B78" s="40" t="s">
        <v>68</v>
      </c>
      <c r="C78" s="41" t="s">
        <v>14</v>
      </c>
      <c r="D78" s="41" t="s">
        <v>70</v>
      </c>
      <c r="E78" s="41" t="s">
        <v>72</v>
      </c>
      <c r="F78" s="41">
        <v>6379</v>
      </c>
      <c r="G78" s="42">
        <v>98988.616980000006</v>
      </c>
    </row>
    <row r="79" spans="2:7" x14ac:dyDescent="0.25">
      <c r="B79" s="40" t="s">
        <v>68</v>
      </c>
      <c r="C79" s="41" t="s">
        <v>14</v>
      </c>
      <c r="D79" s="41" t="s">
        <v>70</v>
      </c>
      <c r="E79" s="41" t="s">
        <v>73</v>
      </c>
      <c r="F79" s="41">
        <v>8661</v>
      </c>
      <c r="G79" s="42">
        <v>121900.07249999999</v>
      </c>
    </row>
    <row r="80" spans="2:7" x14ac:dyDescent="0.25">
      <c r="B80" s="40" t="s">
        <v>68</v>
      </c>
      <c r="C80" s="41" t="s">
        <v>14</v>
      </c>
      <c r="D80" s="41" t="s">
        <v>70</v>
      </c>
      <c r="E80" s="41" t="s">
        <v>74</v>
      </c>
      <c r="F80" s="41">
        <v>10254</v>
      </c>
      <c r="G80" s="42">
        <v>131990.06219999999</v>
      </c>
    </row>
    <row r="81" spans="2:7" x14ac:dyDescent="0.25">
      <c r="B81" s="40" t="s">
        <v>68</v>
      </c>
      <c r="C81" s="41" t="s">
        <v>14</v>
      </c>
      <c r="D81" s="41" t="s">
        <v>70</v>
      </c>
      <c r="E81" s="41" t="s">
        <v>75</v>
      </c>
      <c r="F81" s="41">
        <v>11011</v>
      </c>
      <c r="G81" s="42">
        <v>131550.88140000001</v>
      </c>
    </row>
    <row r="82" spans="2:7" x14ac:dyDescent="0.25">
      <c r="B82" s="40" t="s">
        <v>68</v>
      </c>
      <c r="C82" s="41" t="s">
        <v>14</v>
      </c>
      <c r="D82" s="41" t="s">
        <v>70</v>
      </c>
      <c r="E82" s="41" t="s">
        <v>76</v>
      </c>
      <c r="F82" s="41">
        <v>10869</v>
      </c>
      <c r="G82" s="42">
        <v>123197.22900000001</v>
      </c>
    </row>
    <row r="83" spans="2:7" x14ac:dyDescent="0.25">
      <c r="B83" s="40" t="s">
        <v>68</v>
      </c>
      <c r="C83" s="41" t="s">
        <v>14</v>
      </c>
      <c r="D83" s="41" t="s">
        <v>70</v>
      </c>
      <c r="E83" s="41" t="s">
        <v>77</v>
      </c>
      <c r="F83" s="41">
        <v>9045</v>
      </c>
      <c r="G83" s="42">
        <v>98512.49093</v>
      </c>
    </row>
    <row r="84" spans="2:7" x14ac:dyDescent="0.25">
      <c r="B84" s="40" t="s">
        <v>68</v>
      </c>
      <c r="C84" s="41" t="s">
        <v>14</v>
      </c>
      <c r="D84" s="41" t="s">
        <v>78</v>
      </c>
      <c r="E84" s="41" t="s">
        <v>71</v>
      </c>
      <c r="F84" s="41">
        <v>771</v>
      </c>
      <c r="G84" s="42">
        <v>12690.12102</v>
      </c>
    </row>
    <row r="85" spans="2:7" x14ac:dyDescent="0.25">
      <c r="B85" s="40" t="s">
        <v>68</v>
      </c>
      <c r="C85" s="41" t="s">
        <v>14</v>
      </c>
      <c r="D85" s="41" t="s">
        <v>78</v>
      </c>
      <c r="E85" s="41" t="s">
        <v>72</v>
      </c>
      <c r="F85" s="41">
        <v>1530</v>
      </c>
      <c r="G85" s="42">
        <v>22089.77001</v>
      </c>
    </row>
    <row r="86" spans="2:7" x14ac:dyDescent="0.25">
      <c r="B86" s="40" t="s">
        <v>68</v>
      </c>
      <c r="C86" s="41" t="s">
        <v>14</v>
      </c>
      <c r="D86" s="41" t="s">
        <v>78</v>
      </c>
      <c r="E86" s="41" t="s">
        <v>73</v>
      </c>
      <c r="F86" s="41">
        <v>2388</v>
      </c>
      <c r="G86" s="42">
        <v>30903.0327</v>
      </c>
    </row>
    <row r="87" spans="2:7" x14ac:dyDescent="0.25">
      <c r="B87" s="40" t="s">
        <v>68</v>
      </c>
      <c r="C87" s="41" t="s">
        <v>14</v>
      </c>
      <c r="D87" s="41" t="s">
        <v>78</v>
      </c>
      <c r="E87" s="41" t="s">
        <v>74</v>
      </c>
      <c r="F87" s="41">
        <v>2567</v>
      </c>
      <c r="G87" s="42">
        <v>31521.10398</v>
      </c>
    </row>
    <row r="88" spans="2:7" x14ac:dyDescent="0.25">
      <c r="B88" s="40" t="s">
        <v>68</v>
      </c>
      <c r="C88" s="41" t="s">
        <v>14</v>
      </c>
      <c r="D88" s="41" t="s">
        <v>78</v>
      </c>
      <c r="E88" s="41" t="s">
        <v>75</v>
      </c>
      <c r="F88" s="41">
        <v>2091</v>
      </c>
      <c r="G88" s="42">
        <v>24712.196080000002</v>
      </c>
    </row>
    <row r="89" spans="2:7" x14ac:dyDescent="0.25">
      <c r="B89" s="40" t="s">
        <v>68</v>
      </c>
      <c r="C89" s="41" t="s">
        <v>14</v>
      </c>
      <c r="D89" s="41" t="s">
        <v>78</v>
      </c>
      <c r="E89" s="41" t="s">
        <v>76</v>
      </c>
      <c r="F89" s="41">
        <v>1540</v>
      </c>
      <c r="G89" s="42">
        <v>17473.228749999998</v>
      </c>
    </row>
    <row r="90" spans="2:7" x14ac:dyDescent="0.25">
      <c r="B90" s="40" t="s">
        <v>68</v>
      </c>
      <c r="C90" s="41" t="s">
        <v>14</v>
      </c>
      <c r="D90" s="41" t="s">
        <v>78</v>
      </c>
      <c r="E90" s="41" t="s">
        <v>77</v>
      </c>
      <c r="F90" s="41">
        <v>928</v>
      </c>
      <c r="G90" s="42">
        <v>10400.710800000001</v>
      </c>
    </row>
    <row r="91" spans="2:7" x14ac:dyDescent="0.25">
      <c r="B91" s="40" t="s">
        <v>52</v>
      </c>
      <c r="C91" s="41" t="s">
        <v>14</v>
      </c>
      <c r="D91" s="41" t="s">
        <v>70</v>
      </c>
      <c r="E91" s="41" t="s">
        <v>71</v>
      </c>
      <c r="F91" s="41">
        <v>4498</v>
      </c>
      <c r="G91" s="42">
        <v>62660.951639999999</v>
      </c>
    </row>
    <row r="92" spans="2:7" x14ac:dyDescent="0.25">
      <c r="B92" s="40" t="s">
        <v>52</v>
      </c>
      <c r="C92" s="41" t="s">
        <v>14</v>
      </c>
      <c r="D92" s="41" t="s">
        <v>70</v>
      </c>
      <c r="E92" s="41" t="s">
        <v>72</v>
      </c>
      <c r="F92" s="41">
        <v>11129</v>
      </c>
      <c r="G92" s="42">
        <v>149186.2003</v>
      </c>
    </row>
    <row r="93" spans="2:7" x14ac:dyDescent="0.25">
      <c r="B93" s="40" t="s">
        <v>52</v>
      </c>
      <c r="C93" s="41" t="s">
        <v>14</v>
      </c>
      <c r="D93" s="41" t="s">
        <v>70</v>
      </c>
      <c r="E93" s="41" t="s">
        <v>73</v>
      </c>
      <c r="F93" s="41">
        <v>14637</v>
      </c>
      <c r="G93" s="42">
        <v>186853.50200000001</v>
      </c>
    </row>
    <row r="94" spans="2:7" x14ac:dyDescent="0.25">
      <c r="B94" s="40" t="s">
        <v>52</v>
      </c>
      <c r="C94" s="41" t="s">
        <v>14</v>
      </c>
      <c r="D94" s="41" t="s">
        <v>70</v>
      </c>
      <c r="E94" s="41" t="s">
        <v>74</v>
      </c>
      <c r="F94" s="41">
        <v>14712</v>
      </c>
      <c r="G94" s="42">
        <v>180001.96189999999</v>
      </c>
    </row>
    <row r="95" spans="2:7" x14ac:dyDescent="0.25">
      <c r="B95" s="40" t="s">
        <v>52</v>
      </c>
      <c r="C95" s="41" t="s">
        <v>14</v>
      </c>
      <c r="D95" s="41" t="s">
        <v>70</v>
      </c>
      <c r="E95" s="41" t="s">
        <v>75</v>
      </c>
      <c r="F95" s="41">
        <v>14234</v>
      </c>
      <c r="G95" s="42">
        <v>164104.91510000001</v>
      </c>
    </row>
    <row r="96" spans="2:7" x14ac:dyDescent="0.25">
      <c r="B96" s="40" t="s">
        <v>52</v>
      </c>
      <c r="C96" s="41" t="s">
        <v>14</v>
      </c>
      <c r="D96" s="41" t="s">
        <v>70</v>
      </c>
      <c r="E96" s="41" t="s">
        <v>76</v>
      </c>
      <c r="F96" s="41">
        <v>10953</v>
      </c>
      <c r="G96" s="42">
        <v>120950.80130000001</v>
      </c>
    </row>
    <row r="97" spans="2:7" x14ac:dyDescent="0.25">
      <c r="B97" s="40" t="s">
        <v>52</v>
      </c>
      <c r="C97" s="41" t="s">
        <v>14</v>
      </c>
      <c r="D97" s="41" t="s">
        <v>70</v>
      </c>
      <c r="E97" s="41" t="s">
        <v>77</v>
      </c>
      <c r="F97" s="41">
        <v>7310</v>
      </c>
      <c r="G97" s="42">
        <v>78064.609530000002</v>
      </c>
    </row>
    <row r="98" spans="2:7" x14ac:dyDescent="0.25">
      <c r="B98" s="40" t="s">
        <v>52</v>
      </c>
      <c r="C98" s="41" t="s">
        <v>14</v>
      </c>
      <c r="D98" s="41" t="s">
        <v>78</v>
      </c>
      <c r="E98" s="41" t="s">
        <v>71</v>
      </c>
      <c r="F98" s="41">
        <v>427</v>
      </c>
      <c r="G98" s="42">
        <v>5979.0063460000001</v>
      </c>
    </row>
    <row r="99" spans="2:7" x14ac:dyDescent="0.25">
      <c r="B99" s="40" t="s">
        <v>52</v>
      </c>
      <c r="C99" s="41" t="s">
        <v>14</v>
      </c>
      <c r="D99" s="41" t="s">
        <v>78</v>
      </c>
      <c r="E99" s="41" t="s">
        <v>72</v>
      </c>
      <c r="F99" s="41">
        <v>1219</v>
      </c>
      <c r="G99" s="42">
        <v>15742.31565</v>
      </c>
    </row>
    <row r="100" spans="2:7" x14ac:dyDescent="0.25">
      <c r="B100" s="40" t="s">
        <v>52</v>
      </c>
      <c r="C100" s="41" t="s">
        <v>14</v>
      </c>
      <c r="D100" s="41" t="s">
        <v>78</v>
      </c>
      <c r="E100" s="41" t="s">
        <v>73</v>
      </c>
      <c r="F100" s="41">
        <v>1713</v>
      </c>
      <c r="G100" s="42">
        <v>21013.793849999998</v>
      </c>
    </row>
    <row r="101" spans="2:7" x14ac:dyDescent="0.25">
      <c r="B101" s="40" t="s">
        <v>52</v>
      </c>
      <c r="C101" s="41" t="s">
        <v>14</v>
      </c>
      <c r="D101" s="41" t="s">
        <v>78</v>
      </c>
      <c r="E101" s="41" t="s">
        <v>74</v>
      </c>
      <c r="F101" s="41">
        <v>1404</v>
      </c>
      <c r="G101" s="42">
        <v>17021.714629999999</v>
      </c>
    </row>
    <row r="102" spans="2:7" x14ac:dyDescent="0.25">
      <c r="B102" s="40" t="s">
        <v>52</v>
      </c>
      <c r="C102" s="41" t="s">
        <v>14</v>
      </c>
      <c r="D102" s="41" t="s">
        <v>78</v>
      </c>
      <c r="E102" s="41" t="s">
        <v>75</v>
      </c>
      <c r="F102" s="41">
        <v>983</v>
      </c>
      <c r="G102" s="42">
        <v>11490.58633</v>
      </c>
    </row>
    <row r="103" spans="2:7" x14ac:dyDescent="0.25">
      <c r="B103" s="40" t="s">
        <v>52</v>
      </c>
      <c r="C103" s="41" t="s">
        <v>14</v>
      </c>
      <c r="D103" s="41" t="s">
        <v>78</v>
      </c>
      <c r="E103" s="41" t="s">
        <v>76</v>
      </c>
      <c r="F103" s="41">
        <v>637</v>
      </c>
      <c r="G103" s="42">
        <v>7129.6611830000002</v>
      </c>
    </row>
    <row r="104" spans="2:7" x14ac:dyDescent="0.25">
      <c r="B104" s="40" t="s">
        <v>52</v>
      </c>
      <c r="C104" s="41" t="s">
        <v>14</v>
      </c>
      <c r="D104" s="41" t="s">
        <v>78</v>
      </c>
      <c r="E104" s="41" t="s">
        <v>77</v>
      </c>
      <c r="F104" s="41">
        <v>319</v>
      </c>
      <c r="G104" s="42">
        <v>3528.4511729999999</v>
      </c>
    </row>
    <row r="105" spans="2:7" x14ac:dyDescent="0.25">
      <c r="B105" s="40" t="s">
        <v>50</v>
      </c>
      <c r="C105" s="41" t="s">
        <v>14</v>
      </c>
      <c r="D105" s="41" t="s">
        <v>70</v>
      </c>
      <c r="E105" s="41" t="s">
        <v>71</v>
      </c>
      <c r="F105" s="41">
        <v>210</v>
      </c>
      <c r="G105" s="42">
        <v>5016.5711970000002</v>
      </c>
    </row>
    <row r="106" spans="2:7" x14ac:dyDescent="0.25">
      <c r="B106" s="40" t="s">
        <v>50</v>
      </c>
      <c r="C106" s="41" t="s">
        <v>14</v>
      </c>
      <c r="D106" s="41" t="s">
        <v>70</v>
      </c>
      <c r="E106" s="41" t="s">
        <v>72</v>
      </c>
      <c r="F106" s="41">
        <v>333</v>
      </c>
      <c r="G106" s="42">
        <v>7188.5331249999999</v>
      </c>
    </row>
    <row r="107" spans="2:7" x14ac:dyDescent="0.25">
      <c r="B107" s="40" t="s">
        <v>50</v>
      </c>
      <c r="C107" s="41" t="s">
        <v>14</v>
      </c>
      <c r="D107" s="41" t="s">
        <v>70</v>
      </c>
      <c r="E107" s="41" t="s">
        <v>73</v>
      </c>
      <c r="F107" s="41">
        <v>490</v>
      </c>
      <c r="G107" s="42">
        <v>9222.0772319999996</v>
      </c>
    </row>
    <row r="108" spans="2:7" x14ac:dyDescent="0.25">
      <c r="B108" s="40" t="s">
        <v>50</v>
      </c>
      <c r="C108" s="41" t="s">
        <v>14</v>
      </c>
      <c r="D108" s="41" t="s">
        <v>70</v>
      </c>
      <c r="E108" s="41" t="s">
        <v>74</v>
      </c>
      <c r="F108" s="41">
        <v>575</v>
      </c>
      <c r="G108" s="42">
        <v>10007.77886</v>
      </c>
    </row>
    <row r="109" spans="2:7" x14ac:dyDescent="0.25">
      <c r="B109" s="40" t="s">
        <v>50</v>
      </c>
      <c r="C109" s="41" t="s">
        <v>14</v>
      </c>
      <c r="D109" s="41" t="s">
        <v>70</v>
      </c>
      <c r="E109" s="41" t="s">
        <v>75</v>
      </c>
      <c r="F109" s="41">
        <v>901</v>
      </c>
      <c r="G109" s="42">
        <v>12360.03458</v>
      </c>
    </row>
    <row r="110" spans="2:7" x14ac:dyDescent="0.25">
      <c r="B110" s="40" t="s">
        <v>50</v>
      </c>
      <c r="C110" s="41" t="s">
        <v>14</v>
      </c>
      <c r="D110" s="41" t="s">
        <v>70</v>
      </c>
      <c r="E110" s="41" t="s">
        <v>76</v>
      </c>
      <c r="F110" s="41">
        <v>952</v>
      </c>
      <c r="G110" s="42">
        <v>12662.361269999999</v>
      </c>
    </row>
    <row r="111" spans="2:7" x14ac:dyDescent="0.25">
      <c r="B111" s="40" t="s">
        <v>50</v>
      </c>
      <c r="C111" s="41" t="s">
        <v>14</v>
      </c>
      <c r="D111" s="41" t="s">
        <v>70</v>
      </c>
      <c r="E111" s="41" t="s">
        <v>77</v>
      </c>
      <c r="F111" s="41">
        <v>1187</v>
      </c>
      <c r="G111" s="42">
        <v>13788.70263</v>
      </c>
    </row>
    <row r="112" spans="2:7" x14ac:dyDescent="0.25">
      <c r="B112" s="40" t="s">
        <v>50</v>
      </c>
      <c r="C112" s="41" t="s">
        <v>14</v>
      </c>
      <c r="D112" s="41" t="s">
        <v>78</v>
      </c>
      <c r="E112" s="41" t="s">
        <v>71</v>
      </c>
      <c r="F112" s="41">
        <v>55</v>
      </c>
      <c r="G112" s="42">
        <v>1342.2661989999999</v>
      </c>
    </row>
    <row r="113" spans="2:7" x14ac:dyDescent="0.25">
      <c r="B113" s="40" t="s">
        <v>50</v>
      </c>
      <c r="C113" s="41" t="s">
        <v>14</v>
      </c>
      <c r="D113" s="41" t="s">
        <v>78</v>
      </c>
      <c r="E113" s="41" t="s">
        <v>72</v>
      </c>
      <c r="F113" s="41">
        <v>123</v>
      </c>
      <c r="G113" s="42">
        <v>2350.529884</v>
      </c>
    </row>
    <row r="114" spans="2:7" x14ac:dyDescent="0.25">
      <c r="B114" s="40" t="s">
        <v>50</v>
      </c>
      <c r="C114" s="41" t="s">
        <v>14</v>
      </c>
      <c r="D114" s="41" t="s">
        <v>78</v>
      </c>
      <c r="E114" s="41" t="s">
        <v>73</v>
      </c>
      <c r="F114" s="41">
        <v>203</v>
      </c>
      <c r="G114" s="42">
        <v>3543.1879800000002</v>
      </c>
    </row>
    <row r="115" spans="2:7" x14ac:dyDescent="0.25">
      <c r="B115" s="40" t="s">
        <v>50</v>
      </c>
      <c r="C115" s="41" t="s">
        <v>14</v>
      </c>
      <c r="D115" s="41" t="s">
        <v>78</v>
      </c>
      <c r="E115" s="41" t="s">
        <v>74</v>
      </c>
      <c r="F115" s="41">
        <v>225</v>
      </c>
      <c r="G115" s="42">
        <v>3485.291694</v>
      </c>
    </row>
    <row r="116" spans="2:7" x14ac:dyDescent="0.25">
      <c r="B116" s="40" t="s">
        <v>50</v>
      </c>
      <c r="C116" s="41" t="s">
        <v>14</v>
      </c>
      <c r="D116" s="41" t="s">
        <v>78</v>
      </c>
      <c r="E116" s="41" t="s">
        <v>75</v>
      </c>
      <c r="F116" s="41">
        <v>309</v>
      </c>
      <c r="G116" s="42">
        <v>4066.2770129999999</v>
      </c>
    </row>
    <row r="117" spans="2:7" x14ac:dyDescent="0.25">
      <c r="B117" s="40" t="s">
        <v>50</v>
      </c>
      <c r="C117" s="41" t="s">
        <v>14</v>
      </c>
      <c r="D117" s="41" t="s">
        <v>78</v>
      </c>
      <c r="E117" s="41" t="s">
        <v>76</v>
      </c>
      <c r="F117" s="41">
        <v>258</v>
      </c>
      <c r="G117" s="42">
        <v>3166.213937</v>
      </c>
    </row>
    <row r="118" spans="2:7" x14ac:dyDescent="0.25">
      <c r="B118" s="40" t="s">
        <v>50</v>
      </c>
      <c r="C118" s="41" t="s">
        <v>14</v>
      </c>
      <c r="D118" s="41" t="s">
        <v>78</v>
      </c>
      <c r="E118" s="41" t="s">
        <v>77</v>
      </c>
      <c r="F118" s="41">
        <v>197</v>
      </c>
      <c r="G118" s="42">
        <v>2426.949243</v>
      </c>
    </row>
    <row r="119" spans="2:7" x14ac:dyDescent="0.25">
      <c r="B119" s="40" t="s">
        <v>79</v>
      </c>
      <c r="C119" s="41" t="s">
        <v>14</v>
      </c>
      <c r="D119" s="41" t="s">
        <v>70</v>
      </c>
      <c r="E119" s="41" t="s">
        <v>71</v>
      </c>
      <c r="F119" s="41">
        <v>437</v>
      </c>
      <c r="G119" s="42">
        <v>6030.328289</v>
      </c>
    </row>
    <row r="120" spans="2:7" x14ac:dyDescent="0.25">
      <c r="B120" s="40" t="s">
        <v>79</v>
      </c>
      <c r="C120" s="41" t="s">
        <v>14</v>
      </c>
      <c r="D120" s="41" t="s">
        <v>70</v>
      </c>
      <c r="E120" s="41" t="s">
        <v>72</v>
      </c>
      <c r="F120" s="41">
        <v>1964</v>
      </c>
      <c r="G120" s="42">
        <v>25390.517240000001</v>
      </c>
    </row>
    <row r="121" spans="2:7" x14ac:dyDescent="0.25">
      <c r="B121" s="40" t="s">
        <v>79</v>
      </c>
      <c r="C121" s="41" t="s">
        <v>14</v>
      </c>
      <c r="D121" s="41" t="s">
        <v>70</v>
      </c>
      <c r="E121" s="41" t="s">
        <v>73</v>
      </c>
      <c r="F121" s="41">
        <v>3634</v>
      </c>
      <c r="G121" s="42">
        <v>44590.432430000001</v>
      </c>
    </row>
    <row r="122" spans="2:7" x14ac:dyDescent="0.25">
      <c r="B122" s="40" t="s">
        <v>79</v>
      </c>
      <c r="C122" s="41" t="s">
        <v>14</v>
      </c>
      <c r="D122" s="41" t="s">
        <v>70</v>
      </c>
      <c r="E122" s="41" t="s">
        <v>74</v>
      </c>
      <c r="F122" s="41">
        <v>4214</v>
      </c>
      <c r="G122" s="42">
        <v>49662.464180000003</v>
      </c>
    </row>
    <row r="123" spans="2:7" x14ac:dyDescent="0.25">
      <c r="B123" s="40" t="s">
        <v>79</v>
      </c>
      <c r="C123" s="41" t="s">
        <v>14</v>
      </c>
      <c r="D123" s="41" t="s">
        <v>70</v>
      </c>
      <c r="E123" s="41" t="s">
        <v>75</v>
      </c>
      <c r="F123" s="41">
        <v>4182</v>
      </c>
      <c r="G123" s="42">
        <v>46808.730969999997</v>
      </c>
    </row>
    <row r="124" spans="2:7" x14ac:dyDescent="0.25">
      <c r="B124" s="40" t="s">
        <v>79</v>
      </c>
      <c r="C124" s="41" t="s">
        <v>14</v>
      </c>
      <c r="D124" s="41" t="s">
        <v>70</v>
      </c>
      <c r="E124" s="41" t="s">
        <v>76</v>
      </c>
      <c r="F124" s="41">
        <v>3259</v>
      </c>
      <c r="G124" s="42">
        <v>34914.372380000001</v>
      </c>
    </row>
    <row r="125" spans="2:7" x14ac:dyDescent="0.25">
      <c r="B125" s="40" t="s">
        <v>79</v>
      </c>
      <c r="C125" s="41" t="s">
        <v>14</v>
      </c>
      <c r="D125" s="41" t="s">
        <v>70</v>
      </c>
      <c r="E125" s="41" t="s">
        <v>77</v>
      </c>
      <c r="F125" s="41">
        <v>2053</v>
      </c>
      <c r="G125" s="42">
        <v>21944.82704</v>
      </c>
    </row>
    <row r="126" spans="2:7" x14ac:dyDescent="0.25">
      <c r="B126" s="40" t="s">
        <v>79</v>
      </c>
      <c r="C126" s="41" t="s">
        <v>14</v>
      </c>
      <c r="D126" s="41" t="s">
        <v>78</v>
      </c>
      <c r="E126" s="41" t="s">
        <v>71</v>
      </c>
      <c r="F126" s="41">
        <v>15</v>
      </c>
      <c r="G126" s="42">
        <v>266.47931879999999</v>
      </c>
    </row>
    <row r="127" spans="2:7" x14ac:dyDescent="0.25">
      <c r="B127" s="40" t="s">
        <v>79</v>
      </c>
      <c r="C127" s="41" t="s">
        <v>14</v>
      </c>
      <c r="D127" s="41" t="s">
        <v>78</v>
      </c>
      <c r="E127" s="41" t="s">
        <v>72</v>
      </c>
      <c r="F127" s="41">
        <v>91</v>
      </c>
      <c r="G127" s="42">
        <v>1302.787781</v>
      </c>
    </row>
    <row r="128" spans="2:7" x14ac:dyDescent="0.25">
      <c r="B128" s="40" t="s">
        <v>79</v>
      </c>
      <c r="C128" s="41" t="s">
        <v>14</v>
      </c>
      <c r="D128" s="41" t="s">
        <v>78</v>
      </c>
      <c r="E128" s="41" t="s">
        <v>73</v>
      </c>
      <c r="F128" s="41">
        <v>199</v>
      </c>
      <c r="G128" s="42">
        <v>2448.2821119999999</v>
      </c>
    </row>
    <row r="129" spans="2:7" x14ac:dyDescent="0.25">
      <c r="B129" s="40" t="s">
        <v>79</v>
      </c>
      <c r="C129" s="41" t="s">
        <v>14</v>
      </c>
      <c r="D129" s="41" t="s">
        <v>78</v>
      </c>
      <c r="E129" s="41" t="s">
        <v>74</v>
      </c>
      <c r="F129" s="41">
        <v>200</v>
      </c>
      <c r="G129" s="42">
        <v>2181.182573</v>
      </c>
    </row>
    <row r="130" spans="2:7" x14ac:dyDescent="0.25">
      <c r="B130" s="40" t="s">
        <v>79</v>
      </c>
      <c r="C130" s="41" t="s">
        <v>14</v>
      </c>
      <c r="D130" s="41" t="s">
        <v>78</v>
      </c>
      <c r="E130" s="41" t="s">
        <v>75</v>
      </c>
      <c r="F130" s="41">
        <v>152</v>
      </c>
      <c r="G130" s="42">
        <v>1697.5719570000001</v>
      </c>
    </row>
    <row r="131" spans="2:7" x14ac:dyDescent="0.25">
      <c r="B131" s="40" t="s">
        <v>79</v>
      </c>
      <c r="C131" s="41" t="s">
        <v>14</v>
      </c>
      <c r="D131" s="41" t="s">
        <v>78</v>
      </c>
      <c r="E131" s="41" t="s">
        <v>76</v>
      </c>
      <c r="F131" s="41">
        <v>100</v>
      </c>
      <c r="G131" s="42">
        <v>1075.7868800000001</v>
      </c>
    </row>
    <row r="132" spans="2:7" x14ac:dyDescent="0.25">
      <c r="B132" s="40" t="s">
        <v>79</v>
      </c>
      <c r="C132" s="41" t="s">
        <v>14</v>
      </c>
      <c r="D132" s="41" t="s">
        <v>78</v>
      </c>
      <c r="E132" s="41" t="s">
        <v>77</v>
      </c>
      <c r="F132" s="41">
        <v>47</v>
      </c>
      <c r="G132" s="42">
        <v>521.3855125</v>
      </c>
    </row>
    <row r="133" spans="2:7" x14ac:dyDescent="0.25">
      <c r="B133" s="40" t="s">
        <v>80</v>
      </c>
      <c r="C133" s="41" t="s">
        <v>14</v>
      </c>
      <c r="D133" s="41" t="s">
        <v>70</v>
      </c>
      <c r="E133" s="41" t="s">
        <v>71</v>
      </c>
      <c r="F133" s="41">
        <v>6</v>
      </c>
      <c r="G133" s="42">
        <v>128.30485719999999</v>
      </c>
    </row>
    <row r="134" spans="2:7" x14ac:dyDescent="0.25">
      <c r="B134" s="40" t="s">
        <v>80</v>
      </c>
      <c r="C134" s="41" t="s">
        <v>14</v>
      </c>
      <c r="D134" s="41" t="s">
        <v>70</v>
      </c>
      <c r="E134" s="41" t="s">
        <v>72</v>
      </c>
      <c r="F134" s="41">
        <v>5</v>
      </c>
      <c r="G134" s="42">
        <v>118.4352528</v>
      </c>
    </row>
    <row r="135" spans="2:7" x14ac:dyDescent="0.25">
      <c r="B135" s="40" t="s">
        <v>80</v>
      </c>
      <c r="C135" s="41" t="s">
        <v>14</v>
      </c>
      <c r="D135" s="41" t="s">
        <v>70</v>
      </c>
      <c r="E135" s="41" t="s">
        <v>73</v>
      </c>
      <c r="F135" s="41">
        <v>8</v>
      </c>
      <c r="G135" s="42">
        <v>177.6528792</v>
      </c>
    </row>
    <row r="136" spans="2:7" x14ac:dyDescent="0.25">
      <c r="B136" s="40" t="s">
        <v>80</v>
      </c>
      <c r="C136" s="41" t="s">
        <v>14</v>
      </c>
      <c r="D136" s="41" t="s">
        <v>70</v>
      </c>
      <c r="E136" s="41" t="s">
        <v>74</v>
      </c>
      <c r="F136" s="41">
        <v>4</v>
      </c>
      <c r="G136" s="42">
        <v>157.9136704</v>
      </c>
    </row>
    <row r="137" spans="2:7" x14ac:dyDescent="0.25">
      <c r="B137" s="40" t="s">
        <v>80</v>
      </c>
      <c r="C137" s="41" t="s">
        <v>14</v>
      </c>
      <c r="D137" s="41" t="s">
        <v>70</v>
      </c>
      <c r="E137" s="41" t="s">
        <v>75</v>
      </c>
      <c r="F137" s="41">
        <v>23</v>
      </c>
      <c r="G137" s="42">
        <v>305.95773639999999</v>
      </c>
    </row>
    <row r="138" spans="2:7" x14ac:dyDescent="0.25">
      <c r="B138" s="40" t="s">
        <v>80</v>
      </c>
      <c r="C138" s="41" t="s">
        <v>14</v>
      </c>
      <c r="D138" s="41" t="s">
        <v>70</v>
      </c>
      <c r="E138" s="41" t="s">
        <v>76</v>
      </c>
      <c r="F138" s="41">
        <v>48</v>
      </c>
      <c r="G138" s="42">
        <v>744.51969199999996</v>
      </c>
    </row>
    <row r="139" spans="2:7" x14ac:dyDescent="0.25">
      <c r="B139" s="40" t="s">
        <v>80</v>
      </c>
      <c r="C139" s="41" t="s">
        <v>14</v>
      </c>
      <c r="D139" s="41" t="s">
        <v>70</v>
      </c>
      <c r="E139" s="41" t="s">
        <v>77</v>
      </c>
      <c r="F139" s="41">
        <v>72</v>
      </c>
      <c r="G139" s="42">
        <v>1125.134902</v>
      </c>
    </row>
    <row r="140" spans="2:7" x14ac:dyDescent="0.25">
      <c r="B140" s="40" t="s">
        <v>80</v>
      </c>
      <c r="C140" s="41" t="s">
        <v>14</v>
      </c>
      <c r="D140" s="41" t="s">
        <v>78</v>
      </c>
      <c r="E140" s="41" t="s">
        <v>71</v>
      </c>
      <c r="F140" s="41">
        <v>2</v>
      </c>
      <c r="G140" s="42">
        <v>49.348022010000001</v>
      </c>
    </row>
    <row r="141" spans="2:7" x14ac:dyDescent="0.25">
      <c r="B141" s="40" t="s">
        <v>80</v>
      </c>
      <c r="C141" s="41" t="s">
        <v>14</v>
      </c>
      <c r="D141" s="41" t="s">
        <v>78</v>
      </c>
      <c r="E141" s="41" t="s">
        <v>72</v>
      </c>
      <c r="F141" s="41">
        <v>1</v>
      </c>
      <c r="G141" s="42">
        <v>29.6088132</v>
      </c>
    </row>
    <row r="142" spans="2:7" x14ac:dyDescent="0.25">
      <c r="B142" s="40" t="s">
        <v>80</v>
      </c>
      <c r="C142" s="41" t="s">
        <v>14</v>
      </c>
      <c r="D142" s="41" t="s">
        <v>78</v>
      </c>
      <c r="E142" s="41" t="s">
        <v>73</v>
      </c>
      <c r="F142" s="41">
        <v>2</v>
      </c>
      <c r="G142" s="42">
        <v>39.4784176</v>
      </c>
    </row>
    <row r="143" spans="2:7" x14ac:dyDescent="0.25">
      <c r="B143" s="40" t="s">
        <v>80</v>
      </c>
      <c r="C143" s="41" t="s">
        <v>14</v>
      </c>
      <c r="D143" s="41" t="s">
        <v>78</v>
      </c>
      <c r="E143" s="41" t="s">
        <v>74</v>
      </c>
      <c r="F143" s="41">
        <v>5</v>
      </c>
      <c r="G143" s="42">
        <v>88.826439609999994</v>
      </c>
    </row>
    <row r="144" spans="2:7" x14ac:dyDescent="0.25">
      <c r="B144" s="40" t="s">
        <v>80</v>
      </c>
      <c r="C144" s="41" t="s">
        <v>14</v>
      </c>
      <c r="D144" s="41" t="s">
        <v>78</v>
      </c>
      <c r="E144" s="41" t="s">
        <v>75</v>
      </c>
      <c r="F144" s="41">
        <v>3</v>
      </c>
      <c r="G144" s="42">
        <v>69.087230809999994</v>
      </c>
    </row>
    <row r="145" spans="2:7" x14ac:dyDescent="0.25">
      <c r="B145" s="40" t="s">
        <v>80</v>
      </c>
      <c r="C145" s="41" t="s">
        <v>14</v>
      </c>
      <c r="D145" s="41" t="s">
        <v>78</v>
      </c>
      <c r="E145" s="41" t="s">
        <v>76</v>
      </c>
      <c r="F145" s="41">
        <v>15</v>
      </c>
      <c r="G145" s="42">
        <v>208.31337160000001</v>
      </c>
    </row>
    <row r="146" spans="2:7" x14ac:dyDescent="0.25">
      <c r="B146" s="43" t="s">
        <v>80</v>
      </c>
      <c r="C146" s="44" t="s">
        <v>14</v>
      </c>
      <c r="D146" s="44" t="s">
        <v>78</v>
      </c>
      <c r="E146" s="44" t="s">
        <v>77</v>
      </c>
      <c r="F146" s="44">
        <v>13</v>
      </c>
      <c r="G146" s="45">
        <v>207.26169239999999</v>
      </c>
    </row>
  </sheetData>
  <mergeCells count="1">
    <mergeCell ref="B1:G1"/>
  </mergeCells>
  <pageMargins left="0.7" right="0.7" top="0.75" bottom="0.75" header="0.3" footer="0.3"/>
  <pageSetup orientation="landscape" r:id="rId1"/>
  <headerFooter>
    <oddFooter>&amp;L© 2015 Society of Actuaries, All Rights Reserved&amp;RRGA Reinsurance Company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16</v>
      </c>
    </row>
    <row r="2" spans="1:1" ht="15.75" x14ac:dyDescent="0.25">
      <c r="A2" s="4" t="s">
        <v>0</v>
      </c>
    </row>
    <row r="3" spans="1:1" ht="15.75" x14ac:dyDescent="0.25">
      <c r="A3" s="4" t="s">
        <v>2</v>
      </c>
    </row>
    <row r="4" spans="1:1" ht="15.75" x14ac:dyDescent="0.25">
      <c r="A4" s="4" t="s">
        <v>4</v>
      </c>
    </row>
    <row r="5" spans="1:1" ht="15.75" x14ac:dyDescent="0.25">
      <c r="A5" s="4" t="s">
        <v>6</v>
      </c>
    </row>
    <row r="6" spans="1:1" ht="15.75" x14ac:dyDescent="0.25">
      <c r="A6" s="4" t="s">
        <v>9</v>
      </c>
    </row>
    <row r="7" spans="1:1" ht="15.75" x14ac:dyDescent="0.25">
      <c r="A7" s="4" t="s">
        <v>12</v>
      </c>
    </row>
    <row r="8" spans="1:1" ht="15.75" x14ac:dyDescent="0.25">
      <c r="A8" s="4" t="s">
        <v>15</v>
      </c>
    </row>
    <row r="9" spans="1:1" ht="15.75" x14ac:dyDescent="0.25">
      <c r="A9" s="4" t="s">
        <v>17</v>
      </c>
    </row>
    <row r="10" spans="1:1" ht="15.75" x14ac:dyDescent="0.25">
      <c r="A10" s="4" t="s">
        <v>18</v>
      </c>
    </row>
    <row r="11" spans="1:1" ht="15.75" x14ac:dyDescent="0.25">
      <c r="A11" s="17" t="s">
        <v>23</v>
      </c>
    </row>
    <row r="12" spans="1:1" ht="15.75" x14ac:dyDescent="0.25">
      <c r="A12" s="17" t="s">
        <v>24</v>
      </c>
    </row>
    <row r="13" spans="1:1" ht="15.75" x14ac:dyDescent="0.25">
      <c r="A13" s="17" t="s">
        <v>25</v>
      </c>
    </row>
    <row r="14" spans="1:1" ht="15.75" x14ac:dyDescent="0.25">
      <c r="A14" s="17" t="s">
        <v>27</v>
      </c>
    </row>
    <row r="15" spans="1:1" ht="15.75" x14ac:dyDescent="0.25">
      <c r="A15" s="17" t="s">
        <v>28</v>
      </c>
    </row>
    <row r="16" spans="1:1" ht="15.75" x14ac:dyDescent="0.25">
      <c r="A16" s="17" t="s">
        <v>30</v>
      </c>
    </row>
    <row r="17" spans="1:1" ht="15.75" x14ac:dyDescent="0.25">
      <c r="A17" s="17" t="s">
        <v>32</v>
      </c>
    </row>
    <row r="18" spans="1:1" ht="15.75" x14ac:dyDescent="0.25">
      <c r="A18" s="17" t="s">
        <v>34</v>
      </c>
    </row>
    <row r="19" spans="1:1" ht="15.75" x14ac:dyDescent="0.25">
      <c r="A19" s="17" t="s">
        <v>36</v>
      </c>
    </row>
    <row r="20" spans="1:1" ht="15.75" x14ac:dyDescent="0.25">
      <c r="A20" s="17" t="s">
        <v>38</v>
      </c>
    </row>
    <row r="21" spans="1:1" ht="15.75" x14ac:dyDescent="0.25">
      <c r="A21" s="17" t="s">
        <v>40</v>
      </c>
    </row>
    <row r="22" spans="1:1" ht="15.75" x14ac:dyDescent="0.25">
      <c r="A22" s="17" t="s">
        <v>42</v>
      </c>
    </row>
    <row r="23" spans="1:1" ht="15.75" x14ac:dyDescent="0.25">
      <c r="A23" s="17" t="s">
        <v>44</v>
      </c>
    </row>
    <row r="24" spans="1:1" ht="15.75" x14ac:dyDescent="0.25">
      <c r="A24" s="17" t="s">
        <v>45</v>
      </c>
    </row>
    <row r="25" spans="1:1" ht="15.75" x14ac:dyDescent="0.25">
      <c r="A25" s="1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App-A SamplePolicyCalculation</vt:lpstr>
      <vt:lpstr>App-B SampleDataR</vt:lpstr>
      <vt:lpstr>list</vt:lpstr>
    </vt:vector>
  </TitlesOfParts>
  <Company>RGARE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Cao, Minyu</dc:creator>
  <cp:lastModifiedBy>Administrator</cp:lastModifiedBy>
  <cp:lastPrinted>2015-01-20T17:03:12Z</cp:lastPrinted>
  <dcterms:created xsi:type="dcterms:W3CDTF">2014-10-24T16:20:35Z</dcterms:created>
  <dcterms:modified xsi:type="dcterms:W3CDTF">2015-01-20T20:44:24Z</dcterms:modified>
</cp:coreProperties>
</file>