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k alberts\Dropbox\actuarial research\mod det scen proj\Report\SOA edits\"/>
    </mc:Choice>
  </mc:AlternateContent>
  <bookViews>
    <workbookView xWindow="0" yWindow="0" windowWidth="20490" windowHeight="7440" activeTab="1"/>
  </bookViews>
  <sheets>
    <sheet name="Spread Analysis Summary" sheetId="5" r:id="rId1"/>
    <sheet name="Spread Analysis Detail" sheetId="4" r:id="rId2"/>
  </sheets>
  <definedNames>
    <definedName name="_xlnm.Print_Titles" localSheetId="1">'Spread Analysis Detail'!$1:$5</definedName>
  </definedNames>
  <calcPr calcId="152511"/>
</workbook>
</file>

<file path=xl/calcChain.xml><?xml version="1.0" encoding="utf-8"?>
<calcChain xmlns="http://schemas.openxmlformats.org/spreadsheetml/2006/main">
  <c r="L73" i="4" l="1"/>
  <c r="L72" i="4"/>
  <c r="L71" i="4"/>
  <c r="L70" i="4"/>
  <c r="L61" i="4"/>
  <c r="L60" i="4"/>
  <c r="L59" i="4"/>
  <c r="L58" i="4"/>
  <c r="L49" i="4"/>
  <c r="L48" i="4"/>
  <c r="L47" i="4"/>
  <c r="L46" i="4"/>
  <c r="L37" i="4"/>
  <c r="L36" i="4"/>
  <c r="L35" i="4"/>
  <c r="L34" i="4"/>
  <c r="L25" i="4"/>
  <c r="L24" i="4"/>
  <c r="L23" i="4"/>
  <c r="L22" i="4"/>
  <c r="O69" i="4" a="1"/>
  <c r="O69" i="4" s="1"/>
  <c r="G13" i="5" s="1"/>
  <c r="N69" i="4" a="1"/>
  <c r="N69" i="4" s="1"/>
  <c r="C13" i="5" s="1"/>
  <c r="O57" i="4" a="1"/>
  <c r="O57" i="4" s="1"/>
  <c r="G12" i="5" s="1"/>
  <c r="N57" i="4" a="1"/>
  <c r="N57" i="4" s="1"/>
  <c r="C12" i="5" s="1"/>
  <c r="O45" i="4" a="1"/>
  <c r="O45" i="4" s="1"/>
  <c r="G11" i="5" s="1"/>
  <c r="N45" i="4" a="1"/>
  <c r="N45" i="4" s="1"/>
  <c r="C11" i="5" s="1"/>
  <c r="O68" i="4"/>
  <c r="F13" i="5" s="1"/>
  <c r="N68" i="4"/>
  <c r="B13" i="5" s="1"/>
  <c r="O56" i="4"/>
  <c r="F12" i="5" s="1"/>
  <c r="N56" i="4"/>
  <c r="B12" i="5" s="1"/>
  <c r="O44" i="4"/>
  <c r="F11" i="5" s="1"/>
  <c r="N44" i="4"/>
  <c r="B11" i="5" s="1"/>
  <c r="O20" i="4"/>
  <c r="F9" i="5" s="1"/>
  <c r="N20" i="4"/>
  <c r="B9" i="5" s="1"/>
  <c r="O32" i="4"/>
  <c r="F10" i="5" s="1"/>
  <c r="N32" i="4"/>
  <c r="B10" i="5" s="1"/>
  <c r="O73" i="4" a="1"/>
  <c r="O73" i="4" s="1"/>
  <c r="O77" i="4" s="1"/>
  <c r="I13" i="5" s="1"/>
  <c r="O72" i="4" a="1"/>
  <c r="O72" i="4" s="1"/>
  <c r="O76" i="4" s="1"/>
  <c r="O71" i="4" a="1"/>
  <c r="O71" i="4" s="1"/>
  <c r="O75" i="4" s="1"/>
  <c r="O70" i="4" a="1"/>
  <c r="O70" i="4" s="1"/>
  <c r="O74" i="4" s="1"/>
  <c r="H13" i="5" s="1"/>
  <c r="O61" i="4" a="1"/>
  <c r="O61" i="4" s="1"/>
  <c r="O65" i="4" s="1"/>
  <c r="I12" i="5" s="1"/>
  <c r="O60" i="4" a="1"/>
  <c r="O60" i="4" s="1"/>
  <c r="O64" i="4" s="1"/>
  <c r="O59" i="4" a="1"/>
  <c r="O59" i="4" s="1"/>
  <c r="O63" i="4" s="1"/>
  <c r="O58" i="4" a="1"/>
  <c r="O58" i="4" s="1"/>
  <c r="O62" i="4" s="1"/>
  <c r="H12" i="5" s="1"/>
  <c r="O49" i="4" a="1"/>
  <c r="O49" i="4" s="1"/>
  <c r="O53" i="4" s="1"/>
  <c r="I11" i="5" s="1"/>
  <c r="O48" i="4" a="1"/>
  <c r="O48" i="4" s="1"/>
  <c r="O52" i="4" s="1"/>
  <c r="O47" i="4" a="1"/>
  <c r="O47" i="4" s="1"/>
  <c r="O51" i="4" s="1"/>
  <c r="O46" i="4" a="1"/>
  <c r="O46" i="4" s="1"/>
  <c r="O50" i="4" s="1"/>
  <c r="H11" i="5" s="1"/>
  <c r="O37" i="4" a="1"/>
  <c r="O37" i="4" s="1"/>
  <c r="O41" i="4" s="1"/>
  <c r="I10" i="5" s="1"/>
  <c r="O36" i="4" a="1"/>
  <c r="O36" i="4" s="1"/>
  <c r="O40" i="4" s="1"/>
  <c r="O35" i="4" a="1"/>
  <c r="O35" i="4" s="1"/>
  <c r="O39" i="4" s="1"/>
  <c r="O34" i="4" a="1"/>
  <c r="O34" i="4" s="1"/>
  <c r="O38" i="4" s="1"/>
  <c r="H10" i="5" s="1"/>
  <c r="O33" i="4" a="1"/>
  <c r="O33" i="4" s="1"/>
  <c r="G10" i="5" s="1"/>
  <c r="O25" i="4" a="1"/>
  <c r="O25" i="4" s="1"/>
  <c r="O29" i="4" s="1"/>
  <c r="I9" i="5" s="1"/>
  <c r="O24" i="4" a="1"/>
  <c r="O24" i="4" s="1"/>
  <c r="O28" i="4" s="1"/>
  <c r="O23" i="4" a="1"/>
  <c r="O23" i="4" s="1"/>
  <c r="O27" i="4" s="1"/>
  <c r="O22" i="4" a="1"/>
  <c r="O22" i="4" s="1"/>
  <c r="O26" i="4" s="1"/>
  <c r="H9" i="5" s="1"/>
  <c r="O21" i="4" a="1"/>
  <c r="O21" i="4" s="1"/>
  <c r="G9" i="5" s="1"/>
  <c r="O13" i="4"/>
  <c r="O17" i="4" s="1"/>
  <c r="I8" i="5" s="1"/>
  <c r="O12" i="4"/>
  <c r="O16" i="4" s="1"/>
  <c r="O11" i="4"/>
  <c r="O15" i="4" s="1"/>
  <c r="O10" i="4"/>
  <c r="O14" i="4" s="1"/>
  <c r="H8" i="5" s="1"/>
  <c r="O9" i="4"/>
  <c r="G8" i="5" s="1"/>
  <c r="O8" i="4"/>
  <c r="F8" i="5" s="1"/>
  <c r="N73" i="4" a="1"/>
  <c r="N73" i="4" s="1"/>
  <c r="N77" i="4" s="1"/>
  <c r="E13" i="5" s="1"/>
  <c r="N72" i="4" a="1"/>
  <c r="N72" i="4" s="1"/>
  <c r="N76" i="4" s="1"/>
  <c r="N71" i="4" a="1"/>
  <c r="N71" i="4" s="1"/>
  <c r="N75" i="4" s="1"/>
  <c r="N70" i="4" a="1"/>
  <c r="N70" i="4" s="1"/>
  <c r="N74" i="4" s="1"/>
  <c r="D13" i="5" s="1"/>
  <c r="N61" i="4" a="1"/>
  <c r="N61" i="4" s="1"/>
  <c r="N65" i="4" s="1"/>
  <c r="E12" i="5" s="1"/>
  <c r="N60" i="4" a="1"/>
  <c r="N60" i="4" s="1"/>
  <c r="N64" i="4" s="1"/>
  <c r="N59" i="4" a="1"/>
  <c r="N59" i="4" s="1"/>
  <c r="N63" i="4" s="1"/>
  <c r="N58" i="4" a="1"/>
  <c r="N58" i="4" s="1"/>
  <c r="N62" i="4" s="1"/>
  <c r="D12" i="5" s="1"/>
  <c r="N49" i="4" a="1"/>
  <c r="N49" i="4" s="1"/>
  <c r="N53" i="4" s="1"/>
  <c r="E11" i="5" s="1"/>
  <c r="N48" i="4" a="1"/>
  <c r="N48" i="4" s="1"/>
  <c r="N52" i="4" s="1"/>
  <c r="N47" i="4" a="1"/>
  <c r="N47" i="4" s="1"/>
  <c r="N51" i="4" s="1"/>
  <c r="N46" i="4" a="1"/>
  <c r="N46" i="4" s="1"/>
  <c r="N50" i="4" s="1"/>
  <c r="D11" i="5" s="1"/>
  <c r="N37" i="4" a="1"/>
  <c r="N37" i="4" s="1"/>
  <c r="N41" i="4" s="1"/>
  <c r="E10" i="5" s="1"/>
  <c r="N36" i="4" a="1"/>
  <c r="N36" i="4" s="1"/>
  <c r="N40" i="4" s="1"/>
  <c r="N35" i="4" a="1"/>
  <c r="N35" i="4" s="1"/>
  <c r="N39" i="4" s="1"/>
  <c r="N34" i="4" a="1"/>
  <c r="N34" i="4" s="1"/>
  <c r="N38" i="4" s="1"/>
  <c r="D10" i="5" s="1"/>
  <c r="N21" i="4" a="1"/>
  <c r="N21" i="4" s="1"/>
  <c r="C9" i="5" s="1"/>
  <c r="N25" i="4" a="1"/>
  <c r="N25" i="4" s="1"/>
  <c r="N29" i="4" s="1"/>
  <c r="E9" i="5" s="1"/>
  <c r="N24" i="4" a="1"/>
  <c r="N24" i="4" s="1"/>
  <c r="N28" i="4" s="1"/>
  <c r="N23" i="4" a="1"/>
  <c r="N23" i="4" s="1"/>
  <c r="N27" i="4" s="1"/>
  <c r="N22" i="4" a="1"/>
  <c r="N22" i="4" s="1"/>
  <c r="N26" i="4" s="1"/>
  <c r="D9" i="5" s="1"/>
  <c r="N33" i="4" a="1"/>
  <c r="N33" i="4" s="1"/>
  <c r="C10" i="5" s="1"/>
  <c r="N11" i="4"/>
  <c r="N12" i="4"/>
  <c r="N13" i="4"/>
  <c r="N10" i="4"/>
  <c r="N15" i="4" l="1"/>
  <c r="N14" i="4"/>
  <c r="D8" i="5" s="1"/>
  <c r="N16" i="4"/>
  <c r="N8" i="4"/>
  <c r="B8" i="5" s="1"/>
  <c r="N17" i="4"/>
  <c r="E8" i="5" s="1"/>
  <c r="N9" i="4"/>
  <c r="C8" i="5" s="1"/>
</calcChain>
</file>

<file path=xl/sharedStrings.xml><?xml version="1.0" encoding="utf-8"?>
<sst xmlns="http://schemas.openxmlformats.org/spreadsheetml/2006/main" count="112" uniqueCount="42">
  <si>
    <t>Moodys AAA</t>
  </si>
  <si>
    <t>Lower</t>
  </si>
  <si>
    <t>Upper</t>
  </si>
  <si>
    <t>AAA</t>
  </si>
  <si>
    <t>Mean</t>
  </si>
  <si>
    <t>Standard Deviation</t>
  </si>
  <si>
    <t>30th Percentile</t>
  </si>
  <si>
    <t>70th Percentile</t>
  </si>
  <si>
    <t>Group 1</t>
  </si>
  <si>
    <t>Group 2</t>
  </si>
  <si>
    <t>Group 3</t>
  </si>
  <si>
    <t>Group 4</t>
  </si>
  <si>
    <t>Group 5</t>
  </si>
  <si>
    <t>Year</t>
  </si>
  <si>
    <t>MDS Long Rate</t>
  </si>
  <si>
    <t>Moodys Baa</t>
  </si>
  <si>
    <t>AAA Spread</t>
  </si>
  <si>
    <t>Baa Spread</t>
  </si>
  <si>
    <t>Baa</t>
  </si>
  <si>
    <t>Total</t>
  </si>
  <si>
    <t>Variance</t>
  </si>
  <si>
    <t>Moody's AAA</t>
  </si>
  <si>
    <t>Moody's Baa</t>
  </si>
  <si>
    <t>Interest Groups</t>
  </si>
  <si>
    <t>Spread Statistics by Interest Rate Group</t>
  </si>
  <si>
    <t>15th Percentile</t>
  </si>
  <si>
    <t>85th Percentile</t>
  </si>
  <si>
    <t>Int Rt Group</t>
  </si>
  <si>
    <t>CORPORATE BOND SPREAD ANALYSIS DETAIL</t>
  </si>
  <si>
    <t>CORPORATE BOND SPREAD ANALYSIS SUMMARY</t>
  </si>
  <si>
    <t>Report Reference: Section 8.2</t>
  </si>
  <si>
    <t>Interest Rate Group 1</t>
  </si>
  <si>
    <t>Interest Rate Group 2</t>
  </si>
  <si>
    <t>Interest Rate Group 3</t>
  </si>
  <si>
    <t>Interest Rate Group 4</t>
  </si>
  <si>
    <t>Interest Rate Group 5</t>
  </si>
  <si>
    <r>
      <t>CTE</t>
    </r>
    <r>
      <rPr>
        <sz val="7"/>
        <rFont val="Calibri"/>
        <family val="2"/>
        <scheme val="minor"/>
      </rPr>
      <t>L</t>
    </r>
    <r>
      <rPr>
        <sz val="11"/>
        <rFont val="Calibri"/>
        <family val="2"/>
        <scheme val="minor"/>
      </rPr>
      <t>85</t>
    </r>
  </si>
  <si>
    <r>
      <t>CTE</t>
    </r>
    <r>
      <rPr>
        <sz val="7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85</t>
    </r>
  </si>
  <si>
    <r>
      <t>CTE</t>
    </r>
    <r>
      <rPr>
        <sz val="7"/>
        <rFont val="Calibri"/>
        <family val="2"/>
        <scheme val="minor"/>
      </rPr>
      <t>L</t>
    </r>
    <r>
      <rPr>
        <sz val="11"/>
        <rFont val="Calibri"/>
        <family val="2"/>
        <scheme val="minor"/>
      </rPr>
      <t>70</t>
    </r>
  </si>
  <si>
    <r>
      <t>CTE</t>
    </r>
    <r>
      <rPr>
        <sz val="7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70</t>
    </r>
  </si>
  <si>
    <t>MODERN DETERMINISTIC SCENARIOS FOR INTEREST RATES: APPENDIX M</t>
  </si>
  <si>
    <t>Spread to MDS Long Interest Rate: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</si>
</sst>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7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3" fillId="0" borderId="4" xfId="0" applyFont="1" applyBorder="1" applyAlignment="1"/>
    <xf numFmtId="0" fontId="3" fillId="0" borderId="5" xfId="0" applyFont="1" applyBorder="1" applyAlignment="1"/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/>
    <xf numFmtId="43" fontId="3" fillId="0" borderId="3" xfId="1" applyFont="1" applyBorder="1" applyAlignment="1"/>
    <xf numFmtId="0" fontId="3" fillId="0" borderId="9" xfId="0" applyFont="1" applyBorder="1" applyAlignment="1"/>
    <xf numFmtId="43" fontId="3" fillId="0" borderId="9" xfId="1" applyFont="1" applyBorder="1" applyAlignment="1"/>
    <xf numFmtId="43" fontId="3" fillId="0" borderId="5" xfId="1" applyFont="1" applyBorder="1" applyAlignment="1"/>
    <xf numFmtId="0" fontId="5" fillId="0" borderId="0" xfId="0" applyFont="1" applyAlignment="1"/>
    <xf numFmtId="0" fontId="2" fillId="0" borderId="3" xfId="0" applyFont="1" applyBorder="1" applyAlignment="1"/>
    <xf numFmtId="0" fontId="4" fillId="0" borderId="10" xfId="0" applyFont="1" applyBorder="1" applyAlignment="1"/>
    <xf numFmtId="0" fontId="4" fillId="0" borderId="11" xfId="0" applyFont="1" applyBorder="1" applyAlignment="1"/>
    <xf numFmtId="0" fontId="4" fillId="0" borderId="0" xfId="0" applyFont="1" applyAlignment="1"/>
    <xf numFmtId="43" fontId="3" fillId="0" borderId="4" xfId="1" applyFont="1" applyBorder="1" applyAlignment="1"/>
    <xf numFmtId="43" fontId="3" fillId="0" borderId="4" xfId="0" applyNumberFormat="1" applyFont="1" applyBorder="1" applyAlignment="1"/>
    <xf numFmtId="0" fontId="4" fillId="0" borderId="12" xfId="0" applyFont="1" applyBorder="1" applyAlignment="1"/>
    <xf numFmtId="43" fontId="6" fillId="0" borderId="12" xfId="1" applyFont="1" applyFill="1" applyBorder="1" applyAlignment="1"/>
    <xf numFmtId="43" fontId="6" fillId="0" borderId="1" xfId="1" applyFont="1" applyFill="1" applyBorder="1" applyAlignment="1"/>
    <xf numFmtId="0" fontId="6" fillId="0" borderId="0" xfId="0" applyFont="1" applyFill="1" applyBorder="1" applyAlignment="1"/>
    <xf numFmtId="43" fontId="3" fillId="0" borderId="9" xfId="0" applyNumberFormat="1" applyFont="1" applyBorder="1" applyAlignment="1"/>
    <xf numFmtId="0" fontId="6" fillId="0" borderId="3" xfId="0" applyFont="1" applyBorder="1" applyAlignment="1"/>
    <xf numFmtId="0" fontId="4" fillId="0" borderId="9" xfId="0" applyFont="1" applyBorder="1" applyAlignment="1"/>
    <xf numFmtId="43" fontId="4" fillId="0" borderId="9" xfId="1" applyFont="1" applyBorder="1"/>
    <xf numFmtId="0" fontId="4" fillId="0" borderId="13" xfId="0" applyFont="1" applyBorder="1" applyAlignment="1"/>
    <xf numFmtId="43" fontId="6" fillId="0" borderId="13" xfId="1" applyFont="1" applyFill="1" applyBorder="1" applyAlignment="1"/>
    <xf numFmtId="43" fontId="6" fillId="0" borderId="2" xfId="1" applyFont="1" applyFill="1" applyBorder="1" applyAlignment="1"/>
    <xf numFmtId="0" fontId="4" fillId="0" borderId="5" xfId="0" applyFont="1" applyBorder="1" applyAlignment="1"/>
    <xf numFmtId="43" fontId="4" fillId="0" borderId="5" xfId="1" applyFont="1" applyBorder="1"/>
    <xf numFmtId="43" fontId="4" fillId="0" borderId="0" xfId="1" applyFont="1"/>
    <xf numFmtId="0" fontId="4" fillId="0" borderId="0" xfId="0" applyFont="1"/>
    <xf numFmtId="43" fontId="3" fillId="0" borderId="5" xfId="0" applyNumberFormat="1" applyFont="1" applyBorder="1" applyAlignment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B6" sqref="B6:E6"/>
    </sheetView>
  </sheetViews>
  <sheetFormatPr defaultColWidth="9.140625" defaultRowHeight="15" x14ac:dyDescent="0.25"/>
  <cols>
    <col min="1" max="1" width="23" style="2" customWidth="1"/>
    <col min="2" max="9" width="8.5703125" style="2" customWidth="1"/>
    <col min="10" max="16384" width="9.140625" style="2"/>
  </cols>
  <sheetData>
    <row r="1" spans="1:9" x14ac:dyDescent="0.25">
      <c r="A1" s="1" t="s">
        <v>40</v>
      </c>
    </row>
    <row r="2" spans="1:9" x14ac:dyDescent="0.25">
      <c r="A2" s="1" t="s">
        <v>29</v>
      </c>
    </row>
    <row r="3" spans="1:9" x14ac:dyDescent="0.25">
      <c r="A3" s="12" t="s">
        <v>30</v>
      </c>
    </row>
    <row r="5" spans="1:9" x14ac:dyDescent="0.25">
      <c r="B5" s="35" t="s">
        <v>41</v>
      </c>
      <c r="C5" s="36"/>
      <c r="D5" s="36"/>
      <c r="E5" s="36"/>
      <c r="F5" s="36"/>
      <c r="G5" s="36"/>
      <c r="H5" s="36"/>
      <c r="I5" s="37"/>
    </row>
    <row r="6" spans="1:9" x14ac:dyDescent="0.25">
      <c r="A6" s="3"/>
      <c r="B6" s="35" t="s">
        <v>21</v>
      </c>
      <c r="C6" s="36"/>
      <c r="D6" s="36"/>
      <c r="E6" s="37"/>
      <c r="F6" s="35" t="s">
        <v>22</v>
      </c>
      <c r="G6" s="36"/>
      <c r="H6" s="36"/>
      <c r="I6" s="37"/>
    </row>
    <row r="7" spans="1:9" x14ac:dyDescent="0.25">
      <c r="A7" s="4" t="s">
        <v>23</v>
      </c>
      <c r="B7" s="5" t="s">
        <v>4</v>
      </c>
      <c r="C7" s="5" t="s">
        <v>20</v>
      </c>
      <c r="D7" s="6" t="s">
        <v>36</v>
      </c>
      <c r="E7" s="6" t="s">
        <v>37</v>
      </c>
      <c r="F7" s="6" t="s">
        <v>4</v>
      </c>
      <c r="G7" s="6" t="s">
        <v>20</v>
      </c>
      <c r="H7" s="6" t="s">
        <v>36</v>
      </c>
      <c r="I7" s="6" t="s">
        <v>37</v>
      </c>
    </row>
    <row r="8" spans="1:9" x14ac:dyDescent="0.25">
      <c r="A8" s="7" t="s">
        <v>19</v>
      </c>
      <c r="B8" s="8">
        <f>'Spread Analysis Detail'!N8</f>
        <v>0.54914089347079031</v>
      </c>
      <c r="C8" s="8">
        <f>'Spread Analysis Detail'!N9</f>
        <v>0.32802920677556197</v>
      </c>
      <c r="D8" s="8">
        <f>'Spread Analysis Detail'!N14</f>
        <v>0.23255555555555549</v>
      </c>
      <c r="E8" s="8">
        <f>'Spread Analysis Detail'!N17</f>
        <v>1.1686111111111113</v>
      </c>
      <c r="F8" s="8">
        <f>'Spread Analysis Detail'!O8</f>
        <v>1.7390206185567016</v>
      </c>
      <c r="G8" s="8">
        <f>'Spread Analysis Detail'!O9</f>
        <v>0.74099374523218708</v>
      </c>
      <c r="H8" s="8">
        <f>'Spread Analysis Detail'!O14</f>
        <v>0.80844444444444474</v>
      </c>
      <c r="I8" s="8">
        <f>'Spread Analysis Detail'!O17</f>
        <v>2.9733888888888895</v>
      </c>
    </row>
    <row r="9" spans="1:9" x14ac:dyDescent="0.25">
      <c r="A9" s="3" t="s">
        <v>31</v>
      </c>
      <c r="B9" s="10">
        <f>'Spread Analysis Detail'!N20</f>
        <v>0.39651960784313728</v>
      </c>
      <c r="C9" s="10">
        <f>'Spread Analysis Detail'!N21</f>
        <v>0.2606003077988141</v>
      </c>
      <c r="D9" s="10">
        <f>'Spread Analysis Detail'!N26</f>
        <v>0.25250000000000011</v>
      </c>
      <c r="E9" s="10">
        <f>'Spread Analysis Detail'!N29</f>
        <v>0.83888888888888902</v>
      </c>
      <c r="F9" s="10">
        <f>'Spread Analysis Detail'!O20</f>
        <v>1.388921568627451</v>
      </c>
      <c r="G9" s="10">
        <f>'Spread Analysis Detail'!O21</f>
        <v>0.581988089074995</v>
      </c>
      <c r="H9" s="10">
        <f>'Spread Analysis Detail'!O26</f>
        <v>0.84638888888888897</v>
      </c>
      <c r="I9" s="10">
        <f>'Spread Analysis Detail'!O29</f>
        <v>2.2630555555555567</v>
      </c>
    </row>
    <row r="10" spans="1:9" x14ac:dyDescent="0.25">
      <c r="A10" s="9" t="s">
        <v>32</v>
      </c>
      <c r="B10" s="10">
        <f>'Spread Analysis Detail'!N32</f>
        <v>0.38611111111111124</v>
      </c>
      <c r="C10" s="10">
        <f>'Spread Analysis Detail'!N33</f>
        <v>0.27335581331554076</v>
      </c>
      <c r="D10" s="10">
        <f>'Spread Analysis Detail'!N38</f>
        <v>0.14583333333333348</v>
      </c>
      <c r="E10" s="10">
        <f>'Spread Analysis Detail'!N41</f>
        <v>0.95375000000000054</v>
      </c>
      <c r="F10" s="10">
        <f>'Spread Analysis Detail'!O32</f>
        <v>1.6545833333333333</v>
      </c>
      <c r="G10" s="10">
        <f>'Spread Analysis Detail'!O33</f>
        <v>0.78004285527181505</v>
      </c>
      <c r="H10" s="10">
        <f>'Spread Analysis Detail'!O38</f>
        <v>0.65166666666666662</v>
      </c>
      <c r="I10" s="10">
        <f>'Spread Analysis Detail'!O41</f>
        <v>2.7741666666666669</v>
      </c>
    </row>
    <row r="11" spans="1:9" x14ac:dyDescent="0.25">
      <c r="A11" s="9" t="s">
        <v>33</v>
      </c>
      <c r="B11" s="10">
        <f>'Spread Analysis Detail'!N44</f>
        <v>0.54013513513513489</v>
      </c>
      <c r="C11" s="10">
        <f>'Spread Analysis Detail'!N45</f>
        <v>0.33133384761733925</v>
      </c>
      <c r="D11" s="10">
        <f>'Spread Analysis Detail'!N50</f>
        <v>0.24319444444444427</v>
      </c>
      <c r="E11" s="10">
        <f>'Spread Analysis Detail'!N53</f>
        <v>1.1483333333333328</v>
      </c>
      <c r="F11" s="10">
        <f>'Spread Analysis Detail'!O44</f>
        <v>1.8684459459459455</v>
      </c>
      <c r="G11" s="10">
        <f>'Spread Analysis Detail'!O45</f>
        <v>0.89772324680894666</v>
      </c>
      <c r="H11" s="10">
        <f>'Spread Analysis Detail'!O50</f>
        <v>0.81472222222222268</v>
      </c>
      <c r="I11" s="10">
        <f>'Spread Analysis Detail'!O53</f>
        <v>3.4400000000000008</v>
      </c>
    </row>
    <row r="12" spans="1:9" x14ac:dyDescent="0.25">
      <c r="A12" s="9" t="s">
        <v>34</v>
      </c>
      <c r="B12" s="10">
        <f>'Spread Analysis Detail'!N56</f>
        <v>0.72866666666666646</v>
      </c>
      <c r="C12" s="10">
        <f>'Spread Analysis Detail'!N57</f>
        <v>0.33245326530372832</v>
      </c>
      <c r="D12" s="10">
        <f>'Spread Analysis Detail'!N62</f>
        <v>0.3022916666666664</v>
      </c>
      <c r="E12" s="10">
        <f>'Spread Analysis Detail'!N65</f>
        <v>1.3008333333333331</v>
      </c>
      <c r="F12" s="10">
        <f>'Spread Analysis Detail'!O56</f>
        <v>1.6852333333333336</v>
      </c>
      <c r="G12" s="10">
        <f>'Spread Analysis Detail'!O57</f>
        <v>0.46454767675824193</v>
      </c>
      <c r="H12" s="10">
        <f>'Spread Analysis Detail'!O62</f>
        <v>1.1335416666666669</v>
      </c>
      <c r="I12" s="10">
        <f>'Spread Analysis Detail'!O65</f>
        <v>2.427083333333333</v>
      </c>
    </row>
    <row r="13" spans="1:9" x14ac:dyDescent="0.25">
      <c r="A13" s="4" t="s">
        <v>35</v>
      </c>
      <c r="B13" s="11">
        <f>'Spread Analysis Detail'!N68</f>
        <v>0.61513888888888901</v>
      </c>
      <c r="C13" s="11">
        <f>'Spread Analysis Detail'!N69</f>
        <v>0.23099026955616503</v>
      </c>
      <c r="D13" s="11">
        <f>'Spread Analysis Detail'!N74</f>
        <v>0.27916666666666679</v>
      </c>
      <c r="E13" s="11">
        <f>'Spread Analysis Detail'!N77</f>
        <v>0.94750000000000156</v>
      </c>
      <c r="F13" s="11">
        <f>'Spread Analysis Detail'!O68</f>
        <v>2.3258333333333336</v>
      </c>
      <c r="G13" s="11">
        <f>'Spread Analysis Detail'!O69</f>
        <v>0.54387243193806256</v>
      </c>
      <c r="H13" s="11">
        <f>'Spread Analysis Detail'!O74</f>
        <v>1.7599999999999998</v>
      </c>
      <c r="I13" s="11">
        <f>'Spread Analysis Detail'!O77</f>
        <v>3.2733333333333334</v>
      </c>
    </row>
  </sheetData>
  <mergeCells count="3">
    <mergeCell ref="B6:E6"/>
    <mergeCell ref="F6:I6"/>
    <mergeCell ref="B5:I5"/>
  </mergeCells>
  <pageMargins left="0.7" right="0.7" top="0.75" bottom="0.75" header="0.3" footer="0.3"/>
  <pageSetup orientation="portrait" verticalDpi="0" r:id="rId1"/>
  <headerFooter>
    <oddFooter>&amp;LAppendix M, pg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2"/>
  <sheetViews>
    <sheetView tabSelected="1" zoomScaleNormal="100" workbookViewId="0">
      <pane ySplit="5" topLeftCell="A6" activePane="bottomLeft" state="frozen"/>
      <selection pane="bottomLeft"/>
    </sheetView>
  </sheetViews>
  <sheetFormatPr defaultColWidth="9.140625" defaultRowHeight="15" x14ac:dyDescent="0.25"/>
  <cols>
    <col min="1" max="1" width="9.140625" style="2"/>
    <col min="2" max="2" width="16" style="2" customWidth="1"/>
    <col min="3" max="3" width="12" style="2" bestFit="1" customWidth="1"/>
    <col min="4" max="4" width="12.5703125" style="2" customWidth="1"/>
    <col min="5" max="5" width="3.85546875" style="2" customWidth="1"/>
    <col min="6" max="7" width="12.28515625" style="2" customWidth="1"/>
    <col min="8" max="8" width="9.140625" style="2"/>
    <col min="9" max="9" width="11.5703125" style="2" customWidth="1"/>
    <col min="10" max="12" width="9.140625" style="2"/>
    <col min="13" max="13" width="20" style="2" customWidth="1"/>
    <col min="14" max="16384" width="9.140625" style="2"/>
  </cols>
  <sheetData>
    <row r="1" spans="1:15" x14ac:dyDescent="0.25">
      <c r="A1" s="1" t="s">
        <v>40</v>
      </c>
    </row>
    <row r="2" spans="1:15" x14ac:dyDescent="0.25">
      <c r="A2" s="1" t="s">
        <v>28</v>
      </c>
    </row>
    <row r="3" spans="1:15" x14ac:dyDescent="0.25">
      <c r="A3" s="12" t="s">
        <v>30</v>
      </c>
    </row>
    <row r="4" spans="1:15" ht="15.75" thickBot="1" x14ac:dyDescent="0.3"/>
    <row r="5" spans="1:15" ht="15.75" thickBot="1" x14ac:dyDescent="0.3">
      <c r="A5" s="13" t="s">
        <v>13</v>
      </c>
      <c r="B5" s="13" t="s">
        <v>14</v>
      </c>
      <c r="C5" s="13" t="s">
        <v>0</v>
      </c>
      <c r="D5" s="13" t="s">
        <v>15</v>
      </c>
      <c r="E5" s="1"/>
      <c r="F5" s="13" t="s">
        <v>16</v>
      </c>
      <c r="G5" s="13" t="s">
        <v>17</v>
      </c>
      <c r="I5" s="14" t="s">
        <v>27</v>
      </c>
      <c r="J5" s="14" t="s">
        <v>1</v>
      </c>
      <c r="K5" s="15" t="s">
        <v>2</v>
      </c>
      <c r="L5" s="16"/>
      <c r="M5" s="38" t="s">
        <v>24</v>
      </c>
      <c r="N5" s="39"/>
      <c r="O5" s="40"/>
    </row>
    <row r="6" spans="1:15" x14ac:dyDescent="0.25">
      <c r="A6" s="3">
        <v>1919</v>
      </c>
      <c r="B6" s="17">
        <v>4.78</v>
      </c>
      <c r="C6" s="17">
        <v>5.4875000000000007</v>
      </c>
      <c r="D6" s="17">
        <v>7.245000000000001</v>
      </c>
      <c r="F6" s="18">
        <v>0.70750000000000046</v>
      </c>
      <c r="G6" s="18">
        <v>2.4650000000000007</v>
      </c>
      <c r="I6" s="19">
        <v>1</v>
      </c>
      <c r="J6" s="20">
        <v>2</v>
      </c>
      <c r="K6" s="21">
        <v>2.75</v>
      </c>
      <c r="L6" s="22"/>
      <c r="M6" s="16"/>
      <c r="N6" s="16"/>
      <c r="O6" s="16"/>
    </row>
    <row r="7" spans="1:15" x14ac:dyDescent="0.25">
      <c r="A7" s="9">
        <v>1920</v>
      </c>
      <c r="B7" s="10">
        <v>5.47</v>
      </c>
      <c r="C7" s="10">
        <v>6.1208333333333336</v>
      </c>
      <c r="D7" s="10">
        <v>8.2041666666666657</v>
      </c>
      <c r="F7" s="23">
        <v>0.65083333333333382</v>
      </c>
      <c r="G7" s="23">
        <v>2.734166666666666</v>
      </c>
      <c r="I7" s="19">
        <v>2</v>
      </c>
      <c r="J7" s="20">
        <v>2.75</v>
      </c>
      <c r="K7" s="21">
        <v>3.75</v>
      </c>
      <c r="L7" s="22"/>
      <c r="M7" s="24" t="s">
        <v>19</v>
      </c>
      <c r="N7" s="24" t="s">
        <v>3</v>
      </c>
      <c r="O7" s="24" t="s">
        <v>18</v>
      </c>
    </row>
    <row r="8" spans="1:15" x14ac:dyDescent="0.25">
      <c r="A8" s="9">
        <v>1921</v>
      </c>
      <c r="B8" s="10">
        <v>5.48</v>
      </c>
      <c r="C8" s="10">
        <v>5.9691666666666654</v>
      </c>
      <c r="D8" s="10">
        <v>8.3533333333333335</v>
      </c>
      <c r="F8" s="23">
        <v>0.48916666666666497</v>
      </c>
      <c r="G8" s="23">
        <v>2.8733333333333331</v>
      </c>
      <c r="I8" s="19">
        <v>3</v>
      </c>
      <c r="J8" s="20">
        <v>3.75</v>
      </c>
      <c r="K8" s="21">
        <v>6</v>
      </c>
      <c r="L8" s="16"/>
      <c r="M8" s="25" t="s">
        <v>4</v>
      </c>
      <c r="N8" s="26">
        <f>AVERAGE(F:F)</f>
        <v>0.54914089347079031</v>
      </c>
      <c r="O8" s="26">
        <f>AVERAGE(G:G)</f>
        <v>1.7390206185567016</v>
      </c>
    </row>
    <row r="9" spans="1:15" x14ac:dyDescent="0.25">
      <c r="A9" s="9">
        <v>1922</v>
      </c>
      <c r="B9" s="10">
        <v>4.8499999999999996</v>
      </c>
      <c r="C9" s="10">
        <v>5.104166666666667</v>
      </c>
      <c r="D9" s="10">
        <v>7.0808333333333335</v>
      </c>
      <c r="F9" s="23">
        <v>0.25416666666666732</v>
      </c>
      <c r="G9" s="23">
        <v>2.2308333333333339</v>
      </c>
      <c r="I9" s="19">
        <v>4</v>
      </c>
      <c r="J9" s="20">
        <v>6</v>
      </c>
      <c r="K9" s="21">
        <v>10</v>
      </c>
      <c r="L9" s="16"/>
      <c r="M9" s="25" t="s">
        <v>5</v>
      </c>
      <c r="N9" s="26">
        <f>STDEV(F:F)</f>
        <v>0.32802920677556197</v>
      </c>
      <c r="O9" s="26">
        <f>STDEV(G:G)</f>
        <v>0.74099374523218708</v>
      </c>
    </row>
    <row r="10" spans="1:15" ht="15.75" thickBot="1" x14ac:dyDescent="0.3">
      <c r="A10" s="9">
        <v>1923</v>
      </c>
      <c r="B10" s="10">
        <v>4.8100000000000005</v>
      </c>
      <c r="C10" s="10">
        <v>5.1166666666666663</v>
      </c>
      <c r="D10" s="10">
        <v>7.2441666666666675</v>
      </c>
      <c r="F10" s="23">
        <v>0.30666666666666575</v>
      </c>
      <c r="G10" s="23">
        <v>2.434166666666667</v>
      </c>
      <c r="I10" s="27">
        <v>5</v>
      </c>
      <c r="J10" s="28">
        <v>10</v>
      </c>
      <c r="K10" s="29">
        <v>15</v>
      </c>
      <c r="L10" s="22">
        <v>0.15</v>
      </c>
      <c r="M10" s="25" t="s">
        <v>25</v>
      </c>
      <c r="N10" s="26">
        <f t="shared" ref="N10:O13" si="0">PERCENTILE(F:F,$L10)</f>
        <v>0.28350000000000009</v>
      </c>
      <c r="O10" s="26">
        <f t="shared" si="0"/>
        <v>0.99483333333333335</v>
      </c>
    </row>
    <row r="11" spans="1:15" x14ac:dyDescent="0.25">
      <c r="A11" s="9">
        <v>1924</v>
      </c>
      <c r="B11" s="10">
        <v>4.6900000000000004</v>
      </c>
      <c r="C11" s="10">
        <v>5.0041666666666673</v>
      </c>
      <c r="D11" s="10">
        <v>6.8325000000000005</v>
      </c>
      <c r="F11" s="23">
        <v>0.31416666666666693</v>
      </c>
      <c r="G11" s="23">
        <v>2.1425000000000001</v>
      </c>
      <c r="I11" s="16"/>
      <c r="J11" s="16"/>
      <c r="K11" s="16"/>
      <c r="L11" s="22">
        <v>0.3</v>
      </c>
      <c r="M11" s="25" t="s">
        <v>6</v>
      </c>
      <c r="N11" s="26">
        <f t="shared" si="0"/>
        <v>0.30983333333333291</v>
      </c>
      <c r="O11" s="26">
        <f t="shared" si="0"/>
        <v>1.2461666666666664</v>
      </c>
    </row>
    <row r="12" spans="1:15" x14ac:dyDescent="0.25">
      <c r="A12" s="9">
        <v>1925</v>
      </c>
      <c r="B12" s="10">
        <v>4.57</v>
      </c>
      <c r="C12" s="10">
        <v>4.876666666666666</v>
      </c>
      <c r="D12" s="10">
        <v>6.2650000000000006</v>
      </c>
      <c r="F12" s="23">
        <v>0.30666666666666575</v>
      </c>
      <c r="G12" s="23">
        <v>1.6950000000000003</v>
      </c>
      <c r="I12" s="16"/>
      <c r="J12" s="16"/>
      <c r="K12" s="16"/>
      <c r="L12" s="22">
        <v>0.7</v>
      </c>
      <c r="M12" s="25" t="s">
        <v>7</v>
      </c>
      <c r="N12" s="26">
        <f t="shared" si="0"/>
        <v>0.65466666666666662</v>
      </c>
      <c r="O12" s="26">
        <f t="shared" si="0"/>
        <v>2.1430000000000002</v>
      </c>
    </row>
    <row r="13" spans="1:15" x14ac:dyDescent="0.25">
      <c r="A13" s="9">
        <v>1926</v>
      </c>
      <c r="B13" s="10">
        <v>4.4200000000000008</v>
      </c>
      <c r="C13" s="10">
        <v>4.730833333333333</v>
      </c>
      <c r="D13" s="10">
        <v>5.8708333333333327</v>
      </c>
      <c r="F13" s="23">
        <v>0.31083333333333218</v>
      </c>
      <c r="G13" s="23">
        <v>1.4508333333333319</v>
      </c>
      <c r="I13" s="16"/>
      <c r="J13" s="16"/>
      <c r="K13" s="16"/>
      <c r="L13" s="22">
        <v>0.85</v>
      </c>
      <c r="M13" s="25" t="s">
        <v>26</v>
      </c>
      <c r="N13" s="26">
        <f t="shared" si="0"/>
        <v>0.91866666666666608</v>
      </c>
      <c r="O13" s="26">
        <f t="shared" si="0"/>
        <v>2.4396666666666671</v>
      </c>
    </row>
    <row r="14" spans="1:15" x14ac:dyDescent="0.25">
      <c r="A14" s="9">
        <v>1927</v>
      </c>
      <c r="B14" s="10">
        <v>4.2600000000000007</v>
      </c>
      <c r="C14" s="10">
        <v>4.57</v>
      </c>
      <c r="D14" s="10">
        <v>5.4808333333333339</v>
      </c>
      <c r="F14" s="23">
        <v>0.30999999999999961</v>
      </c>
      <c r="G14" s="23">
        <v>1.2208333333333332</v>
      </c>
      <c r="I14" s="16"/>
      <c r="J14" s="16"/>
      <c r="K14" s="16"/>
      <c r="L14" s="16"/>
      <c r="M14" s="25" t="s">
        <v>36</v>
      </c>
      <c r="N14" s="26">
        <f>AVERAGEIF(F:F,"&lt;="&amp;N10)</f>
        <v>0.23255555555555549</v>
      </c>
      <c r="O14" s="26">
        <f>AVERAGEIF(G:G,"&lt;="&amp;O10)</f>
        <v>0.80844444444444474</v>
      </c>
    </row>
    <row r="15" spans="1:15" x14ac:dyDescent="0.25">
      <c r="A15" s="9">
        <v>1928</v>
      </c>
      <c r="B15" s="10">
        <v>4.24</v>
      </c>
      <c r="C15" s="10">
        <v>4.546666666666666</v>
      </c>
      <c r="D15" s="10">
        <v>5.484166666666666</v>
      </c>
      <c r="F15" s="23">
        <v>0.30666666666666575</v>
      </c>
      <c r="G15" s="23">
        <v>1.2441666666666658</v>
      </c>
      <c r="I15" s="16"/>
      <c r="J15" s="16"/>
      <c r="K15" s="16"/>
      <c r="L15" s="16"/>
      <c r="M15" s="25" t="s">
        <v>38</v>
      </c>
      <c r="N15" s="26">
        <f>AVERAGEIF(F:F,"&lt;="&amp;N11)</f>
        <v>0.26767241379310325</v>
      </c>
      <c r="O15" s="26">
        <f>AVERAGEIF(G:G,"&lt;="&amp;O11)</f>
        <v>0.96882183908046027</v>
      </c>
    </row>
    <row r="16" spans="1:15" x14ac:dyDescent="0.25">
      <c r="A16" s="9">
        <v>1929</v>
      </c>
      <c r="B16" s="10">
        <v>4.4200000000000008</v>
      </c>
      <c r="C16" s="10">
        <v>4.7249999999999996</v>
      </c>
      <c r="D16" s="10">
        <v>5.9016666666666664</v>
      </c>
      <c r="F16" s="23">
        <v>0.30499999999999883</v>
      </c>
      <c r="G16" s="23">
        <v>1.4816666666666656</v>
      </c>
      <c r="I16" s="16"/>
      <c r="J16" s="16"/>
      <c r="K16" s="16"/>
      <c r="L16" s="16"/>
      <c r="M16" s="25" t="s">
        <v>39</v>
      </c>
      <c r="N16" s="26">
        <f>AVERAGEIF(F:F,"&gt;="&amp;N12)</f>
        <v>0.96979885057471271</v>
      </c>
      <c r="O16" s="26">
        <f>AVERAGEIF(G:G,"&gt;="&amp;O12)</f>
        <v>2.6464080459770121</v>
      </c>
    </row>
    <row r="17" spans="1:15" x14ac:dyDescent="0.25">
      <c r="A17" s="9">
        <v>1930</v>
      </c>
      <c r="B17" s="10">
        <v>4.24</v>
      </c>
      <c r="C17" s="10">
        <v>4.5466666666666669</v>
      </c>
      <c r="D17" s="10">
        <v>5.8991666666666651</v>
      </c>
      <c r="F17" s="23">
        <v>0.30666666666666664</v>
      </c>
      <c r="G17" s="23">
        <v>1.6591666666666649</v>
      </c>
      <c r="I17" s="16"/>
      <c r="J17" s="16"/>
      <c r="K17" s="16"/>
      <c r="L17" s="16"/>
      <c r="M17" s="30" t="s">
        <v>37</v>
      </c>
      <c r="N17" s="31">
        <f>AVERAGEIF(F:F,"&gt;="&amp;N13)</f>
        <v>1.1686111111111113</v>
      </c>
      <c r="O17" s="31">
        <f>AVERAGEIF(G:G,"&gt;="&amp;O13)</f>
        <v>2.9733888888888895</v>
      </c>
    </row>
    <row r="18" spans="1:15" x14ac:dyDescent="0.25">
      <c r="A18" s="9">
        <v>1931</v>
      </c>
      <c r="B18" s="10">
        <v>4.2700000000000005</v>
      </c>
      <c r="C18" s="10">
        <v>4.5774999999999997</v>
      </c>
      <c r="D18" s="10">
        <v>7.6225000000000014</v>
      </c>
      <c r="F18" s="23">
        <v>0.30749999999999922</v>
      </c>
      <c r="G18" s="23">
        <v>3.3525000000000009</v>
      </c>
      <c r="I18" s="16"/>
      <c r="J18" s="16"/>
      <c r="K18" s="16"/>
      <c r="L18" s="16"/>
      <c r="M18" s="16"/>
      <c r="N18" s="32"/>
      <c r="O18" s="32"/>
    </row>
    <row r="19" spans="1:15" x14ac:dyDescent="0.25">
      <c r="A19" s="9">
        <v>1932</v>
      </c>
      <c r="B19" s="10">
        <v>4.7</v>
      </c>
      <c r="C19" s="10">
        <v>5.0066666666666668</v>
      </c>
      <c r="D19" s="10">
        <v>9.2033333333333331</v>
      </c>
      <c r="F19" s="23">
        <v>0.30666666666666664</v>
      </c>
      <c r="G19" s="23">
        <v>4.503333333333333</v>
      </c>
      <c r="I19" s="16"/>
      <c r="J19" s="16"/>
      <c r="K19" s="16"/>
      <c r="L19" s="16"/>
      <c r="M19" s="24" t="s">
        <v>8</v>
      </c>
      <c r="N19" s="24" t="s">
        <v>3</v>
      </c>
      <c r="O19" s="24" t="s">
        <v>18</v>
      </c>
    </row>
    <row r="20" spans="1:15" x14ac:dyDescent="0.25">
      <c r="A20" s="9">
        <v>1933</v>
      </c>
      <c r="B20" s="10">
        <v>4.1800000000000006</v>
      </c>
      <c r="C20" s="10">
        <v>4.4891666666666667</v>
      </c>
      <c r="D20" s="10">
        <v>7.7583333333333329</v>
      </c>
      <c r="F20" s="23">
        <v>0.30916666666666615</v>
      </c>
      <c r="G20" s="23">
        <v>3.5783333333333323</v>
      </c>
      <c r="I20" s="16"/>
      <c r="J20" s="16"/>
      <c r="K20" s="16"/>
      <c r="L20" s="16"/>
      <c r="M20" s="25" t="s">
        <v>4</v>
      </c>
      <c r="N20" s="26">
        <f>AVERAGEIFS(F:F,$B:$B,"&gt;="&amp;$J$6,$B:$B,"&lt;="&amp;$K$6)</f>
        <v>0.39651960784313728</v>
      </c>
      <c r="O20" s="26">
        <f>AVERAGEIFS(G:G,$B:$B,"&gt;="&amp;$J$6,$B:$B,"&lt;="&amp;$K$6)</f>
        <v>1.388921568627451</v>
      </c>
    </row>
    <row r="21" spans="1:15" x14ac:dyDescent="0.25">
      <c r="A21" s="9">
        <v>1934</v>
      </c>
      <c r="B21" s="10">
        <v>3.69</v>
      </c>
      <c r="C21" s="10">
        <v>4.003333333333333</v>
      </c>
      <c r="D21" s="10">
        <v>6.3208333333333337</v>
      </c>
      <c r="F21" s="23">
        <v>0.31333333333333302</v>
      </c>
      <c r="G21" s="23">
        <v>2.6308333333333338</v>
      </c>
      <c r="I21" s="16"/>
      <c r="J21" s="16"/>
      <c r="K21" s="16"/>
      <c r="L21" s="16"/>
      <c r="M21" s="25" t="s">
        <v>5</v>
      </c>
      <c r="N21" s="26">
        <f t="array" ref="N21">STDEV(IF($B:$B&gt;=$J$6,IF($B:$B&lt;=$K$6,F:F)))</f>
        <v>0.2606003077988141</v>
      </c>
      <c r="O21" s="26">
        <f t="array" ref="O21">STDEV(IF($B:$B&gt;=$J$6,IF($B:$B&lt;=$K$6,G:G)))</f>
        <v>0.581988089074995</v>
      </c>
    </row>
    <row r="22" spans="1:15" x14ac:dyDescent="0.25">
      <c r="A22" s="9">
        <v>1935</v>
      </c>
      <c r="B22" s="10">
        <v>3.29</v>
      </c>
      <c r="C22" s="10">
        <v>3.6024999999999996</v>
      </c>
      <c r="D22" s="10">
        <v>5.751666666666666</v>
      </c>
      <c r="F22" s="23">
        <v>0.31249999999999956</v>
      </c>
      <c r="G22" s="23">
        <v>2.461666666666666</v>
      </c>
      <c r="I22" s="16"/>
      <c r="J22" s="16"/>
      <c r="K22" s="16"/>
      <c r="L22" s="22">
        <f>L$10</f>
        <v>0.15</v>
      </c>
      <c r="M22" s="25" t="s">
        <v>25</v>
      </c>
      <c r="N22" s="26">
        <f t="array" ref="N22">PERCENTILE(IF($B:$B&gt;=$J$6,IF($B:$B&lt;=$K$6,F:F)),$L22)</f>
        <v>0.26033333333333342</v>
      </c>
      <c r="O22" s="26">
        <f t="array" ref="O22">PERCENTILE(IF($B:$B&gt;=$J$6,IF($B:$B&lt;=$K$6,G:G)),$L22)</f>
        <v>0.86066666666666702</v>
      </c>
    </row>
    <row r="23" spans="1:15" x14ac:dyDescent="0.25">
      <c r="A23" s="9">
        <v>1936</v>
      </c>
      <c r="B23" s="10">
        <v>2.93</v>
      </c>
      <c r="C23" s="10">
        <v>3.2358333333333338</v>
      </c>
      <c r="D23" s="10">
        <v>4.7666666666666666</v>
      </c>
      <c r="F23" s="23">
        <v>0.30583333333333362</v>
      </c>
      <c r="G23" s="23">
        <v>1.8366666666666664</v>
      </c>
      <c r="I23" s="16"/>
      <c r="J23" s="16"/>
      <c r="K23" s="16"/>
      <c r="L23" s="22">
        <f>L$11</f>
        <v>0.3</v>
      </c>
      <c r="M23" s="25" t="s">
        <v>6</v>
      </c>
      <c r="N23" s="26">
        <f t="array" ref="N23">PERCENTILE(IF($B:$B&gt;=$J$6,IF($B:$B&lt;=$K$6,F:F)),$L23)</f>
        <v>0.28716666666666663</v>
      </c>
      <c r="O23" s="26">
        <f t="array" ref="O23">PERCENTILE(IF($B:$B&gt;=$J$6,IF($B:$B&lt;=$K$6,G:G)),$L23)</f>
        <v>0.91916666666666724</v>
      </c>
    </row>
    <row r="24" spans="1:15" x14ac:dyDescent="0.25">
      <c r="A24" s="9">
        <v>1937</v>
      </c>
      <c r="B24" s="10">
        <v>2.9499999999999997</v>
      </c>
      <c r="C24" s="10">
        <v>3.2633333333333341</v>
      </c>
      <c r="D24" s="10">
        <v>5.0308333333333328</v>
      </c>
      <c r="F24" s="23">
        <v>0.31333333333333435</v>
      </c>
      <c r="G24" s="23">
        <v>2.0808333333333331</v>
      </c>
      <c r="I24" s="16"/>
      <c r="J24" s="16"/>
      <c r="K24" s="16"/>
      <c r="L24" s="22">
        <f>L$12</f>
        <v>0.7</v>
      </c>
      <c r="M24" s="25" t="s">
        <v>7</v>
      </c>
      <c r="N24" s="26">
        <f t="array" ref="N24">PERCENTILE(IF($B:$B&gt;=$J$6,IF($B:$B&lt;=$K$6,F:F)),$L24)</f>
        <v>0.35216666666666702</v>
      </c>
      <c r="O24" s="26">
        <f t="array" ref="O24">PERCENTILE(IF($B:$B&gt;=$J$6,IF($B:$B&lt;=$K$6,G:G)),$L24)</f>
        <v>1.8288333333333333</v>
      </c>
    </row>
    <row r="25" spans="1:15" x14ac:dyDescent="0.25">
      <c r="A25" s="9">
        <v>1938</v>
      </c>
      <c r="B25" s="10">
        <v>2.88</v>
      </c>
      <c r="C25" s="10">
        <v>3.1924999999999994</v>
      </c>
      <c r="D25" s="10">
        <v>5.7974999999999994</v>
      </c>
      <c r="F25" s="23">
        <v>0.31249999999999956</v>
      </c>
      <c r="G25" s="23">
        <v>2.9174999999999995</v>
      </c>
      <c r="I25" s="16"/>
      <c r="J25" s="16"/>
      <c r="K25" s="16"/>
      <c r="L25" s="22">
        <f>L$13</f>
        <v>0.85</v>
      </c>
      <c r="M25" s="25" t="s">
        <v>26</v>
      </c>
      <c r="N25" s="26">
        <f t="array" ref="N25">PERCENTILE(IF($B:$B&gt;=$J$6,IF($B:$B&lt;=$K$6,F:F)),$L25)</f>
        <v>0.37233333333333318</v>
      </c>
      <c r="O25" s="26">
        <f t="array" ref="O25">PERCENTILE(IF($B:$B&gt;=$J$6,IF($B:$B&lt;=$K$6,G:G)),$L25)</f>
        <v>2.2135000000000002</v>
      </c>
    </row>
    <row r="26" spans="1:15" x14ac:dyDescent="0.25">
      <c r="A26" s="9">
        <v>1939</v>
      </c>
      <c r="B26" s="10">
        <v>2.6999999999999997</v>
      </c>
      <c r="C26" s="10">
        <v>3.0058333333333329</v>
      </c>
      <c r="D26" s="10">
        <v>4.9608333333333343</v>
      </c>
      <c r="F26" s="23">
        <v>0.30583333333333318</v>
      </c>
      <c r="G26" s="23">
        <v>2.2608333333333346</v>
      </c>
      <c r="I26" s="16"/>
      <c r="J26" s="16"/>
      <c r="K26" s="16"/>
      <c r="L26" s="16"/>
      <c r="M26" s="25" t="s">
        <v>36</v>
      </c>
      <c r="N26" s="26">
        <f>AVERAGEIFS(F:F,$B:$B,"&lt;="&amp;$K$6,F:F,"&lt;="&amp;N22)</f>
        <v>0.25250000000000011</v>
      </c>
      <c r="O26" s="26">
        <f>AVERAGEIFS(G:G,$B:$B,"&lt;="&amp;$K$6,G:G,"&lt;="&amp;O22)</f>
        <v>0.84638888888888897</v>
      </c>
    </row>
    <row r="27" spans="1:15" x14ac:dyDescent="0.25">
      <c r="A27" s="9">
        <v>1940</v>
      </c>
      <c r="B27" s="10">
        <v>2.5299999999999998</v>
      </c>
      <c r="C27" s="10">
        <v>2.8408333333333329</v>
      </c>
      <c r="D27" s="10">
        <v>4.7491666666666674</v>
      </c>
      <c r="F27" s="23">
        <v>0.31083333333333307</v>
      </c>
      <c r="G27" s="23">
        <v>2.2191666666666676</v>
      </c>
      <c r="I27" s="16"/>
      <c r="J27" s="16"/>
      <c r="K27" s="16"/>
      <c r="L27" s="16"/>
      <c r="M27" s="25" t="s">
        <v>38</v>
      </c>
      <c r="N27" s="26">
        <f>AVERAGEIFS(F:F,$B:$B,"&lt;="&amp;$K$6,F:F,"&lt;="&amp;N23)</f>
        <v>0.2588333333333333</v>
      </c>
      <c r="O27" s="26">
        <f>AVERAGEIFS(G:G,$B:$B,"&lt;="&amp;$K$6,G:G,"&lt;="&amp;O23)</f>
        <v>0.8643333333333334</v>
      </c>
    </row>
    <row r="28" spans="1:15" x14ac:dyDescent="0.25">
      <c r="A28" s="9">
        <v>1941</v>
      </c>
      <c r="B28" s="10">
        <v>2.46</v>
      </c>
      <c r="C28" s="10">
        <v>2.7675000000000001</v>
      </c>
      <c r="D28" s="10">
        <v>4.3274999999999997</v>
      </c>
      <c r="F28" s="23">
        <v>0.30750000000000011</v>
      </c>
      <c r="G28" s="23">
        <v>1.8674999999999997</v>
      </c>
      <c r="I28" s="16"/>
      <c r="J28" s="16"/>
      <c r="K28" s="16"/>
      <c r="L28" s="16"/>
      <c r="M28" s="25" t="s">
        <v>39</v>
      </c>
      <c r="N28" s="26">
        <f>AVERAGEIFS(F:F,$B:$B,"&lt;="&amp;$K$6,F:F,"&gt;="&amp;N24)</f>
        <v>0.64866666666666661</v>
      </c>
      <c r="O28" s="26">
        <f>AVERAGEIFS(G:G,$B:$B,"&lt;="&amp;$K$6,G:G,"&gt;="&amp;O24)</f>
        <v>2.1723333333333339</v>
      </c>
    </row>
    <row r="29" spans="1:15" x14ac:dyDescent="0.25">
      <c r="A29" s="9">
        <v>1942</v>
      </c>
      <c r="B29" s="10">
        <v>2.46</v>
      </c>
      <c r="C29" s="10">
        <v>2.8258333333333332</v>
      </c>
      <c r="D29" s="10">
        <v>4.2791666666666668</v>
      </c>
      <c r="F29" s="23">
        <v>0.36583333333333323</v>
      </c>
      <c r="G29" s="23">
        <v>1.8191666666666668</v>
      </c>
      <c r="I29" s="16"/>
      <c r="J29" s="16"/>
      <c r="K29" s="16"/>
      <c r="L29" s="16"/>
      <c r="M29" s="30" t="s">
        <v>37</v>
      </c>
      <c r="N29" s="31">
        <f>AVERAGEIFS(F:F,$B:$B,"&lt;="&amp;$K$6,F:F,"&gt;="&amp;N25)</f>
        <v>0.83888888888888902</v>
      </c>
      <c r="O29" s="31">
        <f>AVERAGEIFS(G:G,$B:$B,"&lt;="&amp;$K$6,G:G,"&gt;="&amp;O25)</f>
        <v>2.2630555555555567</v>
      </c>
    </row>
    <row r="30" spans="1:15" x14ac:dyDescent="0.25">
      <c r="A30" s="9">
        <v>1943</v>
      </c>
      <c r="B30" s="10">
        <v>2.4700000000000002</v>
      </c>
      <c r="C30" s="10">
        <v>2.7300000000000004</v>
      </c>
      <c r="D30" s="10">
        <v>3.9099999999999997</v>
      </c>
      <c r="F30" s="23">
        <v>0.26000000000000023</v>
      </c>
      <c r="G30" s="23">
        <v>1.4399999999999995</v>
      </c>
      <c r="I30" s="16"/>
      <c r="J30" s="16"/>
      <c r="K30" s="16"/>
      <c r="L30" s="16"/>
      <c r="M30" s="16"/>
      <c r="N30" s="32"/>
      <c r="O30" s="32"/>
    </row>
    <row r="31" spans="1:15" x14ac:dyDescent="0.25">
      <c r="A31" s="9">
        <v>1944</v>
      </c>
      <c r="B31" s="10">
        <v>2.48</v>
      </c>
      <c r="C31" s="10">
        <v>2.7241666666666666</v>
      </c>
      <c r="D31" s="10">
        <v>3.6108333333333333</v>
      </c>
      <c r="F31" s="23">
        <v>0.24416666666666664</v>
      </c>
      <c r="G31" s="23">
        <v>1.1308333333333334</v>
      </c>
      <c r="I31" s="16"/>
      <c r="J31" s="16"/>
      <c r="K31" s="16"/>
      <c r="L31" s="16"/>
      <c r="M31" s="24" t="s">
        <v>9</v>
      </c>
      <c r="N31" s="24" t="s">
        <v>3</v>
      </c>
      <c r="O31" s="24" t="s">
        <v>18</v>
      </c>
    </row>
    <row r="32" spans="1:15" x14ac:dyDescent="0.25">
      <c r="A32" s="9">
        <v>1945</v>
      </c>
      <c r="B32" s="10">
        <v>2.37</v>
      </c>
      <c r="C32" s="10">
        <v>2.6233333333333335</v>
      </c>
      <c r="D32" s="10">
        <v>3.2858333333333332</v>
      </c>
      <c r="F32" s="23">
        <v>0.25333333333333341</v>
      </c>
      <c r="G32" s="23">
        <v>0.91583333333333306</v>
      </c>
      <c r="I32" s="16"/>
      <c r="J32" s="16"/>
      <c r="K32" s="16"/>
      <c r="L32" s="16"/>
      <c r="M32" s="25" t="s">
        <v>4</v>
      </c>
      <c r="N32" s="26">
        <f>AVERAGEIFS(F:F,$B:$B,"&gt;="&amp;$J$7,$B:$B,"&lt;="&amp;$K$7)</f>
        <v>0.38611111111111124</v>
      </c>
      <c r="O32" s="26">
        <f>AVERAGEIFS(G:G,$B:$B,"&gt;="&amp;$J$7,$B:$B,"&lt;="&amp;$K$7)</f>
        <v>1.6545833333333333</v>
      </c>
    </row>
    <row r="33" spans="1:15" x14ac:dyDescent="0.25">
      <c r="A33" s="9">
        <v>1946</v>
      </c>
      <c r="B33" s="10">
        <v>2.19</v>
      </c>
      <c r="C33" s="10">
        <v>2.5266666666666664</v>
      </c>
      <c r="D33" s="10">
        <v>3.0466666666666669</v>
      </c>
      <c r="F33" s="23">
        <v>0.33666666666666645</v>
      </c>
      <c r="G33" s="23">
        <v>0.85666666666666691</v>
      </c>
      <c r="I33" s="16"/>
      <c r="J33" s="16"/>
      <c r="K33" s="16"/>
      <c r="L33" s="16"/>
      <c r="M33" s="25" t="s">
        <v>5</v>
      </c>
      <c r="N33" s="26">
        <f t="array" ref="N33">STDEV(IF($B:$B&gt;=$J$7,IF($B:$B&lt;=$K$7,F:F)))</f>
        <v>0.27335581331554076</v>
      </c>
      <c r="O33" s="26">
        <f t="array" ref="O33">STDEV(IF($B:$B&gt;=$J$7,IF($B:$B&lt;=$K$7,G:G)))</f>
        <v>0.78004285527181505</v>
      </c>
    </row>
    <row r="34" spans="1:15" x14ac:dyDescent="0.25">
      <c r="A34" s="9">
        <v>1947</v>
      </c>
      <c r="B34" s="10">
        <v>2.25</v>
      </c>
      <c r="C34" s="10">
        <v>2.6108333333333329</v>
      </c>
      <c r="D34" s="10">
        <v>3.2358333333333338</v>
      </c>
      <c r="F34" s="23">
        <v>0.3608333333333329</v>
      </c>
      <c r="G34" s="23">
        <v>0.98583333333333378</v>
      </c>
      <c r="I34" s="16"/>
      <c r="J34" s="16"/>
      <c r="K34" s="16"/>
      <c r="L34" s="22">
        <f>L$10</f>
        <v>0.15</v>
      </c>
      <c r="M34" s="25" t="s">
        <v>25</v>
      </c>
      <c r="N34" s="26">
        <f t="array" ref="N34">PERCENTILE(IF($B:$B&gt;=$J$7,IF($B:$B&lt;=$K$7,F:F)),$L34)</f>
        <v>0.19908333333333295</v>
      </c>
      <c r="O34" s="26">
        <f t="array" ref="O34">PERCENTILE(IF($B:$B&gt;=$J$7,IF($B:$B&lt;=$K$7,G:G)),$L34)</f>
        <v>0.71504166666666669</v>
      </c>
    </row>
    <row r="35" spans="1:15" x14ac:dyDescent="0.25">
      <c r="A35" s="9">
        <v>1948</v>
      </c>
      <c r="B35" s="10">
        <v>2.44</v>
      </c>
      <c r="C35" s="10">
        <v>2.8166666666666664</v>
      </c>
      <c r="D35" s="10">
        <v>3.4658333333333338</v>
      </c>
      <c r="F35" s="23">
        <v>0.37666666666666648</v>
      </c>
      <c r="G35" s="23">
        <v>1.0258333333333338</v>
      </c>
      <c r="I35" s="16"/>
      <c r="J35" s="16"/>
      <c r="K35" s="16"/>
      <c r="L35" s="22">
        <f>L$11</f>
        <v>0.3</v>
      </c>
      <c r="M35" s="25" t="s">
        <v>6</v>
      </c>
      <c r="N35" s="26">
        <f t="array" ref="N35">PERCENTILE(IF($B:$B&gt;=$J$7,IF($B:$B&lt;=$K$7,F:F)),$L35)</f>
        <v>0.30633333333333357</v>
      </c>
      <c r="O35" s="26">
        <f t="array" ref="O35">PERCENTILE(IF($B:$B&gt;=$J$7,IF($B:$B&lt;=$K$7,G:G)),$L35)</f>
        <v>1.195916666666667</v>
      </c>
    </row>
    <row r="36" spans="1:15" x14ac:dyDescent="0.25">
      <c r="A36" s="9">
        <v>1949</v>
      </c>
      <c r="B36" s="10">
        <v>2.31</v>
      </c>
      <c r="C36" s="10">
        <v>2.6600000000000006</v>
      </c>
      <c r="D36" s="10">
        <v>3.4166666666666674</v>
      </c>
      <c r="F36" s="23">
        <v>0.35000000000000053</v>
      </c>
      <c r="G36" s="23">
        <v>1.1066666666666674</v>
      </c>
      <c r="I36" s="16"/>
      <c r="J36" s="16"/>
      <c r="K36" s="16"/>
      <c r="L36" s="22">
        <f>L$12</f>
        <v>0.7</v>
      </c>
      <c r="M36" s="25" t="s">
        <v>7</v>
      </c>
      <c r="N36" s="26">
        <f t="array" ref="N36">PERCENTILE(IF($B:$B&gt;=$J$7,IF($B:$B&lt;=$K$7,F:F)),$L36)</f>
        <v>0.31333333333333396</v>
      </c>
      <c r="O36" s="26">
        <f t="array" ref="O36">PERCENTILE(IF($B:$B&gt;=$J$7,IF($B:$B&lt;=$K$7,G:G)),$L36)</f>
        <v>2.0075833333333328</v>
      </c>
    </row>
    <row r="37" spans="1:15" x14ac:dyDescent="0.25">
      <c r="A37" s="9">
        <v>1950</v>
      </c>
      <c r="B37" s="10">
        <v>2.3199999999999998</v>
      </c>
      <c r="C37" s="10">
        <v>2.6225000000000001</v>
      </c>
      <c r="D37" s="10">
        <v>3.2400000000000007</v>
      </c>
      <c r="F37" s="23">
        <v>0.30250000000000021</v>
      </c>
      <c r="G37" s="23">
        <v>0.92000000000000082</v>
      </c>
      <c r="I37" s="16"/>
      <c r="J37" s="16"/>
      <c r="K37" s="16"/>
      <c r="L37" s="22">
        <f>L$13</f>
        <v>0.85</v>
      </c>
      <c r="M37" s="25" t="s">
        <v>26</v>
      </c>
      <c r="N37" s="26">
        <f t="array" ref="N37">PERCENTILE(IF($B:$B&gt;=$J$7,IF($B:$B&lt;=$K$7,F:F)),$L37)</f>
        <v>0.55762499999999982</v>
      </c>
      <c r="O37" s="26">
        <f t="array" ref="O37">PERCENTILE(IF($B:$B&gt;=$J$7,IF($B:$B&lt;=$K$7,G:G)),$L37)</f>
        <v>2.5208749999999998</v>
      </c>
    </row>
    <row r="38" spans="1:15" x14ac:dyDescent="0.25">
      <c r="A38" s="9">
        <v>1951</v>
      </c>
      <c r="B38" s="10">
        <v>2.57</v>
      </c>
      <c r="C38" s="10">
        <v>2.86</v>
      </c>
      <c r="D38" s="10">
        <v>3.4133333333333336</v>
      </c>
      <c r="F38" s="23">
        <v>0.29000000000000004</v>
      </c>
      <c r="G38" s="23">
        <v>0.84333333333333371</v>
      </c>
      <c r="I38" s="16"/>
      <c r="J38" s="16"/>
      <c r="K38" s="16"/>
      <c r="L38" s="16"/>
      <c r="M38" s="25" t="s">
        <v>36</v>
      </c>
      <c r="N38" s="26">
        <f>AVERAGEIFS(F:F,$B:$B,"&gt;="&amp;$J$7,$B:$B,"&lt;="&amp;$K$7,F:F,"&lt;="&amp;N34)</f>
        <v>0.14583333333333348</v>
      </c>
      <c r="O38" s="26">
        <f>AVERAGEIFS(G:G,$B:$B,"&gt;="&amp;$J$7,$B:$B,"&lt;="&amp;$K$7,G:G,"&lt;="&amp;O34)</f>
        <v>0.65166666666666662</v>
      </c>
    </row>
    <row r="39" spans="1:15" x14ac:dyDescent="0.25">
      <c r="A39" s="9">
        <v>1952</v>
      </c>
      <c r="B39" s="10">
        <v>2.68</v>
      </c>
      <c r="C39" s="10">
        <v>2.9558333333333331</v>
      </c>
      <c r="D39" s="10">
        <v>3.5191666666666666</v>
      </c>
      <c r="F39" s="23">
        <v>0.27583333333333293</v>
      </c>
      <c r="G39" s="23">
        <v>0.83916666666666639</v>
      </c>
      <c r="I39" s="16"/>
      <c r="J39" s="16"/>
      <c r="K39" s="16"/>
      <c r="L39" s="16"/>
      <c r="M39" s="25" t="s">
        <v>38</v>
      </c>
      <c r="N39" s="26">
        <f>AVERAGEIFS(F:F,$B:$B,"&gt;="&amp;$J$7,$B:$B,"&lt;="&amp;$K$7,F:F,"&lt;="&amp;N35)</f>
        <v>0.20541666666666669</v>
      </c>
      <c r="O39" s="26">
        <f>AVERAGEIFS(G:G,$B:$B,"&gt;="&amp;$J$7,$B:$B,"&lt;="&amp;$K$7,G:G,"&lt;="&amp;O35)</f>
        <v>0.80375000000000008</v>
      </c>
    </row>
    <row r="40" spans="1:15" x14ac:dyDescent="0.25">
      <c r="A40" s="9">
        <v>1953</v>
      </c>
      <c r="B40" s="10">
        <v>3.06</v>
      </c>
      <c r="C40" s="10">
        <v>3.1991666666666672</v>
      </c>
      <c r="D40" s="10">
        <v>3.7333333333333338</v>
      </c>
      <c r="F40" s="23">
        <v>0.1391666666666671</v>
      </c>
      <c r="G40" s="23">
        <v>0.67333333333333378</v>
      </c>
      <c r="I40" s="16"/>
      <c r="J40" s="16"/>
      <c r="K40" s="16"/>
      <c r="L40" s="16"/>
      <c r="M40" s="25" t="s">
        <v>39</v>
      </c>
      <c r="N40" s="26">
        <f>AVERAGEIFS(F:F,$B:$B,"&gt;="&amp;$J$7,$B:$B,"&lt;="&amp;$K$7,F:F,"&gt;="&amp;N36)</f>
        <v>0.6414583333333338</v>
      </c>
      <c r="O40" s="26">
        <f>AVERAGEIFS(G:G,$B:$B,"&gt;="&amp;$J$7,$B:$B,"&lt;="&amp;$K$7,G:G,"&gt;="&amp;O36)</f>
        <v>2.5227083333333331</v>
      </c>
    </row>
    <row r="41" spans="1:15" x14ac:dyDescent="0.25">
      <c r="A41" s="9">
        <v>1954</v>
      </c>
      <c r="B41" s="10">
        <v>2.64</v>
      </c>
      <c r="C41" s="10">
        <v>2.9008333333333334</v>
      </c>
      <c r="D41" s="10">
        <v>3.5066666666666673</v>
      </c>
      <c r="F41" s="23">
        <v>0.26083333333333325</v>
      </c>
      <c r="G41" s="23">
        <v>0.86666666666666714</v>
      </c>
      <c r="I41" s="16"/>
      <c r="J41" s="16"/>
      <c r="K41" s="16"/>
      <c r="L41" s="16"/>
      <c r="M41" s="30" t="s">
        <v>37</v>
      </c>
      <c r="N41" s="31">
        <f>AVERAGEIFS(F:F,$B:$B,"&gt;="&amp;$J$7,$B:$B,"&lt;="&amp;$K$7,F:F,"&gt;="&amp;N37)</f>
        <v>0.95375000000000054</v>
      </c>
      <c r="O41" s="31">
        <f>AVERAGEIFS(G:G,$B:$B,"&gt;="&amp;$J$7,$B:$B,"&lt;="&amp;$K$7,G:G,"&gt;="&amp;O37)</f>
        <v>2.7741666666666669</v>
      </c>
    </row>
    <row r="42" spans="1:15" x14ac:dyDescent="0.25">
      <c r="A42" s="9">
        <v>1955</v>
      </c>
      <c r="B42" s="10">
        <v>2.9</v>
      </c>
      <c r="C42" s="10">
        <v>3.0524999999999998</v>
      </c>
      <c r="D42" s="10">
        <v>3.5299999999999994</v>
      </c>
      <c r="F42" s="23">
        <v>0.15249999999999986</v>
      </c>
      <c r="G42" s="23">
        <v>0.62999999999999945</v>
      </c>
      <c r="I42" s="16"/>
      <c r="J42" s="16"/>
      <c r="K42" s="16"/>
      <c r="L42" s="16"/>
      <c r="M42" s="33"/>
      <c r="N42" s="32"/>
      <c r="O42" s="32"/>
    </row>
    <row r="43" spans="1:15" x14ac:dyDescent="0.25">
      <c r="A43" s="9">
        <v>1956</v>
      </c>
      <c r="B43" s="10">
        <v>3.14</v>
      </c>
      <c r="C43" s="10">
        <v>3.3641666666666663</v>
      </c>
      <c r="D43" s="10">
        <v>3.8774999999999999</v>
      </c>
      <c r="F43" s="23">
        <v>0.22416666666666618</v>
      </c>
      <c r="G43" s="23">
        <v>0.73749999999999982</v>
      </c>
      <c r="I43" s="16"/>
      <c r="J43" s="16"/>
      <c r="K43" s="16"/>
      <c r="L43" s="16"/>
      <c r="M43" s="24" t="s">
        <v>10</v>
      </c>
      <c r="N43" s="24" t="s">
        <v>3</v>
      </c>
      <c r="O43" s="24" t="s">
        <v>18</v>
      </c>
    </row>
    <row r="44" spans="1:15" x14ac:dyDescent="0.25">
      <c r="A44" s="9">
        <v>1957</v>
      </c>
      <c r="B44" s="10">
        <v>3.54</v>
      </c>
      <c r="C44" s="10">
        <v>3.8849999999999998</v>
      </c>
      <c r="D44" s="10">
        <v>4.7141666666666673</v>
      </c>
      <c r="F44" s="23">
        <v>0.34499999999999975</v>
      </c>
      <c r="G44" s="23">
        <v>1.1741666666666672</v>
      </c>
      <c r="I44" s="16"/>
      <c r="J44" s="16"/>
      <c r="K44" s="16"/>
      <c r="L44" s="16"/>
      <c r="M44" s="25" t="s">
        <v>4</v>
      </c>
      <c r="N44" s="26">
        <f>AVERAGEIFS(F:F,$B:$B,"&gt;="&amp;$J$8,$B:$B,"&lt;="&amp;$K$8)</f>
        <v>0.54013513513513489</v>
      </c>
      <c r="O44" s="26">
        <f>AVERAGEIFS(G:G,$B:$B,"&gt;="&amp;$J$8,$B:$B,"&lt;="&amp;$K$8)</f>
        <v>1.8684459459459455</v>
      </c>
    </row>
    <row r="45" spans="1:15" x14ac:dyDescent="0.25">
      <c r="A45" s="9">
        <v>1958</v>
      </c>
      <c r="B45" s="10">
        <v>3.48</v>
      </c>
      <c r="C45" s="10">
        <v>3.7875000000000001</v>
      </c>
      <c r="D45" s="10">
        <v>4.7266666666666666</v>
      </c>
      <c r="F45" s="23">
        <v>0.30750000000000011</v>
      </c>
      <c r="G45" s="23">
        <v>1.2466666666666666</v>
      </c>
      <c r="I45" s="16"/>
      <c r="J45" s="16"/>
      <c r="K45" s="16"/>
      <c r="L45" s="16"/>
      <c r="M45" s="25" t="s">
        <v>5</v>
      </c>
      <c r="N45" s="26">
        <f t="array" ref="N45">STDEV(IF($B:$B&gt;=$J$8,IF($B:$B&lt;=$K$8,F:F)))</f>
        <v>0.33133384761733925</v>
      </c>
      <c r="O45" s="26">
        <f t="array" ref="O45">STDEV(IF($B:$B&gt;=$J$8,IF($B:$B&lt;=$K$8,G:G)))</f>
        <v>0.89772324680894666</v>
      </c>
    </row>
    <row r="46" spans="1:15" x14ac:dyDescent="0.25">
      <c r="A46" s="9">
        <v>1959</v>
      </c>
      <c r="B46" s="10">
        <v>4.13</v>
      </c>
      <c r="C46" s="10">
        <v>4.3816666666666668</v>
      </c>
      <c r="D46" s="10">
        <v>5.0533333333333337</v>
      </c>
      <c r="F46" s="23">
        <v>0.25166666666666693</v>
      </c>
      <c r="G46" s="23">
        <v>0.92333333333333378</v>
      </c>
      <c r="I46" s="16"/>
      <c r="J46" s="16"/>
      <c r="K46" s="16"/>
      <c r="L46" s="22">
        <f>L$10</f>
        <v>0.15</v>
      </c>
      <c r="M46" s="25" t="s">
        <v>25</v>
      </c>
      <c r="N46" s="26">
        <f t="array" ref="N46">PERCENTILE(IF($B:$B&gt;=$J$8,IF($B:$B&lt;=$K$8,F:F)),$L46)</f>
        <v>0.30566666666666559</v>
      </c>
      <c r="O46" s="26">
        <f t="array" ref="O46">PERCENTILE(IF($B:$B&gt;=$J$8,IF($B:$B&lt;=$K$8,G:G)),$L46)</f>
        <v>1.0696666666666668</v>
      </c>
    </row>
    <row r="47" spans="1:15" x14ac:dyDescent="0.25">
      <c r="A47" s="9">
        <v>1960</v>
      </c>
      <c r="B47" s="10">
        <v>4.0599999999999996</v>
      </c>
      <c r="C47" s="10">
        <v>4.41</v>
      </c>
      <c r="D47" s="10">
        <v>5.189166666666666</v>
      </c>
      <c r="F47" s="23">
        <v>0.35000000000000053</v>
      </c>
      <c r="G47" s="23">
        <v>1.1291666666666664</v>
      </c>
      <c r="I47" s="16"/>
      <c r="J47" s="16"/>
      <c r="K47" s="16"/>
      <c r="L47" s="22">
        <f>L$11</f>
        <v>0.3</v>
      </c>
      <c r="M47" s="25" t="s">
        <v>6</v>
      </c>
      <c r="N47" s="26">
        <f t="array" ref="N47">PERCENTILE(IF($B:$B&gt;=$J$8,IF($B:$B&lt;=$K$8,F:F)),$L47)</f>
        <v>0.30733333333333268</v>
      </c>
      <c r="O47" s="26">
        <f t="array" ref="O47">PERCENTILE(IF($B:$B&gt;=$J$8,IF($B:$B&lt;=$K$8,G:G)),$L47)</f>
        <v>1.3235000000000001</v>
      </c>
    </row>
    <row r="48" spans="1:15" x14ac:dyDescent="0.25">
      <c r="A48" s="9">
        <v>1961</v>
      </c>
      <c r="B48" s="10">
        <v>3.92</v>
      </c>
      <c r="C48" s="10">
        <v>4.3500000000000005</v>
      </c>
      <c r="D48" s="10">
        <v>5.0750000000000002</v>
      </c>
      <c r="F48" s="23">
        <v>0.4300000000000006</v>
      </c>
      <c r="G48" s="23">
        <v>1.1550000000000002</v>
      </c>
      <c r="I48" s="16"/>
      <c r="J48" s="16"/>
      <c r="K48" s="16"/>
      <c r="L48" s="22">
        <f>L$12</f>
        <v>0.7</v>
      </c>
      <c r="M48" s="25" t="s">
        <v>7</v>
      </c>
      <c r="N48" s="26">
        <f t="array" ref="N48">PERCENTILE(IF($B:$B&gt;=$J$8,IF($B:$B&lt;=$K$8,F:F)),$L48)</f>
        <v>0.65783333333333349</v>
      </c>
      <c r="O48" s="26">
        <f t="array" ref="O48">PERCENTILE(IF($B:$B&gt;=$J$8,IF($B:$B&lt;=$K$8,G:G)),$L48)</f>
        <v>2.2621666666666669</v>
      </c>
    </row>
    <row r="49" spans="1:15" x14ac:dyDescent="0.25">
      <c r="A49" s="9">
        <v>1962</v>
      </c>
      <c r="B49" s="10">
        <v>3.99</v>
      </c>
      <c r="C49" s="10">
        <v>4.3250000000000002</v>
      </c>
      <c r="D49" s="10">
        <v>5.0200000000000005</v>
      </c>
      <c r="F49" s="23">
        <v>0.33499999999999996</v>
      </c>
      <c r="G49" s="23">
        <v>1.0300000000000002</v>
      </c>
      <c r="I49" s="16"/>
      <c r="J49" s="16"/>
      <c r="K49" s="16"/>
      <c r="L49" s="22">
        <f>L$13</f>
        <v>0.85</v>
      </c>
      <c r="M49" s="25" t="s">
        <v>26</v>
      </c>
      <c r="N49" s="26">
        <f t="array" ref="N49">PERCENTILE(IF($B:$B&gt;=$J$8,IF($B:$B&lt;=$K$8,F:F)),$L49)</f>
        <v>0.84283333333333266</v>
      </c>
      <c r="O49" s="26">
        <f t="array" ref="O49">PERCENTILE(IF($B:$B&gt;=$J$8,IF($B:$B&lt;=$K$8,G:G)),$L49)</f>
        <v>2.8176666666666659</v>
      </c>
    </row>
    <row r="50" spans="1:15" x14ac:dyDescent="0.25">
      <c r="A50" s="9">
        <v>1963</v>
      </c>
      <c r="B50" s="10">
        <v>4.05</v>
      </c>
      <c r="C50" s="10">
        <v>4.2591666666666663</v>
      </c>
      <c r="D50" s="10">
        <v>4.8558333333333339</v>
      </c>
      <c r="F50" s="23">
        <v>0.2091666666666665</v>
      </c>
      <c r="G50" s="23">
        <v>0.80583333333333407</v>
      </c>
      <c r="I50" s="16"/>
      <c r="J50" s="16"/>
      <c r="K50" s="16"/>
      <c r="L50" s="16"/>
      <c r="M50" s="25" t="s">
        <v>36</v>
      </c>
      <c r="N50" s="26">
        <f>AVERAGEIFS(F:F,$B:$B,"&gt;="&amp;$J$8,$B:$B,"&lt;="&amp;$K$8,F:F,"&lt;="&amp;N46)</f>
        <v>0.24319444444444427</v>
      </c>
      <c r="O50" s="26">
        <f>AVERAGEIFS(G:G,$B:$B,"&gt;="&amp;$J$8,$B:$B,"&lt;="&amp;$K$8,G:G,"&lt;="&amp;O46)</f>
        <v>0.81472222222222268</v>
      </c>
    </row>
    <row r="51" spans="1:15" x14ac:dyDescent="0.25">
      <c r="A51" s="9">
        <v>1964</v>
      </c>
      <c r="B51" s="10">
        <v>4.1900000000000004</v>
      </c>
      <c r="C51" s="10">
        <v>4.4058333333333328</v>
      </c>
      <c r="D51" s="10">
        <v>4.828333333333334</v>
      </c>
      <c r="F51" s="23">
        <v>0.21583333333333243</v>
      </c>
      <c r="G51" s="23">
        <v>0.63833333333333364</v>
      </c>
      <c r="I51" s="16"/>
      <c r="J51" s="16"/>
      <c r="K51" s="16"/>
      <c r="L51" s="16"/>
      <c r="M51" s="25" t="s">
        <v>38</v>
      </c>
      <c r="N51" s="26">
        <f>AVERAGEIFS(F:F,$B:$B,"&gt;="&amp;$J$8,$B:$B,"&lt;="&amp;$K$8,F:F,"&lt;="&amp;N47)</f>
        <v>0.2720454545454542</v>
      </c>
      <c r="O51" s="26">
        <f>AVERAGEIFS(G:G,$B:$B,"&gt;="&amp;$J$8,$B:$B,"&lt;="&amp;$K$8,G:G,"&lt;="&amp;O47)</f>
        <v>0.98689393939393955</v>
      </c>
    </row>
    <row r="52" spans="1:15" x14ac:dyDescent="0.25">
      <c r="A52" s="9">
        <v>1965</v>
      </c>
      <c r="B52" s="10">
        <v>4.2699999999999996</v>
      </c>
      <c r="C52" s="10">
        <v>4.4933333333333332</v>
      </c>
      <c r="D52" s="10">
        <v>4.8658333333333346</v>
      </c>
      <c r="F52" s="23">
        <v>0.22333333333333361</v>
      </c>
      <c r="G52" s="23">
        <v>0.59583333333333499</v>
      </c>
      <c r="I52" s="16"/>
      <c r="J52" s="16"/>
      <c r="K52" s="16"/>
      <c r="L52" s="16"/>
      <c r="M52" s="25" t="s">
        <v>39</v>
      </c>
      <c r="N52" s="26">
        <f>AVERAGEIFS(F:F,$B:$B,"&gt;="&amp;$J$8,$B:$B,"&lt;="&amp;$K$8,F:F,"&gt;="&amp;N48)</f>
        <v>0.95621212121212096</v>
      </c>
      <c r="O52" s="26">
        <f>AVERAGEIFS(G:G,$B:$B,"&gt;="&amp;$J$8,$B:$B,"&lt;="&amp;$K$8,G:G,"&gt;="&amp;O48)</f>
        <v>3.0047727272727274</v>
      </c>
    </row>
    <row r="53" spans="1:15" x14ac:dyDescent="0.25">
      <c r="A53" s="9">
        <v>1966</v>
      </c>
      <c r="B53" s="10">
        <v>4.7699999999999996</v>
      </c>
      <c r="C53" s="10">
        <v>5.1300000000000008</v>
      </c>
      <c r="D53" s="10">
        <v>5.6649999999999991</v>
      </c>
      <c r="F53" s="23">
        <v>0.36000000000000121</v>
      </c>
      <c r="G53" s="23">
        <v>0.89499999999999957</v>
      </c>
      <c r="I53" s="16"/>
      <c r="J53" s="16"/>
      <c r="K53" s="16"/>
      <c r="L53" s="16"/>
      <c r="M53" s="30" t="s">
        <v>37</v>
      </c>
      <c r="N53" s="31">
        <f>AVERAGEIFS(F:F,$B:$B,"&gt;="&amp;$J$8,$B:$B,"&lt;="&amp;$K$8,F:F,"&gt;="&amp;N49)</f>
        <v>1.1483333333333328</v>
      </c>
      <c r="O53" s="31">
        <f>AVERAGEIFS(G:G,$B:$B,"&gt;="&amp;$J$8,$B:$B,"&lt;="&amp;$K$8,G:G,"&gt;="&amp;O49)</f>
        <v>3.4400000000000008</v>
      </c>
    </row>
    <row r="54" spans="1:15" x14ac:dyDescent="0.25">
      <c r="A54" s="9">
        <v>1967</v>
      </c>
      <c r="B54" s="10">
        <v>5.01</v>
      </c>
      <c r="C54" s="10">
        <v>5.5066666666666668</v>
      </c>
      <c r="D54" s="10">
        <v>6.2283333333333317</v>
      </c>
      <c r="F54" s="23">
        <v>0.49666666666666703</v>
      </c>
      <c r="G54" s="23">
        <v>1.2183333333333319</v>
      </c>
      <c r="I54" s="16"/>
      <c r="J54" s="16"/>
      <c r="K54" s="16"/>
      <c r="L54" s="16"/>
      <c r="M54" s="33"/>
      <c r="N54" s="32"/>
      <c r="O54" s="32"/>
    </row>
    <row r="55" spans="1:15" x14ac:dyDescent="0.25">
      <c r="A55" s="9">
        <v>1968</v>
      </c>
      <c r="B55" s="10">
        <v>5.45</v>
      </c>
      <c r="C55" s="10">
        <v>6.1750000000000007</v>
      </c>
      <c r="D55" s="10">
        <v>6.9358333333333348</v>
      </c>
      <c r="F55" s="23">
        <v>0.72500000000000053</v>
      </c>
      <c r="G55" s="23">
        <v>1.4858333333333347</v>
      </c>
      <c r="I55" s="16"/>
      <c r="J55" s="16"/>
      <c r="K55" s="16"/>
      <c r="L55" s="16"/>
      <c r="M55" s="24" t="s">
        <v>11</v>
      </c>
      <c r="N55" s="24" t="s">
        <v>3</v>
      </c>
      <c r="O55" s="24" t="s">
        <v>18</v>
      </c>
    </row>
    <row r="56" spans="1:15" x14ac:dyDescent="0.25">
      <c r="A56" s="9">
        <v>1969</v>
      </c>
      <c r="B56" s="10">
        <v>6.33</v>
      </c>
      <c r="C56" s="10">
        <v>7.0291666666666659</v>
      </c>
      <c r="D56" s="10">
        <v>7.8133333333333335</v>
      </c>
      <c r="F56" s="23">
        <v>0.69916666666666583</v>
      </c>
      <c r="G56" s="23">
        <v>1.4833333333333334</v>
      </c>
      <c r="I56" s="16"/>
      <c r="J56" s="16"/>
      <c r="K56" s="16"/>
      <c r="L56" s="16"/>
      <c r="M56" s="25" t="s">
        <v>4</v>
      </c>
      <c r="N56" s="26">
        <f>AVERAGEIFS(F:F,$B:$B,"&gt;="&amp;$J$9,$B:$B,"&lt;="&amp;$K$9)</f>
        <v>0.72866666666666646</v>
      </c>
      <c r="O56" s="26">
        <f>AVERAGEIFS(G:G,$B:$B,"&gt;="&amp;$J$9,$B:$B,"&lt;="&amp;$K$9)</f>
        <v>1.6852333333333336</v>
      </c>
    </row>
    <row r="57" spans="1:15" x14ac:dyDescent="0.25">
      <c r="A57" s="9">
        <v>1970</v>
      </c>
      <c r="B57" s="10">
        <v>6.86</v>
      </c>
      <c r="C57" s="10">
        <v>8.0399999999999991</v>
      </c>
      <c r="D57" s="10">
        <v>9.1050000000000004</v>
      </c>
      <c r="F57" s="23">
        <v>1.1799999999999988</v>
      </c>
      <c r="G57" s="23">
        <v>2.2450000000000001</v>
      </c>
      <c r="I57" s="16"/>
      <c r="J57" s="16"/>
      <c r="K57" s="16"/>
      <c r="L57" s="16"/>
      <c r="M57" s="25" t="s">
        <v>5</v>
      </c>
      <c r="N57" s="26">
        <f t="array" ref="N57">STDEV(IF($B:$B&gt;=$J$9,IF($B:$B&lt;=$K$9,F:F)))</f>
        <v>0.33245326530372832</v>
      </c>
      <c r="O57" s="26">
        <f t="array" ref="O57">STDEV(IF($B:$B&gt;=$J$9,IF($B:$B&lt;=$K$9,G:G)))</f>
        <v>0.46454767675824193</v>
      </c>
    </row>
    <row r="58" spans="1:15" x14ac:dyDescent="0.25">
      <c r="A58" s="9">
        <v>1971</v>
      </c>
      <c r="B58" s="10">
        <v>6.12</v>
      </c>
      <c r="C58" s="10">
        <v>7.3866666666666667</v>
      </c>
      <c r="D58" s="10">
        <v>8.5633333333333344</v>
      </c>
      <c r="F58" s="23">
        <v>1.2666666666666666</v>
      </c>
      <c r="G58" s="23">
        <v>2.4433333333333342</v>
      </c>
      <c r="I58" s="16"/>
      <c r="J58" s="16"/>
      <c r="K58" s="16"/>
      <c r="L58" s="22">
        <f>L$10</f>
        <v>0.15</v>
      </c>
      <c r="M58" s="25" t="s">
        <v>25</v>
      </c>
      <c r="N58" s="26">
        <f t="array" ref="N58">PERCENTILE(IF($B:$B&gt;=$J$9,IF($B:$B&lt;=$K$9,F:F)),$L58)</f>
        <v>0.41166666666666629</v>
      </c>
      <c r="O58" s="26">
        <f t="array" ref="O58">PERCENTILE(IF($B:$B&gt;=$J$9,IF($B:$B&lt;=$K$9,G:G)),$L58)</f>
        <v>1.2465000000000002</v>
      </c>
    </row>
    <row r="59" spans="1:15" x14ac:dyDescent="0.25">
      <c r="A59" s="9">
        <v>1972</v>
      </c>
      <c r="B59" s="10">
        <v>6.01</v>
      </c>
      <c r="C59" s="10">
        <v>7.2133333333333338</v>
      </c>
      <c r="D59" s="10">
        <v>8.1550000000000011</v>
      </c>
      <c r="F59" s="23">
        <v>1.203333333333334</v>
      </c>
      <c r="G59" s="23">
        <v>2.1450000000000014</v>
      </c>
      <c r="I59" s="16"/>
      <c r="J59" s="16"/>
      <c r="K59" s="16"/>
      <c r="L59" s="22">
        <f>L$11</f>
        <v>0.3</v>
      </c>
      <c r="M59" s="25" t="s">
        <v>6</v>
      </c>
      <c r="N59" s="26">
        <f t="array" ref="N59">PERCENTILE(IF($B:$B&gt;=$J$9,IF($B:$B&lt;=$K$9,F:F)),$L59)</f>
        <v>0.57916666666666639</v>
      </c>
      <c r="O59" s="26">
        <f t="array" ref="O59">PERCENTILE(IF($B:$B&gt;=$J$9,IF($B:$B&lt;=$K$9,G:G)),$L59)</f>
        <v>1.3073333333333346</v>
      </c>
    </row>
    <row r="60" spans="1:15" x14ac:dyDescent="0.25">
      <c r="A60" s="9">
        <v>1973</v>
      </c>
      <c r="B60" s="10">
        <v>7.12</v>
      </c>
      <c r="C60" s="10">
        <v>7.440833333333333</v>
      </c>
      <c r="D60" s="10">
        <v>8.2408333333333328</v>
      </c>
      <c r="F60" s="23">
        <v>0.32083333333333286</v>
      </c>
      <c r="G60" s="23">
        <v>1.1208333333333327</v>
      </c>
      <c r="I60" s="16"/>
      <c r="J60" s="16"/>
      <c r="K60" s="16"/>
      <c r="L60" s="22">
        <f>L$12</f>
        <v>0.7</v>
      </c>
      <c r="M60" s="25" t="s">
        <v>7</v>
      </c>
      <c r="N60" s="26">
        <f t="array" ref="N60">PERCENTILE(IF($B:$B&gt;=$J$9,IF($B:$B&lt;=$K$9,F:F)),$L60)</f>
        <v>0.78666666666666729</v>
      </c>
      <c r="O60" s="26">
        <f t="array" ref="O60">PERCENTILE(IF($B:$B&gt;=$J$9,IF($B:$B&lt;=$K$9,G:G)),$L60)</f>
        <v>1.8833333333333335</v>
      </c>
    </row>
    <row r="61" spans="1:15" x14ac:dyDescent="0.25">
      <c r="A61" s="9">
        <v>1974</v>
      </c>
      <c r="B61" s="10">
        <v>8.0500000000000007</v>
      </c>
      <c r="C61" s="10">
        <v>8.5658333333333321</v>
      </c>
      <c r="D61" s="10">
        <v>9.4966666666666661</v>
      </c>
      <c r="F61" s="23">
        <v>0.51583333333333137</v>
      </c>
      <c r="G61" s="23">
        <v>1.4466666666666654</v>
      </c>
      <c r="I61" s="16"/>
      <c r="J61" s="16"/>
      <c r="K61" s="16"/>
      <c r="L61" s="22">
        <f>L$13</f>
        <v>0.85</v>
      </c>
      <c r="M61" s="25" t="s">
        <v>26</v>
      </c>
      <c r="N61" s="26">
        <f t="array" ref="N61">PERCENTILE(IF($B:$B&gt;=$J$9,IF($B:$B&lt;=$K$9,F:F)),$L61)</f>
        <v>1.1883333333333319</v>
      </c>
      <c r="O61" s="26">
        <f t="array" ref="O61">PERCENTILE(IF($B:$B&gt;=$J$9,IF($B:$B&lt;=$K$9,G:G)),$L61)</f>
        <v>2.2566666666666664</v>
      </c>
    </row>
    <row r="62" spans="1:15" x14ac:dyDescent="0.25">
      <c r="A62" s="9">
        <v>1975</v>
      </c>
      <c r="B62" s="10">
        <v>8.19</v>
      </c>
      <c r="C62" s="10">
        <v>8.8258333333333336</v>
      </c>
      <c r="D62" s="10">
        <v>10.610000000000001</v>
      </c>
      <c r="F62" s="23">
        <v>0.63583333333333414</v>
      </c>
      <c r="G62" s="23">
        <v>2.4200000000000017</v>
      </c>
      <c r="I62" s="16"/>
      <c r="J62" s="16"/>
      <c r="K62" s="16"/>
      <c r="L62" s="16"/>
      <c r="M62" s="25" t="s">
        <v>36</v>
      </c>
      <c r="N62" s="26">
        <f>AVERAGEIFS(F:F,$B:$B,"&gt;="&amp;$J$9,$B:$B,"&lt;="&amp;$K$9,F:F,"&lt;="&amp;N58)</f>
        <v>0.3022916666666664</v>
      </c>
      <c r="O62" s="26">
        <f>AVERAGEIFS(G:G,$B:$B,"&gt;="&amp;$J$9,$B:$B,"&lt;="&amp;$K$9,G:G,"&lt;="&amp;O58)</f>
        <v>1.1335416666666669</v>
      </c>
    </row>
    <row r="63" spans="1:15" x14ac:dyDescent="0.25">
      <c r="A63" s="9">
        <v>1976</v>
      </c>
      <c r="B63" s="10">
        <v>7.86</v>
      </c>
      <c r="C63" s="10">
        <v>8.4341666666666661</v>
      </c>
      <c r="D63" s="10">
        <v>9.7466666666666679</v>
      </c>
      <c r="F63" s="23">
        <v>0.57416666666666583</v>
      </c>
      <c r="G63" s="23">
        <v>1.8866666666666676</v>
      </c>
      <c r="I63" s="16"/>
      <c r="J63" s="16"/>
      <c r="K63" s="16"/>
      <c r="L63" s="16"/>
      <c r="M63" s="25" t="s">
        <v>38</v>
      </c>
      <c r="N63" s="26">
        <f>AVERAGEIFS(F:F,$B:$B,"&gt;="&amp;$J$9,$B:$B,"&lt;="&amp;$K$9,F:F,"&lt;="&amp;N59)</f>
        <v>0.4127083333333329</v>
      </c>
      <c r="O63" s="26">
        <f>AVERAGEIFS(G:G,$B:$B,"&gt;="&amp;$J$9,$B:$B,"&lt;="&amp;$K$9,G:G,"&lt;="&amp;O59)</f>
        <v>1.2106250000000003</v>
      </c>
    </row>
    <row r="64" spans="1:15" x14ac:dyDescent="0.25">
      <c r="A64" s="9">
        <v>1977</v>
      </c>
      <c r="B64" s="10">
        <v>7.7</v>
      </c>
      <c r="C64" s="10">
        <v>8.0241666666666678</v>
      </c>
      <c r="D64" s="10">
        <v>8.9691666666666663</v>
      </c>
      <c r="F64" s="23">
        <v>0.3241666666666676</v>
      </c>
      <c r="G64" s="23">
        <v>1.2691666666666661</v>
      </c>
      <c r="I64" s="16"/>
      <c r="J64" s="16"/>
      <c r="K64" s="16"/>
      <c r="L64" s="16"/>
      <c r="M64" s="25" t="s">
        <v>39</v>
      </c>
      <c r="N64" s="26">
        <f>AVERAGEIFS(F:F,$B:$B,"&gt;="&amp;$J$9,$B:$B,"&lt;="&amp;$K$9,F:F,"&gt;="&amp;N60)</f>
        <v>1.1247916666666666</v>
      </c>
      <c r="O64" s="26">
        <f>AVERAGEIFS(G:G,$B:$B,"&gt;="&amp;$J$9,$B:$B,"&lt;="&amp;$K$9,G:G,"&gt;="&amp;O60)</f>
        <v>2.2476041666666671</v>
      </c>
    </row>
    <row r="65" spans="1:15" x14ac:dyDescent="0.25">
      <c r="A65" s="9">
        <v>1978</v>
      </c>
      <c r="B65" s="10">
        <v>8.48</v>
      </c>
      <c r="C65" s="10">
        <v>8.7249999999999996</v>
      </c>
      <c r="D65" s="10">
        <v>9.4883333333333333</v>
      </c>
      <c r="F65" s="23">
        <v>0.24499999999999922</v>
      </c>
      <c r="G65" s="23">
        <v>1.0083333333333329</v>
      </c>
      <c r="I65" s="16"/>
      <c r="J65" s="16"/>
      <c r="K65" s="16"/>
      <c r="L65" s="16"/>
      <c r="M65" s="30" t="s">
        <v>37</v>
      </c>
      <c r="N65" s="31">
        <f>AVERAGEIFS(F:F,$B:$B,"&gt;="&amp;$J$9,$B:$B,"&lt;="&amp;$K$9,F:F,"&gt;="&amp;N61)</f>
        <v>1.3008333333333331</v>
      </c>
      <c r="O65" s="31">
        <f>AVERAGEIFS(G:G,$B:$B,"&gt;="&amp;$J$9,$B:$B,"&lt;="&amp;$K$9,G:G,"&gt;="&amp;O61)</f>
        <v>2.427083333333333</v>
      </c>
    </row>
    <row r="66" spans="1:15" x14ac:dyDescent="0.25">
      <c r="A66" s="9">
        <v>1979</v>
      </c>
      <c r="B66" s="10">
        <v>9.31</v>
      </c>
      <c r="C66" s="10">
        <v>9.6291666666666664</v>
      </c>
      <c r="D66" s="10">
        <v>10.689999999999998</v>
      </c>
      <c r="F66" s="23">
        <v>0.31916666666666593</v>
      </c>
      <c r="G66" s="23">
        <v>1.3799999999999972</v>
      </c>
      <c r="I66" s="16"/>
      <c r="J66" s="16"/>
      <c r="K66" s="16"/>
      <c r="L66" s="16"/>
      <c r="M66" s="33"/>
      <c r="N66" s="32"/>
      <c r="O66" s="32"/>
    </row>
    <row r="67" spans="1:15" x14ac:dyDescent="0.25">
      <c r="A67" s="9">
        <v>1980</v>
      </c>
      <c r="B67" s="10">
        <v>11.34</v>
      </c>
      <c r="C67" s="10">
        <v>11.938333333333334</v>
      </c>
      <c r="D67" s="10">
        <v>13.668333333333331</v>
      </c>
      <c r="F67" s="23">
        <v>0.59833333333333449</v>
      </c>
      <c r="G67" s="23">
        <v>2.3283333333333314</v>
      </c>
      <c r="I67" s="16"/>
      <c r="J67" s="16"/>
      <c r="K67" s="16"/>
      <c r="L67" s="16"/>
      <c r="M67" s="24" t="s">
        <v>12</v>
      </c>
      <c r="N67" s="24" t="s">
        <v>3</v>
      </c>
      <c r="O67" s="24" t="s">
        <v>18</v>
      </c>
    </row>
    <row r="68" spans="1:15" x14ac:dyDescent="0.25">
      <c r="A68" s="9">
        <v>1981</v>
      </c>
      <c r="B68" s="10">
        <v>13.58</v>
      </c>
      <c r="C68" s="10">
        <v>14.170833333333333</v>
      </c>
      <c r="D68" s="10">
        <v>16.044166666666669</v>
      </c>
      <c r="F68" s="23">
        <v>0.59083333333333243</v>
      </c>
      <c r="G68" s="23">
        <v>2.4641666666666691</v>
      </c>
      <c r="I68" s="16"/>
      <c r="J68" s="16"/>
      <c r="K68" s="16"/>
      <c r="L68" s="16"/>
      <c r="M68" s="25" t="s">
        <v>4</v>
      </c>
      <c r="N68" s="26">
        <f>AVERAGEIFS(F:F,$B:$B,"&gt;="&amp;$J$10,$B:$B,"&lt;="&amp;$K$10)</f>
        <v>0.61513888888888901</v>
      </c>
      <c r="O68" s="26">
        <f>AVERAGEIFS(G:G,$B:$B,"&gt;="&amp;$J$10,$B:$B,"&lt;="&amp;$K$10)</f>
        <v>2.3258333333333336</v>
      </c>
    </row>
    <row r="69" spans="1:15" x14ac:dyDescent="0.25">
      <c r="A69" s="9">
        <v>1982</v>
      </c>
      <c r="B69" s="10">
        <v>12.84</v>
      </c>
      <c r="C69" s="10">
        <v>13.787500000000001</v>
      </c>
      <c r="D69" s="10">
        <v>16.113333333333333</v>
      </c>
      <c r="F69" s="23">
        <v>0.94750000000000156</v>
      </c>
      <c r="G69" s="23">
        <v>3.2733333333333334</v>
      </c>
      <c r="I69" s="16"/>
      <c r="J69" s="16"/>
      <c r="K69" s="16"/>
      <c r="L69" s="16"/>
      <c r="M69" s="25" t="s">
        <v>5</v>
      </c>
      <c r="N69" s="26">
        <f t="array" ref="N69">STDEV(IF($B:$B&gt;=$J$10,IF($B:$B&lt;=$K$10,F:F)))</f>
        <v>0.23099026955616503</v>
      </c>
      <c r="O69" s="26">
        <f t="array" ref="O69">STDEV(IF($B:$B&gt;=$J$10,IF($B:$B&lt;=$K$10,G:G)))</f>
        <v>0.54387243193806256</v>
      </c>
    </row>
    <row r="70" spans="1:15" x14ac:dyDescent="0.25">
      <c r="A70" s="9">
        <v>1983</v>
      </c>
      <c r="B70" s="10">
        <v>11.26</v>
      </c>
      <c r="C70" s="10">
        <v>12.041666666666666</v>
      </c>
      <c r="D70" s="10">
        <v>13.554166666666665</v>
      </c>
      <c r="F70" s="23">
        <v>0.78166666666666629</v>
      </c>
      <c r="G70" s="23">
        <v>2.2941666666666656</v>
      </c>
      <c r="I70" s="16"/>
      <c r="J70" s="16"/>
      <c r="K70" s="16"/>
      <c r="L70" s="22">
        <f>L$10</f>
        <v>0.15</v>
      </c>
      <c r="M70" s="25" t="s">
        <v>25</v>
      </c>
      <c r="N70" s="26">
        <f t="array" ref="N70">PERCENTILE(IF($B:$B&gt;=$J$10,IF($B:$B&lt;=$K$10,F:F)),$L70)</f>
        <v>0.43979166666666591</v>
      </c>
      <c r="O70" s="26">
        <f t="array" ref="O70">PERCENTILE(IF($B:$B&gt;=$J$10,IF($B:$B&lt;=$K$10,G:G)),$L70)</f>
        <v>1.8162500000000019</v>
      </c>
    </row>
    <row r="71" spans="1:15" x14ac:dyDescent="0.25">
      <c r="A71" s="9">
        <v>1984</v>
      </c>
      <c r="B71" s="10">
        <v>12.43</v>
      </c>
      <c r="C71" s="10">
        <v>12.709166666666667</v>
      </c>
      <c r="D71" s="10">
        <v>14.19</v>
      </c>
      <c r="F71" s="23">
        <v>0.27916666666666679</v>
      </c>
      <c r="G71" s="23">
        <v>1.7599999999999998</v>
      </c>
      <c r="I71" s="16"/>
      <c r="J71" s="16"/>
      <c r="K71" s="16"/>
      <c r="L71" s="22">
        <f>L$11</f>
        <v>0.3</v>
      </c>
      <c r="M71" s="25" t="s">
        <v>6</v>
      </c>
      <c r="N71" s="26">
        <f t="array" ref="N71">PERCENTILE(IF($B:$B&gt;=$J$10,IF($B:$B&lt;=$K$10,F:F)),$L71)</f>
        <v>0.54208333333333236</v>
      </c>
      <c r="O71" s="26">
        <f t="array" ref="O71">PERCENTILE(IF($B:$B&gt;=$J$10,IF($B:$B&lt;=$K$10,G:G)),$L71)</f>
        <v>2.0645833333333341</v>
      </c>
    </row>
    <row r="72" spans="1:15" x14ac:dyDescent="0.25">
      <c r="A72" s="9">
        <v>1985</v>
      </c>
      <c r="B72" s="10">
        <v>10.88</v>
      </c>
      <c r="C72" s="10">
        <v>11.373333333333333</v>
      </c>
      <c r="D72" s="10">
        <v>12.715000000000003</v>
      </c>
      <c r="F72" s="23">
        <v>0.49333333333333229</v>
      </c>
      <c r="G72" s="23">
        <v>1.8350000000000026</v>
      </c>
      <c r="I72" s="16"/>
      <c r="J72" s="16"/>
      <c r="K72" s="16"/>
      <c r="L72" s="22">
        <f>L$12</f>
        <v>0.7</v>
      </c>
      <c r="M72" s="25" t="s">
        <v>7</v>
      </c>
      <c r="N72" s="26">
        <f t="array" ref="N72">PERCENTILE(IF($B:$B&gt;=$J$10,IF($B:$B&lt;=$K$10,F:F)),$L72)</f>
        <v>0.69000000000000039</v>
      </c>
      <c r="O72" s="26">
        <f t="array" ref="O72">PERCENTILE(IF($B:$B&gt;=$J$10,IF($B:$B&lt;=$K$10,G:G)),$L72)</f>
        <v>2.3962500000000002</v>
      </c>
    </row>
    <row r="73" spans="1:15" x14ac:dyDescent="0.25">
      <c r="A73" s="9">
        <v>1986</v>
      </c>
      <c r="B73" s="10">
        <v>7.82</v>
      </c>
      <c r="C73" s="10">
        <v>9.0208333333333321</v>
      </c>
      <c r="D73" s="10">
        <v>10.390833333333331</v>
      </c>
      <c r="F73" s="23">
        <v>1.2008333333333319</v>
      </c>
      <c r="G73" s="23">
        <v>2.5708333333333311</v>
      </c>
      <c r="I73" s="16"/>
      <c r="J73" s="16"/>
      <c r="K73" s="16"/>
      <c r="L73" s="22">
        <f>L$13</f>
        <v>0.85</v>
      </c>
      <c r="M73" s="25" t="s">
        <v>26</v>
      </c>
      <c r="N73" s="26">
        <f t="array" ref="N73">PERCENTILE(IF($B:$B&gt;=$J$10,IF($B:$B&lt;=$K$10,F:F)),$L73)</f>
        <v>0.82312500000000011</v>
      </c>
      <c r="O73" s="26">
        <f t="array" ref="O73">PERCENTILE(IF($B:$B&gt;=$J$10,IF($B:$B&lt;=$K$10,G:G)),$L73)</f>
        <v>2.6664583333333352</v>
      </c>
    </row>
    <row r="74" spans="1:15" x14ac:dyDescent="0.25">
      <c r="A74" s="9">
        <v>1987</v>
      </c>
      <c r="B74" s="10">
        <v>8.58</v>
      </c>
      <c r="C74" s="10">
        <v>9.3758333333333344</v>
      </c>
      <c r="D74" s="10">
        <v>10.575833333333334</v>
      </c>
      <c r="F74" s="23">
        <v>0.79583333333333428</v>
      </c>
      <c r="G74" s="23">
        <v>1.9958333333333336</v>
      </c>
      <c r="I74" s="16"/>
      <c r="J74" s="16"/>
      <c r="K74" s="16"/>
      <c r="L74" s="16"/>
      <c r="M74" s="25" t="s">
        <v>36</v>
      </c>
      <c r="N74" s="26">
        <f>AVERAGEIFS(F:F,$B:$B,"&gt;="&amp;$J$10,$B:$B,"&lt;="&amp;$K$10,F:F,"&lt;="&amp;N70)</f>
        <v>0.27916666666666679</v>
      </c>
      <c r="O74" s="26">
        <f>AVERAGEIFS(G:G,$B:$B,"&gt;="&amp;$J$10,$B:$B,"&lt;="&amp;$K$10,G:G,"&lt;="&amp;O70)</f>
        <v>1.7599999999999998</v>
      </c>
    </row>
    <row r="75" spans="1:15" x14ac:dyDescent="0.25">
      <c r="A75" s="9">
        <v>1988</v>
      </c>
      <c r="B75" s="10">
        <v>8.9600000000000009</v>
      </c>
      <c r="C75" s="10">
        <v>9.7100000000000009</v>
      </c>
      <c r="D75" s="10">
        <v>10.829999999999998</v>
      </c>
      <c r="F75" s="23">
        <v>0.75</v>
      </c>
      <c r="G75" s="23">
        <v>1.8699999999999974</v>
      </c>
      <c r="I75" s="16"/>
      <c r="J75" s="16"/>
      <c r="K75" s="16"/>
      <c r="L75" s="16"/>
      <c r="M75" s="25" t="s">
        <v>38</v>
      </c>
      <c r="N75" s="26">
        <f>AVERAGEIFS(F:F,$B:$B,"&gt;="&amp;$J$10,$B:$B,"&lt;="&amp;$K$10,F:F,"&lt;="&amp;N71)</f>
        <v>0.38624999999999954</v>
      </c>
      <c r="O75" s="26">
        <f>AVERAGEIFS(G:G,$B:$B,"&gt;="&amp;$J$10,$B:$B,"&lt;="&amp;$K$10,G:G,"&lt;="&amp;O71)</f>
        <v>1.7975000000000012</v>
      </c>
    </row>
    <row r="76" spans="1:15" x14ac:dyDescent="0.25">
      <c r="A76" s="9">
        <v>1989</v>
      </c>
      <c r="B76" s="10">
        <v>8.4499999999999993</v>
      </c>
      <c r="C76" s="10">
        <v>9.2575000000000003</v>
      </c>
      <c r="D76" s="10">
        <v>10.1775</v>
      </c>
      <c r="F76" s="23">
        <v>0.80750000000000099</v>
      </c>
      <c r="G76" s="23">
        <v>1.7275000000000009</v>
      </c>
      <c r="I76" s="16"/>
      <c r="J76" s="16"/>
      <c r="K76" s="16"/>
      <c r="L76" s="16"/>
      <c r="M76" s="25" t="s">
        <v>39</v>
      </c>
      <c r="N76" s="26">
        <f>AVERAGEIFS(F:F,$B:$B,"&gt;="&amp;$J$10,$B:$B,"&lt;="&amp;$K$10,F:F,"&gt;="&amp;N72)</f>
        <v>0.86458333333333393</v>
      </c>
      <c r="O76" s="26">
        <f>AVERAGEIFS(G:G,$B:$B,"&gt;="&amp;$J$10,$B:$B,"&lt;="&amp;$K$10,G:G,"&gt;="&amp;O72)</f>
        <v>2.8687500000000012</v>
      </c>
    </row>
    <row r="77" spans="1:15" x14ac:dyDescent="0.25">
      <c r="A77" s="9">
        <v>1990</v>
      </c>
      <c r="B77" s="10">
        <v>8.61</v>
      </c>
      <c r="C77" s="10">
        <v>9.3216666666666654</v>
      </c>
      <c r="D77" s="10">
        <v>10.354999999999999</v>
      </c>
      <c r="F77" s="23">
        <v>0.711666666666666</v>
      </c>
      <c r="G77" s="23">
        <v>1.7449999999999992</v>
      </c>
      <c r="I77" s="16"/>
      <c r="J77" s="16"/>
      <c r="K77" s="16"/>
      <c r="L77" s="16"/>
      <c r="M77" s="30" t="s">
        <v>37</v>
      </c>
      <c r="N77" s="31">
        <f>AVERAGEIFS(F:F,$B:$B,"&gt;="&amp;$J$10,$B:$B,"&lt;="&amp;$K$10,F:F,"&gt;="&amp;N73)</f>
        <v>0.94750000000000156</v>
      </c>
      <c r="O77" s="31">
        <f>AVERAGEIFS(G:G,$B:$B,"&gt;="&amp;$J$10,$B:$B,"&lt;="&amp;$K$10,G:G,"&gt;="&amp;O73)</f>
        <v>3.2733333333333334</v>
      </c>
    </row>
    <row r="78" spans="1:15" x14ac:dyDescent="0.25">
      <c r="A78" s="9">
        <v>1991</v>
      </c>
      <c r="B78" s="10">
        <v>8.14</v>
      </c>
      <c r="C78" s="10">
        <v>8.769166666666667</v>
      </c>
      <c r="D78" s="10">
        <v>9.8016666666666676</v>
      </c>
      <c r="F78" s="23">
        <v>0.62916666666666643</v>
      </c>
      <c r="G78" s="23">
        <v>1.6616666666666671</v>
      </c>
    </row>
    <row r="79" spans="1:15" x14ac:dyDescent="0.25">
      <c r="A79" s="9">
        <v>1992</v>
      </c>
      <c r="B79" s="10">
        <v>7.67</v>
      </c>
      <c r="C79" s="10">
        <v>8.1399999999999988</v>
      </c>
      <c r="D79" s="10">
        <v>8.9766666666666683</v>
      </c>
      <c r="F79" s="23">
        <v>0.46999999999999886</v>
      </c>
      <c r="G79" s="23">
        <v>1.3066666666666684</v>
      </c>
    </row>
    <row r="80" spans="1:15" x14ac:dyDescent="0.25">
      <c r="A80" s="9">
        <v>1993</v>
      </c>
      <c r="B80" s="10">
        <v>6.62</v>
      </c>
      <c r="C80" s="10">
        <v>7.219166666666669</v>
      </c>
      <c r="D80" s="10">
        <v>7.93</v>
      </c>
      <c r="F80" s="23">
        <v>0.59916666666666885</v>
      </c>
      <c r="G80" s="23">
        <v>1.3099999999999996</v>
      </c>
    </row>
    <row r="81" spans="1:7" x14ac:dyDescent="0.25">
      <c r="A81" s="9">
        <v>1994</v>
      </c>
      <c r="B81" s="10">
        <v>7.43</v>
      </c>
      <c r="C81" s="10">
        <v>7.9625000000000012</v>
      </c>
      <c r="D81" s="10">
        <v>8.6225000000000005</v>
      </c>
      <c r="F81" s="23">
        <v>0.53250000000000153</v>
      </c>
      <c r="G81" s="23">
        <v>1.1925000000000008</v>
      </c>
    </row>
    <row r="82" spans="1:7" x14ac:dyDescent="0.25">
      <c r="A82" s="9">
        <v>1995</v>
      </c>
      <c r="B82" s="10">
        <v>6.92</v>
      </c>
      <c r="C82" s="10">
        <v>7.589999999999999</v>
      </c>
      <c r="D82" s="10">
        <v>8.2008333333333319</v>
      </c>
      <c r="F82" s="23">
        <v>0.66999999999999904</v>
      </c>
      <c r="G82" s="23">
        <v>1.2808333333333319</v>
      </c>
    </row>
    <row r="83" spans="1:7" x14ac:dyDescent="0.25">
      <c r="A83" s="9">
        <v>1996</v>
      </c>
      <c r="B83" s="10">
        <v>6.76</v>
      </c>
      <c r="C83" s="10">
        <v>7.37</v>
      </c>
      <c r="D83" s="10">
        <v>8.0541666666666671</v>
      </c>
      <c r="F83" s="23">
        <v>0.61000000000000032</v>
      </c>
      <c r="G83" s="23">
        <v>1.2941666666666674</v>
      </c>
    </row>
    <row r="84" spans="1:7" x14ac:dyDescent="0.25">
      <c r="A84" s="9">
        <v>1997</v>
      </c>
      <c r="B84" s="10">
        <v>6.65</v>
      </c>
      <c r="C84" s="10">
        <v>7.2616666666666676</v>
      </c>
      <c r="D84" s="10">
        <v>7.8625000000000016</v>
      </c>
      <c r="F84" s="23">
        <v>0.61166666666666725</v>
      </c>
      <c r="G84" s="23">
        <v>1.2125000000000012</v>
      </c>
    </row>
    <row r="85" spans="1:7" x14ac:dyDescent="0.25">
      <c r="A85" s="9">
        <v>1998</v>
      </c>
      <c r="B85" s="10">
        <v>5.65</v>
      </c>
      <c r="C85" s="10">
        <v>6.5316666666666663</v>
      </c>
      <c r="D85" s="10">
        <v>7.220833333333335</v>
      </c>
      <c r="F85" s="23">
        <v>0.88166666666666593</v>
      </c>
      <c r="G85" s="23">
        <v>1.5708333333333346</v>
      </c>
    </row>
    <row r="86" spans="1:7" x14ac:dyDescent="0.25">
      <c r="A86" s="9">
        <v>1999</v>
      </c>
      <c r="B86" s="10">
        <v>6.03</v>
      </c>
      <c r="C86" s="10">
        <v>7.041666666666667</v>
      </c>
      <c r="D86" s="10">
        <v>7.8708333333333336</v>
      </c>
      <c r="F86" s="23">
        <v>1.0116666666666667</v>
      </c>
      <c r="G86" s="23">
        <v>1.8408333333333333</v>
      </c>
    </row>
    <row r="87" spans="1:7" x14ac:dyDescent="0.25">
      <c r="A87" s="9">
        <v>2000</v>
      </c>
      <c r="B87" s="10">
        <v>6.09</v>
      </c>
      <c r="C87" s="10">
        <v>7.6224999999999996</v>
      </c>
      <c r="D87" s="10">
        <v>8.3641666666666659</v>
      </c>
      <c r="F87" s="23">
        <v>1.5324999999999998</v>
      </c>
      <c r="G87" s="23">
        <v>2.274166666666666</v>
      </c>
    </row>
    <row r="88" spans="1:7" x14ac:dyDescent="0.25">
      <c r="A88" s="9">
        <v>2001</v>
      </c>
      <c r="B88" s="10">
        <v>5.56</v>
      </c>
      <c r="C88" s="10">
        <v>7.0824999999999996</v>
      </c>
      <c r="D88" s="10">
        <v>7.9474999999999989</v>
      </c>
      <c r="F88" s="23">
        <v>1.5225</v>
      </c>
      <c r="G88" s="23">
        <v>2.3874999999999993</v>
      </c>
    </row>
    <row r="89" spans="1:7" x14ac:dyDescent="0.25">
      <c r="A89" s="9">
        <v>2002</v>
      </c>
      <c r="B89" s="10">
        <v>5.41</v>
      </c>
      <c r="C89" s="10">
        <v>6.4916666666666663</v>
      </c>
      <c r="D89" s="10">
        <v>7.8016666666666667</v>
      </c>
      <c r="F89" s="23">
        <v>1.0816666666666661</v>
      </c>
      <c r="G89" s="23">
        <v>2.3916666666666666</v>
      </c>
    </row>
    <row r="90" spans="1:7" x14ac:dyDescent="0.25">
      <c r="A90" s="9">
        <v>2003</v>
      </c>
      <c r="B90" s="10">
        <v>4.96</v>
      </c>
      <c r="C90" s="10">
        <v>5.666666666666667</v>
      </c>
      <c r="D90" s="10">
        <v>6.7658333333333323</v>
      </c>
      <c r="F90" s="23">
        <v>0.706666666666667</v>
      </c>
      <c r="G90" s="23">
        <v>1.8058333333333323</v>
      </c>
    </row>
    <row r="91" spans="1:7" x14ac:dyDescent="0.25">
      <c r="A91" s="9">
        <v>2004</v>
      </c>
      <c r="B91" s="10">
        <v>5.05</v>
      </c>
      <c r="C91" s="10">
        <v>5.628333333333333</v>
      </c>
      <c r="D91" s="10">
        <v>6.3933333333333335</v>
      </c>
      <c r="F91" s="23">
        <v>0.57833333333333314</v>
      </c>
      <c r="G91" s="23">
        <v>1.3433333333333337</v>
      </c>
    </row>
    <row r="92" spans="1:7" x14ac:dyDescent="0.25">
      <c r="A92" s="9">
        <v>2005</v>
      </c>
      <c r="B92" s="10">
        <v>4.6500000000000004</v>
      </c>
      <c r="C92" s="10">
        <v>5.2350000000000003</v>
      </c>
      <c r="D92" s="10">
        <v>6.0641666666666678</v>
      </c>
      <c r="F92" s="23">
        <v>0.58499999999999996</v>
      </c>
      <c r="G92" s="23">
        <v>1.4141666666666675</v>
      </c>
    </row>
    <row r="93" spans="1:7" x14ac:dyDescent="0.25">
      <c r="A93" s="9">
        <v>2006</v>
      </c>
      <c r="B93" s="10">
        <v>4.9400000000000004</v>
      </c>
      <c r="C93" s="10">
        <v>5.5874999999999995</v>
      </c>
      <c r="D93" s="10">
        <v>6.479166666666667</v>
      </c>
      <c r="F93" s="23">
        <v>0.64749999999999908</v>
      </c>
      <c r="G93" s="23">
        <v>1.5391666666666666</v>
      </c>
    </row>
    <row r="94" spans="1:7" x14ac:dyDescent="0.25">
      <c r="A94" s="9">
        <v>2007</v>
      </c>
      <c r="B94" s="10">
        <v>4.87</v>
      </c>
      <c r="C94" s="10">
        <v>5.5558333333333323</v>
      </c>
      <c r="D94" s="10">
        <v>6.4825000000000017</v>
      </c>
      <c r="F94" s="23">
        <v>0.68583333333333218</v>
      </c>
      <c r="G94" s="23">
        <v>1.6125000000000016</v>
      </c>
    </row>
    <row r="95" spans="1:7" x14ac:dyDescent="0.25">
      <c r="A95" s="9">
        <v>2008</v>
      </c>
      <c r="B95" s="10">
        <v>4.32</v>
      </c>
      <c r="C95" s="10">
        <v>5.6316666666666668</v>
      </c>
      <c r="D95" s="10">
        <v>7.4466666666666681</v>
      </c>
      <c r="F95" s="23">
        <v>1.3116666666666665</v>
      </c>
      <c r="G95" s="23">
        <v>3.1266666666666678</v>
      </c>
    </row>
    <row r="96" spans="1:7" x14ac:dyDescent="0.25">
      <c r="A96" s="9">
        <v>2009</v>
      </c>
      <c r="B96" s="10">
        <v>4.09</v>
      </c>
      <c r="C96" s="10">
        <v>5.3133333333333326</v>
      </c>
      <c r="D96" s="10">
        <v>7.2958333333333343</v>
      </c>
      <c r="F96" s="23">
        <v>1.2233333333333327</v>
      </c>
      <c r="G96" s="23">
        <v>3.2058333333333344</v>
      </c>
    </row>
    <row r="97" spans="1:7" x14ac:dyDescent="0.25">
      <c r="A97" s="9">
        <v>2010</v>
      </c>
      <c r="B97" s="10">
        <v>4.1399999999999997</v>
      </c>
      <c r="C97" s="10">
        <v>4.9433333333333325</v>
      </c>
      <c r="D97" s="10">
        <v>6.0383333333333331</v>
      </c>
      <c r="F97" s="23">
        <v>0.80333333333333279</v>
      </c>
      <c r="G97" s="23">
        <v>1.8983333333333334</v>
      </c>
    </row>
    <row r="98" spans="1:7" x14ac:dyDescent="0.25">
      <c r="A98" s="9">
        <v>2011</v>
      </c>
      <c r="B98" s="10">
        <v>3.77</v>
      </c>
      <c r="C98" s="10">
        <v>4.6391666666666662</v>
      </c>
      <c r="D98" s="10">
        <v>5.6641666666666666</v>
      </c>
      <c r="F98" s="23">
        <v>0.8691666666666662</v>
      </c>
      <c r="G98" s="23">
        <v>1.8941666666666666</v>
      </c>
    </row>
    <row r="99" spans="1:7" x14ac:dyDescent="0.25">
      <c r="A99" s="9">
        <v>2012</v>
      </c>
      <c r="B99" s="10">
        <v>2.73</v>
      </c>
      <c r="C99" s="10">
        <v>3.6733333333333333</v>
      </c>
      <c r="D99" s="10">
        <v>4.9349999999999996</v>
      </c>
      <c r="F99" s="23">
        <v>0.94333333333333336</v>
      </c>
      <c r="G99" s="23">
        <v>2.2049999999999996</v>
      </c>
    </row>
    <row r="100" spans="1:7" x14ac:dyDescent="0.25">
      <c r="A100" s="9">
        <v>2013</v>
      </c>
      <c r="B100" s="10">
        <v>3.28</v>
      </c>
      <c r="C100" s="10">
        <v>4.2350000000000003</v>
      </c>
      <c r="D100" s="10">
        <v>5.1016666666666675</v>
      </c>
      <c r="F100" s="23">
        <v>0.95500000000000052</v>
      </c>
      <c r="G100" s="23">
        <v>1.8216666666666677</v>
      </c>
    </row>
    <row r="101" spans="1:7" x14ac:dyDescent="0.25">
      <c r="A101" s="9">
        <v>2014</v>
      </c>
      <c r="B101" s="10">
        <v>3.21</v>
      </c>
      <c r="C101" s="10">
        <v>4.1625000000000005</v>
      </c>
      <c r="D101" s="10">
        <v>4.8541666666666661</v>
      </c>
      <c r="F101" s="23">
        <v>0.95250000000000057</v>
      </c>
      <c r="G101" s="23">
        <v>1.6441666666666661</v>
      </c>
    </row>
    <row r="102" spans="1:7" x14ac:dyDescent="0.25">
      <c r="A102" s="4">
        <v>2015</v>
      </c>
      <c r="B102" s="11">
        <v>2.69</v>
      </c>
      <c r="C102" s="11">
        <v>3.8866666666666672</v>
      </c>
      <c r="D102" s="11">
        <v>4.9991666666666674</v>
      </c>
      <c r="F102" s="34">
        <v>1.1966666666666672</v>
      </c>
      <c r="G102" s="34">
        <v>2.3091666666666675</v>
      </c>
    </row>
  </sheetData>
  <mergeCells count="1">
    <mergeCell ref="M5:O5"/>
  </mergeCells>
  <pageMargins left="0.7" right="0.7" top="0.75" bottom="0.75" header="0.3" footer="0.3"/>
  <pageSetup scale="54" orientation="landscape" horizontalDpi="4294967292" verticalDpi="0" r:id="rId1"/>
  <headerFooter>
    <oddFooter>&amp;LAppendix M, pg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Spread Analysis Summary</vt:lpstr>
      <vt:lpstr>Spread Analysis Detail</vt:lpstr>
      <vt:lpstr>'Spread Analysis Detail'!Print_Titles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Rottem</dc:creator>
  <cp:lastModifiedBy>mark alberts</cp:lastModifiedBy>
  <cp:lastPrinted>2017-06-26T20:25:37Z</cp:lastPrinted>
  <dcterms:created xsi:type="dcterms:W3CDTF">2016-07-12T08:01:40Z</dcterms:created>
  <dcterms:modified xsi:type="dcterms:W3CDTF">2017-06-26T20:29:55Z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69b6f031-cb29-4a7a-b512-f587fd4e360c</vt:lpwstr>
  </property>
</Properties>
</file>