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Consulting-SOA\Exposure\"/>
    </mc:Choice>
  </mc:AlternateContent>
  <bookViews>
    <workbookView xWindow="0" yWindow="0" windowWidth="25200" windowHeight="11745" activeTab="1"/>
  </bookViews>
  <sheets>
    <sheet name="Notes" sheetId="2" r:id="rId1"/>
    <sheet name="Grouped Examples" sheetId="1" r:id="rId2"/>
  </sheets>
  <definedNames>
    <definedName name="_Toc462304710" localSheetId="1">'Grouped Examples'!$B$11</definedName>
    <definedName name="_Toc462643266" localSheetId="1">'Grouped Examples'!$B$1</definedName>
    <definedName name="_Toc462643267" localSheetId="1">'Grouped Examples'!$B$2</definedName>
    <definedName name="_Toc462643271" localSheetId="1">'Grouped Examples'!$B$12</definedName>
    <definedName name="_Toc462643273" localSheetId="1">'Grouped Examples'!$B$21</definedName>
    <definedName name="_Toc462643275" localSheetId="1">'Grouped Examples'!$B$22</definedName>
    <definedName name="_Toc462643276" localSheetId="1">'Grouped Examples'!$B$31</definedName>
    <definedName name="_Toc462643278" localSheetId="1">'Grouped Examples'!$B$32</definedName>
    <definedName name="_Toc462643279" localSheetId="1">'Grouped Examples'!$B$41</definedName>
    <definedName name="_Toc462643280" localSheetId="1">'Grouped Examples'!$B$42</definedName>
    <definedName name="_Toc462643281" localSheetId="1">'Grouped Examples'!$B$52</definedName>
    <definedName name="_Toc462643282" localSheetId="1">'Grouped Examples'!$B$53</definedName>
    <definedName name="_Toc462643283" localSheetId="1">'Grouped Examples'!$B$65</definedName>
    <definedName name="_Toc462643284" localSheetId="1">'Grouped Examples'!$B$74</definedName>
    <definedName name="_Toc462643285" localSheetId="1">'Grouped Examples'!$B$99</definedName>
    <definedName name="_Toc462643286" localSheetId="1">'Grouped Examples'!$B$100</definedName>
    <definedName name="_Toc462643287" localSheetId="1">'Grouped Examples'!$B$109</definedName>
    <definedName name="_Toc462643288" localSheetId="1">'Grouped Examples'!$B$110</definedName>
    <definedName name="_Toc462643304" localSheetId="1">'Grouped Examples'!$B$118</definedName>
    <definedName name="_Toc462643305" localSheetId="1">'Grouped Examples'!$B$119</definedName>
    <definedName name="_Toc462643307" localSheetId="1">'Grouped Examples'!$B$128</definedName>
    <definedName name="_Toc462643308" localSheetId="1">'Grouped Examples'!$B$129</definedName>
    <definedName name="_Toc462643309" localSheetId="1">'Grouped Examples'!$B$138</definedName>
    <definedName name="_Toc462643310" localSheetId="1">'Grouped Examples'!$B$147</definedName>
    <definedName name="_Toc462643311" localSheetId="1">'Grouped Examples'!$B$159</definedName>
    <definedName name="_Toc462643312" localSheetId="1">'Grouped Examples'!$B$171</definedName>
    <definedName name="_Toc462643313" localSheetId="1">'Grouped Examples'!$B$182</definedName>
    <definedName name="_Toc462643314" localSheetId="1">'Grouped Examples'!$B$183</definedName>
    <definedName name="_Toc462643316" localSheetId="1">'Grouped Examples'!$B$192</definedName>
    <definedName name="_Toc462643317" localSheetId="1">'Grouped Examples'!$B$193</definedName>
    <definedName name="_Toc462643318" localSheetId="1">'Grouped Examples'!$B$202</definedName>
    <definedName name="_Toc462643321" localSheetId="1">'Grouped Examples'!#REF!</definedName>
    <definedName name="_Toc462643322" localSheetId="1">'Grouped Examples'!#REF!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G88" i="1" s="1"/>
  <c r="E44" i="1"/>
  <c r="F88" i="1" s="1"/>
  <c r="F208" i="1"/>
  <c r="E208" i="1"/>
  <c r="F207" i="1"/>
  <c r="E207" i="1"/>
  <c r="F206" i="1"/>
  <c r="E206" i="1"/>
  <c r="F205" i="1"/>
  <c r="E205" i="1"/>
  <c r="F204" i="1"/>
  <c r="E204" i="1"/>
  <c r="D204" i="1"/>
  <c r="H204" i="1" s="1"/>
  <c r="F198" i="1"/>
  <c r="E198" i="1"/>
  <c r="F197" i="1"/>
  <c r="E197" i="1"/>
  <c r="F196" i="1"/>
  <c r="E196" i="1"/>
  <c r="F195" i="1"/>
  <c r="E195" i="1"/>
  <c r="D195" i="1"/>
  <c r="D185" i="1"/>
  <c r="E185" i="1"/>
  <c r="F185" i="1"/>
  <c r="E186" i="1"/>
  <c r="F186" i="1"/>
  <c r="E187" i="1"/>
  <c r="F187" i="1"/>
  <c r="E188" i="1"/>
  <c r="F188" i="1"/>
  <c r="E189" i="1"/>
  <c r="F189" i="1"/>
  <c r="D144" i="1"/>
  <c r="D143" i="1"/>
  <c r="D142" i="1"/>
  <c r="D141" i="1"/>
  <c r="D140" i="1"/>
  <c r="F125" i="1"/>
  <c r="E125" i="1"/>
  <c r="F124" i="1"/>
  <c r="E124" i="1"/>
  <c r="F123" i="1"/>
  <c r="E123" i="1"/>
  <c r="F122" i="1"/>
  <c r="E122" i="1"/>
  <c r="F121" i="1"/>
  <c r="E121" i="1"/>
  <c r="D121" i="1"/>
  <c r="D116" i="1"/>
  <c r="D115" i="1"/>
  <c r="D114" i="1"/>
  <c r="D113" i="1"/>
  <c r="D112" i="1"/>
  <c r="F106" i="1"/>
  <c r="E106" i="1"/>
  <c r="F105" i="1"/>
  <c r="E105" i="1"/>
  <c r="F104" i="1"/>
  <c r="E104" i="1"/>
  <c r="F103" i="1"/>
  <c r="E103" i="1"/>
  <c r="F102" i="1"/>
  <c r="E102" i="1"/>
  <c r="D102" i="1"/>
  <c r="D196" i="1" l="1"/>
  <c r="D197" i="1" s="1"/>
  <c r="D198" i="1" s="1"/>
  <c r="D199" i="1" s="1"/>
  <c r="G195" i="1"/>
  <c r="H195" i="1" s="1"/>
  <c r="I195" i="1" s="1"/>
  <c r="G196" i="1"/>
  <c r="F209" i="1"/>
  <c r="G197" i="1"/>
  <c r="H197" i="1" s="1"/>
  <c r="I197" i="1" s="1"/>
  <c r="F200" i="1"/>
  <c r="E209" i="1"/>
  <c r="G198" i="1"/>
  <c r="D186" i="1"/>
  <c r="D205" i="1"/>
  <c r="E190" i="1"/>
  <c r="E200" i="1"/>
  <c r="F190" i="1"/>
  <c r="H185" i="1"/>
  <c r="I185" i="1" s="1"/>
  <c r="I204" i="1"/>
  <c r="J204" i="1"/>
  <c r="H196" i="1" l="1"/>
  <c r="I196" i="1" s="1"/>
  <c r="H198" i="1"/>
  <c r="I198" i="1" s="1"/>
  <c r="G200" i="1"/>
  <c r="D187" i="1"/>
  <c r="H186" i="1"/>
  <c r="D206" i="1"/>
  <c r="H205" i="1"/>
  <c r="J185" i="1"/>
  <c r="K204" i="1"/>
  <c r="I205" i="1" l="1"/>
  <c r="J205" i="1"/>
  <c r="D207" i="1"/>
  <c r="H206" i="1"/>
  <c r="J186" i="1"/>
  <c r="I186" i="1"/>
  <c r="D188" i="1"/>
  <c r="H187" i="1"/>
  <c r="K205" i="1" l="1"/>
  <c r="I187" i="1"/>
  <c r="J187" i="1"/>
  <c r="D189" i="1"/>
  <c r="H189" i="1" s="1"/>
  <c r="H188" i="1"/>
  <c r="J206" i="1"/>
  <c r="I206" i="1"/>
  <c r="D208" i="1"/>
  <c r="H208" i="1" s="1"/>
  <c r="H207" i="1"/>
  <c r="K206" i="1" l="1"/>
  <c r="I207" i="1"/>
  <c r="J207" i="1"/>
  <c r="J208" i="1"/>
  <c r="I208" i="1"/>
  <c r="I188" i="1"/>
  <c r="J188" i="1"/>
  <c r="J189" i="1"/>
  <c r="I189" i="1"/>
  <c r="H190" i="1"/>
  <c r="H209" i="1"/>
  <c r="K208" i="1" l="1"/>
  <c r="K207" i="1"/>
  <c r="I190" i="1"/>
  <c r="J190" i="1"/>
  <c r="I209" i="1"/>
  <c r="J209" i="1"/>
  <c r="F49" i="1" l="1"/>
  <c r="E49" i="1"/>
  <c r="F48" i="1"/>
  <c r="E48" i="1"/>
  <c r="F47" i="1"/>
  <c r="E47" i="1"/>
  <c r="F46" i="1"/>
  <c r="E46" i="1"/>
  <c r="F45" i="1"/>
  <c r="E45" i="1"/>
  <c r="D45" i="1"/>
  <c r="F38" i="1"/>
  <c r="F71" i="1" s="1"/>
  <c r="E38" i="1"/>
  <c r="E71" i="1" s="1"/>
  <c r="F37" i="1"/>
  <c r="F70" i="1" s="1"/>
  <c r="E37" i="1"/>
  <c r="E70" i="1" s="1"/>
  <c r="F36" i="1"/>
  <c r="F69" i="1" s="1"/>
  <c r="E36" i="1"/>
  <c r="E69" i="1" s="1"/>
  <c r="F35" i="1"/>
  <c r="F68" i="1" s="1"/>
  <c r="E35" i="1"/>
  <c r="E68" i="1" s="1"/>
  <c r="F34" i="1"/>
  <c r="F67" i="1" s="1"/>
  <c r="E34" i="1"/>
  <c r="E67" i="1" s="1"/>
  <c r="D34" i="1"/>
  <c r="D67" i="1" s="1"/>
  <c r="N39" i="1"/>
  <c r="F60" i="1" l="1"/>
  <c r="G94" i="1" s="1"/>
  <c r="D55" i="1"/>
  <c r="E89" i="1" s="1"/>
  <c r="F58" i="1"/>
  <c r="G92" i="1" s="1"/>
  <c r="E60" i="1"/>
  <c r="G166" i="1" s="1"/>
  <c r="E61" i="1"/>
  <c r="G167" i="1" s="1"/>
  <c r="E58" i="1"/>
  <c r="G164" i="1" s="1"/>
  <c r="F57" i="1"/>
  <c r="G91" i="1" s="1"/>
  <c r="F59" i="1"/>
  <c r="G81" i="1" s="1"/>
  <c r="E57" i="1"/>
  <c r="G163" i="1" s="1"/>
  <c r="E59" i="1"/>
  <c r="G165" i="1" s="1"/>
  <c r="F61" i="1"/>
  <c r="E62" i="1"/>
  <c r="G168" i="1" s="1"/>
  <c r="E55" i="1"/>
  <c r="F55" i="1"/>
  <c r="G82" i="1"/>
  <c r="E77" i="1"/>
  <c r="F62" i="1"/>
  <c r="E56" i="1"/>
  <c r="G162" i="1" s="1"/>
  <c r="F56" i="1"/>
  <c r="F92" i="1"/>
  <c r="E156" i="1"/>
  <c r="E155" i="1"/>
  <c r="E154" i="1"/>
  <c r="E153" i="1"/>
  <c r="E152" i="1"/>
  <c r="E151" i="1"/>
  <c r="E150" i="1"/>
  <c r="E149" i="1"/>
  <c r="G144" i="1"/>
  <c r="G143" i="1"/>
  <c r="G142" i="1"/>
  <c r="G141" i="1"/>
  <c r="G140" i="1"/>
  <c r="G135" i="1"/>
  <c r="G134" i="1"/>
  <c r="G133" i="1"/>
  <c r="G132" i="1"/>
  <c r="G131" i="1"/>
  <c r="H121" i="1"/>
  <c r="I121" i="1" s="1"/>
  <c r="J121" i="1" s="1"/>
  <c r="F126" i="1"/>
  <c r="E126" i="1"/>
  <c r="D122" i="1"/>
  <c r="D123" i="1" s="1"/>
  <c r="D124" i="1" s="1"/>
  <c r="D125" i="1" s="1"/>
  <c r="H125" i="1" s="1"/>
  <c r="I125" i="1" s="1"/>
  <c r="F107" i="1"/>
  <c r="E107" i="1"/>
  <c r="D103" i="1"/>
  <c r="H103" i="1" s="1"/>
  <c r="I103" i="1" s="1"/>
  <c r="H102" i="1"/>
  <c r="E112" i="1" s="1"/>
  <c r="F94" i="1" l="1"/>
  <c r="G79" i="1"/>
  <c r="F82" i="1"/>
  <c r="H154" i="1" s="1"/>
  <c r="F80" i="1"/>
  <c r="H152" i="1" s="1"/>
  <c r="G93" i="1"/>
  <c r="F83" i="1"/>
  <c r="H155" i="1" s="1"/>
  <c r="G80" i="1"/>
  <c r="F95" i="1"/>
  <c r="F79" i="1"/>
  <c r="H151" i="1" s="1"/>
  <c r="F91" i="1"/>
  <c r="F78" i="1"/>
  <c r="H150" i="1" s="1"/>
  <c r="F81" i="1"/>
  <c r="H153" i="1" s="1"/>
  <c r="F90" i="1"/>
  <c r="F93" i="1"/>
  <c r="D162" i="1"/>
  <c r="G174" i="1"/>
  <c r="H174" i="1" s="1"/>
  <c r="I174" i="1" s="1"/>
  <c r="H112" i="1"/>
  <c r="I112" i="1" s="1"/>
  <c r="F112" i="1"/>
  <c r="F89" i="1"/>
  <c r="G161" i="1"/>
  <c r="F77" i="1"/>
  <c r="H149" i="1" s="1"/>
  <c r="D165" i="1"/>
  <c r="G177" i="1"/>
  <c r="H177" i="1" s="1"/>
  <c r="I177" i="1" s="1"/>
  <c r="D166" i="1"/>
  <c r="G178" i="1"/>
  <c r="H178" i="1" s="1"/>
  <c r="I178" i="1" s="1"/>
  <c r="F96" i="1"/>
  <c r="G179" i="1"/>
  <c r="H179" i="1" s="1"/>
  <c r="I179" i="1" s="1"/>
  <c r="D167" i="1"/>
  <c r="G180" i="1"/>
  <c r="H180" i="1" s="1"/>
  <c r="I180" i="1" s="1"/>
  <c r="D168" i="1"/>
  <c r="G89" i="1"/>
  <c r="G77" i="1"/>
  <c r="D163" i="1"/>
  <c r="G175" i="1"/>
  <c r="H175" i="1" s="1"/>
  <c r="I175" i="1" s="1"/>
  <c r="D164" i="1"/>
  <c r="G176" i="1"/>
  <c r="H176" i="1" s="1"/>
  <c r="I176" i="1" s="1"/>
  <c r="F84" i="1"/>
  <c r="H156" i="1" s="1"/>
  <c r="G90" i="1"/>
  <c r="G78" i="1"/>
  <c r="D161" i="1"/>
  <c r="G173" i="1"/>
  <c r="H173" i="1" s="1"/>
  <c r="I173" i="1" s="1"/>
  <c r="G84" i="1"/>
  <c r="G96" i="1"/>
  <c r="G95" i="1"/>
  <c r="G83" i="1"/>
  <c r="G145" i="1"/>
  <c r="H122" i="1"/>
  <c r="I122" i="1" s="1"/>
  <c r="J122" i="1" s="1"/>
  <c r="H123" i="1"/>
  <c r="I123" i="1" s="1"/>
  <c r="J123" i="1" s="1"/>
  <c r="I102" i="1"/>
  <c r="E113" i="1"/>
  <c r="H124" i="1"/>
  <c r="I124" i="1" s="1"/>
  <c r="J124" i="1" s="1"/>
  <c r="G136" i="1"/>
  <c r="J125" i="1"/>
  <c r="D104" i="1"/>
  <c r="H157" i="1" l="1"/>
  <c r="G169" i="1"/>
  <c r="H113" i="1"/>
  <c r="I113" i="1" s="1"/>
  <c r="F113" i="1"/>
  <c r="H126" i="1"/>
  <c r="I126" i="1" s="1"/>
  <c r="H104" i="1"/>
  <c r="D105" i="1"/>
  <c r="I104" i="1" l="1"/>
  <c r="E114" i="1"/>
  <c r="D106" i="1"/>
  <c r="H106" i="1" s="1"/>
  <c r="H105" i="1"/>
  <c r="H114" i="1" l="1"/>
  <c r="I114" i="1" s="1"/>
  <c r="F114" i="1"/>
  <c r="I105" i="1"/>
  <c r="E115" i="1"/>
  <c r="I106" i="1"/>
  <c r="E116" i="1"/>
  <c r="H116" i="1" l="1"/>
  <c r="I116" i="1" s="1"/>
  <c r="F116" i="1"/>
  <c r="H115" i="1"/>
  <c r="I115" i="1" s="1"/>
  <c r="F115" i="1"/>
  <c r="I89" i="1"/>
  <c r="G97" i="1"/>
  <c r="F97" i="1"/>
  <c r="E90" i="1"/>
  <c r="E91" i="1" s="1"/>
  <c r="I91" i="1" s="1"/>
  <c r="I77" i="1"/>
  <c r="G85" i="1"/>
  <c r="F85" i="1"/>
  <c r="E78" i="1"/>
  <c r="E79" i="1" s="1"/>
  <c r="E80" i="1" s="1"/>
  <c r="E81" i="1" s="1"/>
  <c r="E82" i="1" s="1"/>
  <c r="E83" i="1" s="1"/>
  <c r="E84" i="1" s="1"/>
  <c r="I84" i="1" s="1"/>
  <c r="F72" i="1"/>
  <c r="E72" i="1"/>
  <c r="D68" i="1"/>
  <c r="D69" i="1" s="1"/>
  <c r="D70" i="1" s="1"/>
  <c r="D71" i="1" s="1"/>
  <c r="H55" i="1"/>
  <c r="D56" i="1"/>
  <c r="D57" i="1" s="1"/>
  <c r="H57" i="1" s="1"/>
  <c r="E163" i="1" s="1"/>
  <c r="F63" i="1"/>
  <c r="E63" i="1"/>
  <c r="H45" i="1"/>
  <c r="I45" i="1" s="1"/>
  <c r="J45" i="1" s="1"/>
  <c r="F50" i="1"/>
  <c r="E50" i="1"/>
  <c r="D46" i="1"/>
  <c r="D47" i="1" s="1"/>
  <c r="D48" i="1" s="1"/>
  <c r="D49" i="1" s="1"/>
  <c r="H49" i="1" s="1"/>
  <c r="I49" i="1" s="1"/>
  <c r="J49" i="1" s="1"/>
  <c r="F39" i="1"/>
  <c r="E39" i="1"/>
  <c r="H34" i="1"/>
  <c r="D35" i="1"/>
  <c r="D36" i="1" s="1"/>
  <c r="D37" i="1" s="1"/>
  <c r="D38" i="1" s="1"/>
  <c r="H38" i="1" s="1"/>
  <c r="D25" i="1"/>
  <c r="H25" i="1" s="1"/>
  <c r="E132" i="1" s="1"/>
  <c r="H24" i="1"/>
  <c r="F29" i="1"/>
  <c r="E29" i="1"/>
  <c r="G14" i="1"/>
  <c r="H14" i="1" s="1"/>
  <c r="I14" i="1" s="1"/>
  <c r="F19" i="1"/>
  <c r="E19" i="1"/>
  <c r="E9" i="1"/>
  <c r="D15" i="1"/>
  <c r="D16" i="1" s="1"/>
  <c r="D5" i="1"/>
  <c r="F5" i="1" s="1"/>
  <c r="G5" i="1" s="1"/>
  <c r="F4" i="1"/>
  <c r="G4" i="1" s="1"/>
  <c r="I55" i="1" l="1"/>
  <c r="J55" i="1" s="1"/>
  <c r="E161" i="1"/>
  <c r="H163" i="1"/>
  <c r="F163" i="1"/>
  <c r="I163" i="1" s="1"/>
  <c r="J84" i="1"/>
  <c r="K84" i="1" s="1"/>
  <c r="F156" i="1"/>
  <c r="J77" i="1"/>
  <c r="K77" i="1" s="1"/>
  <c r="F149" i="1"/>
  <c r="I38" i="1"/>
  <c r="J38" i="1" s="1"/>
  <c r="E144" i="1"/>
  <c r="I34" i="1"/>
  <c r="J34" i="1" s="1"/>
  <c r="E140" i="1"/>
  <c r="H46" i="1"/>
  <c r="I46" i="1" s="1"/>
  <c r="J46" i="1" s="1"/>
  <c r="H67" i="1"/>
  <c r="I67" i="1" s="1"/>
  <c r="J67" i="1" s="1"/>
  <c r="I78" i="1"/>
  <c r="I90" i="1"/>
  <c r="J90" i="1" s="1"/>
  <c r="K90" i="1" s="1"/>
  <c r="I24" i="1"/>
  <c r="J24" i="1" s="1"/>
  <c r="E131" i="1"/>
  <c r="F132" i="1"/>
  <c r="I132" i="1" s="1"/>
  <c r="H132" i="1"/>
  <c r="J91" i="1"/>
  <c r="K91" i="1" s="1"/>
  <c r="I80" i="1"/>
  <c r="I81" i="1"/>
  <c r="I82" i="1"/>
  <c r="I83" i="1"/>
  <c r="H47" i="1"/>
  <c r="I47" i="1" s="1"/>
  <c r="J47" i="1" s="1"/>
  <c r="I79" i="1"/>
  <c r="H48" i="1"/>
  <c r="I48" i="1" s="1"/>
  <c r="J48" i="1" s="1"/>
  <c r="E92" i="1"/>
  <c r="I92" i="1" s="1"/>
  <c r="J89" i="1"/>
  <c r="K89" i="1" s="1"/>
  <c r="H35" i="1"/>
  <c r="H36" i="1"/>
  <c r="H37" i="1"/>
  <c r="D58" i="1"/>
  <c r="I57" i="1"/>
  <c r="J57" i="1" s="1"/>
  <c r="H56" i="1"/>
  <c r="D6" i="1"/>
  <c r="D7" i="1" s="1"/>
  <c r="D8" i="1" s="1"/>
  <c r="G15" i="1"/>
  <c r="H15" i="1" s="1"/>
  <c r="I15" i="1" s="1"/>
  <c r="D17" i="1"/>
  <c r="G16" i="1"/>
  <c r="H16" i="1" s="1"/>
  <c r="I16" i="1" s="1"/>
  <c r="I25" i="1"/>
  <c r="J25" i="1" s="1"/>
  <c r="D26" i="1"/>
  <c r="H68" i="1" l="1"/>
  <c r="I68" i="1" s="1"/>
  <c r="J68" i="1" s="1"/>
  <c r="E162" i="1"/>
  <c r="F161" i="1"/>
  <c r="H161" i="1"/>
  <c r="J79" i="1"/>
  <c r="K79" i="1" s="1"/>
  <c r="F151" i="1"/>
  <c r="J81" i="1"/>
  <c r="K81" i="1" s="1"/>
  <c r="F153" i="1"/>
  <c r="J80" i="1"/>
  <c r="K80" i="1" s="1"/>
  <c r="F152" i="1"/>
  <c r="G156" i="1"/>
  <c r="J156" i="1" s="1"/>
  <c r="I156" i="1"/>
  <c r="J83" i="1"/>
  <c r="K83" i="1" s="1"/>
  <c r="F155" i="1"/>
  <c r="J82" i="1"/>
  <c r="K82" i="1" s="1"/>
  <c r="F154" i="1"/>
  <c r="G149" i="1"/>
  <c r="I149" i="1"/>
  <c r="J78" i="1"/>
  <c r="K78" i="1" s="1"/>
  <c r="F150" i="1"/>
  <c r="F140" i="1"/>
  <c r="H140" i="1"/>
  <c r="I36" i="1"/>
  <c r="J36" i="1" s="1"/>
  <c r="E142" i="1"/>
  <c r="H144" i="1"/>
  <c r="F144" i="1"/>
  <c r="I144" i="1" s="1"/>
  <c r="I35" i="1"/>
  <c r="J35" i="1" s="1"/>
  <c r="E141" i="1"/>
  <c r="I37" i="1"/>
  <c r="J37" i="1" s="1"/>
  <c r="E143" i="1"/>
  <c r="F131" i="1"/>
  <c r="H131" i="1"/>
  <c r="H50" i="1"/>
  <c r="I85" i="1"/>
  <c r="J85" i="1" s="1"/>
  <c r="F7" i="1"/>
  <c r="G7" i="1" s="1"/>
  <c r="E93" i="1"/>
  <c r="I93" i="1" s="1"/>
  <c r="H39" i="1"/>
  <c r="I56" i="1"/>
  <c r="J56" i="1" s="1"/>
  <c r="D59" i="1"/>
  <c r="H58" i="1"/>
  <c r="E164" i="1" s="1"/>
  <c r="F6" i="1"/>
  <c r="G6" i="1" s="1"/>
  <c r="D18" i="1"/>
  <c r="G17" i="1"/>
  <c r="H17" i="1" s="1"/>
  <c r="I17" i="1" s="1"/>
  <c r="H26" i="1"/>
  <c r="E133" i="1" s="1"/>
  <c r="D27" i="1"/>
  <c r="H162" i="1" l="1"/>
  <c r="F162" i="1"/>
  <c r="I162" i="1" s="1"/>
  <c r="I161" i="1"/>
  <c r="H164" i="1"/>
  <c r="F164" i="1"/>
  <c r="I164" i="1" s="1"/>
  <c r="F157" i="1"/>
  <c r="I157" i="1" s="1"/>
  <c r="J149" i="1"/>
  <c r="G152" i="1"/>
  <c r="J152" i="1" s="1"/>
  <c r="I152" i="1"/>
  <c r="G154" i="1"/>
  <c r="J154" i="1" s="1"/>
  <c r="I154" i="1"/>
  <c r="I153" i="1"/>
  <c r="G153" i="1"/>
  <c r="J153" i="1" s="1"/>
  <c r="G155" i="1"/>
  <c r="J155" i="1" s="1"/>
  <c r="I155" i="1"/>
  <c r="G151" i="1"/>
  <c r="J151" i="1" s="1"/>
  <c r="I151" i="1"/>
  <c r="G150" i="1"/>
  <c r="J150" i="1" s="1"/>
  <c r="I150" i="1"/>
  <c r="H141" i="1"/>
  <c r="F141" i="1"/>
  <c r="I141" i="1" s="1"/>
  <c r="E145" i="1"/>
  <c r="H145" i="1" s="1"/>
  <c r="H143" i="1"/>
  <c r="F143" i="1"/>
  <c r="I143" i="1" s="1"/>
  <c r="I140" i="1"/>
  <c r="F142" i="1"/>
  <c r="I142" i="1" s="1"/>
  <c r="H142" i="1"/>
  <c r="F133" i="1"/>
  <c r="I133" i="1" s="1"/>
  <c r="H133" i="1"/>
  <c r="I131" i="1"/>
  <c r="I58" i="1"/>
  <c r="J58" i="1" s="1"/>
  <c r="J93" i="1"/>
  <c r="K93" i="1" s="1"/>
  <c r="E94" i="1"/>
  <c r="I94" i="1" s="1"/>
  <c r="J92" i="1"/>
  <c r="K92" i="1" s="1"/>
  <c r="D60" i="1"/>
  <c r="H59" i="1"/>
  <c r="G19" i="1"/>
  <c r="H19" i="1" s="1"/>
  <c r="H27" i="1"/>
  <c r="D28" i="1"/>
  <c r="H28" i="1" s="1"/>
  <c r="I26" i="1"/>
  <c r="J26" i="1" s="1"/>
  <c r="H69" i="1" l="1"/>
  <c r="I69" i="1" s="1"/>
  <c r="J69" i="1" s="1"/>
  <c r="E165" i="1"/>
  <c r="G157" i="1"/>
  <c r="F145" i="1"/>
  <c r="I28" i="1"/>
  <c r="J28" i="1" s="1"/>
  <c r="E135" i="1"/>
  <c r="I27" i="1"/>
  <c r="J27" i="1" s="1"/>
  <c r="E134" i="1"/>
  <c r="J94" i="1"/>
  <c r="K94" i="1" s="1"/>
  <c r="E95" i="1"/>
  <c r="I95" i="1" s="1"/>
  <c r="I59" i="1"/>
  <c r="J59" i="1" s="1"/>
  <c r="D61" i="1"/>
  <c r="H60" i="1"/>
  <c r="E166" i="1" s="1"/>
  <c r="H29" i="1"/>
  <c r="H166" i="1" l="1"/>
  <c r="F166" i="1"/>
  <c r="I166" i="1" s="1"/>
  <c r="H165" i="1"/>
  <c r="F165" i="1"/>
  <c r="E157" i="1"/>
  <c r="J157" i="1"/>
  <c r="D145" i="1"/>
  <c r="I145" i="1"/>
  <c r="F135" i="1"/>
  <c r="I135" i="1" s="1"/>
  <c r="H135" i="1"/>
  <c r="F134" i="1"/>
  <c r="H134" i="1"/>
  <c r="E136" i="1"/>
  <c r="H136" i="1" s="1"/>
  <c r="I60" i="1"/>
  <c r="J60" i="1" s="1"/>
  <c r="E96" i="1"/>
  <c r="D62" i="1"/>
  <c r="H62" i="1" s="1"/>
  <c r="E168" i="1" s="1"/>
  <c r="H61" i="1"/>
  <c r="I165" i="1" l="1"/>
  <c r="H70" i="1"/>
  <c r="I70" i="1" s="1"/>
  <c r="J70" i="1" s="1"/>
  <c r="E167" i="1"/>
  <c r="H168" i="1"/>
  <c r="F168" i="1"/>
  <c r="I168" i="1" s="1"/>
  <c r="I134" i="1"/>
  <c r="F136" i="1"/>
  <c r="I96" i="1"/>
  <c r="J96" i="1" s="1"/>
  <c r="K96" i="1" s="1"/>
  <c r="I62" i="1"/>
  <c r="J62" i="1" s="1"/>
  <c r="H71" i="1"/>
  <c r="J95" i="1"/>
  <c r="K95" i="1" s="1"/>
  <c r="I61" i="1"/>
  <c r="J61" i="1" s="1"/>
  <c r="H63" i="1"/>
  <c r="I63" i="1" s="1"/>
  <c r="I97" i="1" l="1"/>
  <c r="J97" i="1" s="1"/>
  <c r="H167" i="1"/>
  <c r="F167" i="1"/>
  <c r="E169" i="1"/>
  <c r="H169" i="1" s="1"/>
  <c r="D136" i="1"/>
  <c r="I136" i="1"/>
  <c r="H72" i="1"/>
  <c r="I72" i="1" s="1"/>
  <c r="I71" i="1"/>
  <c r="J71" i="1" s="1"/>
  <c r="I167" i="1" l="1"/>
  <c r="F169" i="1"/>
  <c r="D169" i="1" l="1"/>
  <c r="I169" i="1"/>
</calcChain>
</file>

<file path=xl/sharedStrings.xml><?xml version="1.0" encoding="utf-8"?>
<sst xmlns="http://schemas.openxmlformats.org/spreadsheetml/2006/main" count="72" uniqueCount="49">
  <si>
    <t>Simple Mortality Study Examples</t>
  </si>
  <si>
    <t>Total</t>
  </si>
  <si>
    <t>Cohort Study with Deaths only</t>
  </si>
  <si>
    <t>Grouped Exposure Calculation</t>
  </si>
  <si>
    <t>4.2.2</t>
  </si>
  <si>
    <t>Cohort Study with Deaths and Withdrawals</t>
  </si>
  <si>
    <t>Period Study with Deaths and Withdrawals</t>
  </si>
  <si>
    <t>4.3.2</t>
  </si>
  <si>
    <t>Amount-Weighted Studies</t>
  </si>
  <si>
    <t>Grouped Amount Weights</t>
  </si>
  <si>
    <t>4.4.2</t>
  </si>
  <si>
    <t>Distributed Exposure</t>
  </si>
  <si>
    <t>Period Study</t>
  </si>
  <si>
    <t>Fractional Rates</t>
  </si>
  <si>
    <t>Half-Year Period Study</t>
  </si>
  <si>
    <t>Average Fractional Rates</t>
  </si>
  <si>
    <t>Annual Period Study by Calendar Year</t>
  </si>
  <si>
    <t>Average Daily Rates and Exposure</t>
  </si>
  <si>
    <t>Period Study with Daily Exposure</t>
  </si>
  <si>
    <t>Average Force of Mortality</t>
  </si>
  <si>
    <t>Period Study with Constant Force</t>
  </si>
  <si>
    <t>Simple Withdrawal Study Example</t>
  </si>
  <si>
    <t xml:space="preserve">Period Study </t>
  </si>
  <si>
    <t>Actual To Expected</t>
  </si>
  <si>
    <t xml:space="preserve">Amount-Weighted Period Study </t>
  </si>
  <si>
    <t>Period Study with Calendar Year</t>
  </si>
  <si>
    <t>Half-Year Study</t>
  </si>
  <si>
    <t>Half-Year Study with Daily Decrement Rates</t>
  </si>
  <si>
    <t>Central Rates</t>
  </si>
  <si>
    <t>Annual Period Study</t>
  </si>
  <si>
    <t>Dependent Rates</t>
  </si>
  <si>
    <t>Traditional Exposure</t>
  </si>
  <si>
    <t>Input cells are highlighted in yellow</t>
  </si>
  <si>
    <t>Calculated cells are highlighted in grey</t>
  </si>
  <si>
    <t>The average benefit amounts for example 4.4.2</t>
  </si>
  <si>
    <t>The expected rates for example 12.1</t>
  </si>
  <si>
    <t>Initial lives and decrements are referenced from the first instance</t>
  </si>
  <si>
    <t>Exposure is calculated directly in the first instance, but referenced for subsequent instances</t>
  </si>
  <si>
    <t>Expected rates are referenced from the first instance.</t>
  </si>
  <si>
    <t>For Distributed Exposure example 5.1, the prior decrements for Age 65 are calculated from 4.2.2 and 4.3.2</t>
  </si>
  <si>
    <t>Continuing Lives and Rates are calculated in each example</t>
  </si>
  <si>
    <t>For cell formula, see document</t>
  </si>
  <si>
    <t>The initial lives and decrements for examples 4.1, 4.2.2, 4.3.2.  While specified independently, these are intended to be related.</t>
  </si>
  <si>
    <t>Cells are not protected.</t>
  </si>
  <si>
    <t>Projection and Utilization examples are not included.</t>
  </si>
  <si>
    <t>Summary (sums, rates) calculated are in each example</t>
  </si>
  <si>
    <t>The columns are fitted across all tables, which have variations.</t>
  </si>
  <si>
    <t>All numbers have been centered</t>
  </si>
  <si>
    <t>Table headers are pictures, which may not align columns are resized.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</si>
</sst>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#,##0.0"/>
    <numFmt numFmtId="166" formatCode="0.0"/>
    <numFmt numFmtId="167" formatCode="#,##0.0,"/>
    <numFmt numFmtId="168" formatCode="0.0000000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4" fontId="3" fillId="0" borderId="0" xfId="0" applyNumberFormat="1" applyFont="1" applyAlignment="1">
      <alignment horizontal="right" vertical="center" wrapText="1"/>
    </xf>
    <xf numFmtId="0" fontId="6" fillId="0" borderId="0" xfId="0" applyFont="1"/>
    <xf numFmtId="10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9" fontId="3" fillId="2" borderId="0" xfId="0" applyNumberFormat="1" applyFont="1" applyFill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7" fontId="7" fillId="2" borderId="0" xfId="0" applyNumberFormat="1" applyFont="1" applyFill="1" applyAlignment="1">
      <alignment horizontal="center" vertical="center" wrapText="1"/>
    </xf>
    <xf numFmtId="167" fontId="0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4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2</xdr:row>
      <xdr:rowOff>15240</xdr:rowOff>
    </xdr:from>
    <xdr:to>
      <xdr:col>2</xdr:col>
      <xdr:colOff>175260</xdr:colOff>
      <xdr:row>2</xdr:row>
      <xdr:rowOff>175260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4267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213360</xdr:colOff>
      <xdr:row>2</xdr:row>
      <xdr:rowOff>15240</xdr:rowOff>
    </xdr:from>
    <xdr:to>
      <xdr:col>3</xdr:col>
      <xdr:colOff>320040</xdr:colOff>
      <xdr:row>2</xdr:row>
      <xdr:rowOff>175260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42672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198120</xdr:colOff>
      <xdr:row>2</xdr:row>
      <xdr:rowOff>15240</xdr:rowOff>
    </xdr:from>
    <xdr:to>
      <xdr:col>4</xdr:col>
      <xdr:colOff>335280</xdr:colOff>
      <xdr:row>2</xdr:row>
      <xdr:rowOff>175260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42672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358140</xdr:colOff>
      <xdr:row>2</xdr:row>
      <xdr:rowOff>15240</xdr:rowOff>
    </xdr:from>
    <xdr:to>
      <xdr:col>5</xdr:col>
      <xdr:colOff>487680</xdr:colOff>
      <xdr:row>2</xdr:row>
      <xdr:rowOff>175260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42672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251460</xdr:colOff>
      <xdr:row>2</xdr:row>
      <xdr:rowOff>7620</xdr:rowOff>
    </xdr:from>
    <xdr:to>
      <xdr:col>6</xdr:col>
      <xdr:colOff>388620</xdr:colOff>
      <xdr:row>2</xdr:row>
      <xdr:rowOff>167640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280" y="4191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</xdr:colOff>
      <xdr:row>11</xdr:row>
      <xdr:rowOff>175260</xdr:rowOff>
    </xdr:from>
    <xdr:to>
      <xdr:col>2</xdr:col>
      <xdr:colOff>175260</xdr:colOff>
      <xdr:row>12</xdr:row>
      <xdr:rowOff>152400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224790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12</xdr:row>
      <xdr:rowOff>7620</xdr:rowOff>
    </xdr:from>
    <xdr:to>
      <xdr:col>3</xdr:col>
      <xdr:colOff>297180</xdr:colOff>
      <xdr:row>12</xdr:row>
      <xdr:rowOff>167640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226314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198120</xdr:colOff>
      <xdr:row>12</xdr:row>
      <xdr:rowOff>15240</xdr:rowOff>
    </xdr:from>
    <xdr:to>
      <xdr:col>4</xdr:col>
      <xdr:colOff>335280</xdr:colOff>
      <xdr:row>12</xdr:row>
      <xdr:rowOff>175260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22707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12</xdr:row>
      <xdr:rowOff>0</xdr:rowOff>
    </xdr:from>
    <xdr:to>
      <xdr:col>5</xdr:col>
      <xdr:colOff>449580</xdr:colOff>
      <xdr:row>12</xdr:row>
      <xdr:rowOff>160020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280" y="225552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182880</xdr:colOff>
      <xdr:row>12</xdr:row>
      <xdr:rowOff>7620</xdr:rowOff>
    </xdr:from>
    <xdr:to>
      <xdr:col>6</xdr:col>
      <xdr:colOff>320040</xdr:colOff>
      <xdr:row>12</xdr:row>
      <xdr:rowOff>167640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631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350520</xdr:colOff>
      <xdr:row>12</xdr:row>
      <xdr:rowOff>0</xdr:rowOff>
    </xdr:from>
    <xdr:to>
      <xdr:col>7</xdr:col>
      <xdr:colOff>480060</xdr:colOff>
      <xdr:row>12</xdr:row>
      <xdr:rowOff>160020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25552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358140</xdr:colOff>
      <xdr:row>12</xdr:row>
      <xdr:rowOff>22860</xdr:rowOff>
    </xdr:from>
    <xdr:to>
      <xdr:col>8</xdr:col>
      <xdr:colOff>495300</xdr:colOff>
      <xdr:row>12</xdr:row>
      <xdr:rowOff>182880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22783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76200</xdr:colOff>
      <xdr:row>22</xdr:row>
      <xdr:rowOff>160020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0995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21</xdr:row>
      <xdr:rowOff>175260</xdr:rowOff>
    </xdr:from>
    <xdr:to>
      <xdr:col>3</xdr:col>
      <xdr:colOff>335280</xdr:colOff>
      <xdr:row>22</xdr:row>
      <xdr:rowOff>152400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9194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22</xdr:row>
      <xdr:rowOff>0</xdr:rowOff>
    </xdr:from>
    <xdr:to>
      <xdr:col>4</xdr:col>
      <xdr:colOff>350520</xdr:colOff>
      <xdr:row>22</xdr:row>
      <xdr:rowOff>160020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40995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281940</xdr:colOff>
      <xdr:row>22</xdr:row>
      <xdr:rowOff>7620</xdr:rowOff>
    </xdr:from>
    <xdr:to>
      <xdr:col>5</xdr:col>
      <xdr:colOff>441960</xdr:colOff>
      <xdr:row>22</xdr:row>
      <xdr:rowOff>167640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410718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358140</xdr:colOff>
      <xdr:row>22</xdr:row>
      <xdr:rowOff>15240</xdr:rowOff>
    </xdr:from>
    <xdr:to>
      <xdr:col>7</xdr:col>
      <xdr:colOff>495300</xdr:colOff>
      <xdr:row>22</xdr:row>
      <xdr:rowOff>175260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41148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358140</xdr:colOff>
      <xdr:row>22</xdr:row>
      <xdr:rowOff>7620</xdr:rowOff>
    </xdr:from>
    <xdr:to>
      <xdr:col>8</xdr:col>
      <xdr:colOff>487680</xdr:colOff>
      <xdr:row>22</xdr:row>
      <xdr:rowOff>167640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410718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205740</xdr:colOff>
      <xdr:row>22</xdr:row>
      <xdr:rowOff>0</xdr:rowOff>
    </xdr:from>
    <xdr:to>
      <xdr:col>9</xdr:col>
      <xdr:colOff>342900</xdr:colOff>
      <xdr:row>22</xdr:row>
      <xdr:rowOff>160020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760" y="40995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31</xdr:row>
      <xdr:rowOff>175260</xdr:rowOff>
    </xdr:from>
    <xdr:to>
      <xdr:col>3</xdr:col>
      <xdr:colOff>358140</xdr:colOff>
      <xdr:row>32</xdr:row>
      <xdr:rowOff>0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5935980"/>
          <a:ext cx="2057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31</xdr:row>
      <xdr:rowOff>175260</xdr:rowOff>
    </xdr:from>
    <xdr:to>
      <xdr:col>4</xdr:col>
      <xdr:colOff>381000</xdr:colOff>
      <xdr:row>32</xdr:row>
      <xdr:rowOff>0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5935980"/>
          <a:ext cx="213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31</xdr:row>
      <xdr:rowOff>175260</xdr:rowOff>
    </xdr:from>
    <xdr:to>
      <xdr:col>7</xdr:col>
      <xdr:colOff>441960</xdr:colOff>
      <xdr:row>32</xdr:row>
      <xdr:rowOff>0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935980"/>
          <a:ext cx="2514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106680</xdr:colOff>
      <xdr:row>32</xdr:row>
      <xdr:rowOff>7620</xdr:rowOff>
    </xdr:from>
    <xdr:to>
      <xdr:col>2</xdr:col>
      <xdr:colOff>182880</xdr:colOff>
      <xdr:row>32</xdr:row>
      <xdr:rowOff>167640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59512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144780</xdr:colOff>
      <xdr:row>32</xdr:row>
      <xdr:rowOff>15240</xdr:rowOff>
    </xdr:from>
    <xdr:to>
      <xdr:col>3</xdr:col>
      <xdr:colOff>342900</xdr:colOff>
      <xdr:row>32</xdr:row>
      <xdr:rowOff>175260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958840"/>
          <a:ext cx="1981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32</xdr:row>
      <xdr:rowOff>15240</xdr:rowOff>
    </xdr:from>
    <xdr:to>
      <xdr:col>4</xdr:col>
      <xdr:colOff>373380</xdr:colOff>
      <xdr:row>32</xdr:row>
      <xdr:rowOff>175260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595884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251460</xdr:colOff>
      <xdr:row>31</xdr:row>
      <xdr:rowOff>167640</xdr:rowOff>
    </xdr:from>
    <xdr:to>
      <xdr:col>5</xdr:col>
      <xdr:colOff>502920</xdr:colOff>
      <xdr:row>32</xdr:row>
      <xdr:rowOff>144780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" y="5928360"/>
          <a:ext cx="2514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297180</xdr:colOff>
      <xdr:row>32</xdr:row>
      <xdr:rowOff>0</xdr:rowOff>
    </xdr:from>
    <xdr:to>
      <xdr:col>7</xdr:col>
      <xdr:colOff>533400</xdr:colOff>
      <xdr:row>32</xdr:row>
      <xdr:rowOff>160020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594360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312420</xdr:colOff>
      <xdr:row>32</xdr:row>
      <xdr:rowOff>7620</xdr:rowOff>
    </xdr:from>
    <xdr:to>
      <xdr:col>8</xdr:col>
      <xdr:colOff>541020</xdr:colOff>
      <xdr:row>32</xdr:row>
      <xdr:rowOff>167640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95122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121920</xdr:colOff>
      <xdr:row>32</xdr:row>
      <xdr:rowOff>0</xdr:rowOff>
    </xdr:from>
    <xdr:to>
      <xdr:col>9</xdr:col>
      <xdr:colOff>358140</xdr:colOff>
      <xdr:row>32</xdr:row>
      <xdr:rowOff>160020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594360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</xdr:colOff>
      <xdr:row>42</xdr:row>
      <xdr:rowOff>0</xdr:rowOff>
    </xdr:from>
    <xdr:to>
      <xdr:col>2</xdr:col>
      <xdr:colOff>175260</xdr:colOff>
      <xdr:row>42</xdr:row>
      <xdr:rowOff>160020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78333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198120</xdr:colOff>
      <xdr:row>42</xdr:row>
      <xdr:rowOff>7620</xdr:rowOff>
    </xdr:from>
    <xdr:to>
      <xdr:col>3</xdr:col>
      <xdr:colOff>304800</xdr:colOff>
      <xdr:row>42</xdr:row>
      <xdr:rowOff>167640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784098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182880</xdr:colOff>
      <xdr:row>42</xdr:row>
      <xdr:rowOff>0</xdr:rowOff>
    </xdr:from>
    <xdr:to>
      <xdr:col>4</xdr:col>
      <xdr:colOff>320040</xdr:colOff>
      <xdr:row>42</xdr:row>
      <xdr:rowOff>160020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78333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304800</xdr:colOff>
      <xdr:row>42</xdr:row>
      <xdr:rowOff>0</xdr:rowOff>
    </xdr:from>
    <xdr:to>
      <xdr:col>5</xdr:col>
      <xdr:colOff>464820</xdr:colOff>
      <xdr:row>42</xdr:row>
      <xdr:rowOff>160020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783336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342900</xdr:colOff>
      <xdr:row>41</xdr:row>
      <xdr:rowOff>175260</xdr:rowOff>
    </xdr:from>
    <xdr:to>
      <xdr:col>7</xdr:col>
      <xdr:colOff>480060</xdr:colOff>
      <xdr:row>42</xdr:row>
      <xdr:rowOff>152400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78257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312420</xdr:colOff>
      <xdr:row>42</xdr:row>
      <xdr:rowOff>7620</xdr:rowOff>
    </xdr:from>
    <xdr:to>
      <xdr:col>8</xdr:col>
      <xdr:colOff>441960</xdr:colOff>
      <xdr:row>42</xdr:row>
      <xdr:rowOff>167640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784098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42</xdr:row>
      <xdr:rowOff>15240</xdr:rowOff>
    </xdr:from>
    <xdr:to>
      <xdr:col>9</xdr:col>
      <xdr:colOff>327660</xdr:colOff>
      <xdr:row>42</xdr:row>
      <xdr:rowOff>175260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78486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129540</xdr:colOff>
      <xdr:row>53</xdr:row>
      <xdr:rowOff>15240</xdr:rowOff>
    </xdr:from>
    <xdr:to>
      <xdr:col>2</xdr:col>
      <xdr:colOff>205740</xdr:colOff>
      <xdr:row>53</xdr:row>
      <xdr:rowOff>175260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992124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68580</xdr:colOff>
      <xdr:row>53</xdr:row>
      <xdr:rowOff>0</xdr:rowOff>
    </xdr:from>
    <xdr:to>
      <xdr:col>3</xdr:col>
      <xdr:colOff>403860</xdr:colOff>
      <xdr:row>53</xdr:row>
      <xdr:rowOff>175260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906000"/>
          <a:ext cx="3352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106680</xdr:colOff>
      <xdr:row>52</xdr:row>
      <xdr:rowOff>167640</xdr:rowOff>
    </xdr:from>
    <xdr:to>
      <xdr:col>4</xdr:col>
      <xdr:colOff>480060</xdr:colOff>
      <xdr:row>53</xdr:row>
      <xdr:rowOff>160020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9890760"/>
          <a:ext cx="3733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220980</xdr:colOff>
      <xdr:row>53</xdr:row>
      <xdr:rowOff>0</xdr:rowOff>
    </xdr:from>
    <xdr:to>
      <xdr:col>5</xdr:col>
      <xdr:colOff>609600</xdr:colOff>
      <xdr:row>53</xdr:row>
      <xdr:rowOff>175260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9906000"/>
          <a:ext cx="3886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251460</xdr:colOff>
      <xdr:row>52</xdr:row>
      <xdr:rowOff>175260</xdr:rowOff>
    </xdr:from>
    <xdr:to>
      <xdr:col>7</xdr:col>
      <xdr:colOff>624840</xdr:colOff>
      <xdr:row>53</xdr:row>
      <xdr:rowOff>167640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9898380"/>
          <a:ext cx="3733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220980</xdr:colOff>
      <xdr:row>52</xdr:row>
      <xdr:rowOff>167640</xdr:rowOff>
    </xdr:from>
    <xdr:to>
      <xdr:col>8</xdr:col>
      <xdr:colOff>586740</xdr:colOff>
      <xdr:row>53</xdr:row>
      <xdr:rowOff>160020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9890760"/>
          <a:ext cx="3657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45720</xdr:colOff>
      <xdr:row>53</xdr:row>
      <xdr:rowOff>0</xdr:rowOff>
    </xdr:from>
    <xdr:to>
      <xdr:col>9</xdr:col>
      <xdr:colOff>411480</xdr:colOff>
      <xdr:row>54</xdr:row>
      <xdr:rowOff>0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9906000"/>
          <a:ext cx="3657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129540</xdr:colOff>
      <xdr:row>65</xdr:row>
      <xdr:rowOff>7620</xdr:rowOff>
    </xdr:from>
    <xdr:to>
      <xdr:col>2</xdr:col>
      <xdr:colOff>205740</xdr:colOff>
      <xdr:row>65</xdr:row>
      <xdr:rowOff>167640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121234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213360</xdr:colOff>
      <xdr:row>65</xdr:row>
      <xdr:rowOff>30480</xdr:rowOff>
    </xdr:from>
    <xdr:to>
      <xdr:col>3</xdr:col>
      <xdr:colOff>320040</xdr:colOff>
      <xdr:row>66</xdr:row>
      <xdr:rowOff>0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1214628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65</xdr:row>
      <xdr:rowOff>22860</xdr:rowOff>
    </xdr:from>
    <xdr:to>
      <xdr:col>4</xdr:col>
      <xdr:colOff>350520</xdr:colOff>
      <xdr:row>65</xdr:row>
      <xdr:rowOff>182880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121386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312420</xdr:colOff>
      <xdr:row>65</xdr:row>
      <xdr:rowOff>7620</xdr:rowOff>
    </xdr:from>
    <xdr:to>
      <xdr:col>5</xdr:col>
      <xdr:colOff>472440</xdr:colOff>
      <xdr:row>65</xdr:row>
      <xdr:rowOff>167640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140" y="1212342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243840</xdr:colOff>
      <xdr:row>65</xdr:row>
      <xdr:rowOff>7620</xdr:rowOff>
    </xdr:from>
    <xdr:to>
      <xdr:col>7</xdr:col>
      <xdr:colOff>548640</xdr:colOff>
      <xdr:row>65</xdr:row>
      <xdr:rowOff>182880</xdr:rowOff>
    </xdr:to>
    <xdr:pic>
      <xdr:nvPicPr>
        <xdr:cNvPr id="62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780" y="12123420"/>
          <a:ext cx="3048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297180</xdr:colOff>
      <xdr:row>64</xdr:row>
      <xdr:rowOff>175260</xdr:rowOff>
    </xdr:from>
    <xdr:to>
      <xdr:col>8</xdr:col>
      <xdr:colOff>518160</xdr:colOff>
      <xdr:row>65</xdr:row>
      <xdr:rowOff>175260</xdr:rowOff>
    </xdr:to>
    <xdr:pic>
      <xdr:nvPicPr>
        <xdr:cNvPr id="63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12108180"/>
          <a:ext cx="2209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121920</xdr:colOff>
      <xdr:row>65</xdr:row>
      <xdr:rowOff>7620</xdr:rowOff>
    </xdr:from>
    <xdr:to>
      <xdr:col>9</xdr:col>
      <xdr:colOff>350520</xdr:colOff>
      <xdr:row>66</xdr:row>
      <xdr:rowOff>0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12123420"/>
          <a:ext cx="2286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152400</xdr:colOff>
      <xdr:row>75</xdr:row>
      <xdr:rowOff>7620</xdr:rowOff>
    </xdr:from>
    <xdr:to>
      <xdr:col>2</xdr:col>
      <xdr:colOff>228600</xdr:colOff>
      <xdr:row>75</xdr:row>
      <xdr:rowOff>167640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78458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75</xdr:row>
      <xdr:rowOff>7620</xdr:rowOff>
    </xdr:from>
    <xdr:to>
      <xdr:col>3</xdr:col>
      <xdr:colOff>304800</xdr:colOff>
      <xdr:row>75</xdr:row>
      <xdr:rowOff>167640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1378458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129540</xdr:colOff>
      <xdr:row>74</xdr:row>
      <xdr:rowOff>175260</xdr:rowOff>
    </xdr:from>
    <xdr:to>
      <xdr:col>4</xdr:col>
      <xdr:colOff>327660</xdr:colOff>
      <xdr:row>75</xdr:row>
      <xdr:rowOff>152400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3952220"/>
          <a:ext cx="1981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75</xdr:row>
      <xdr:rowOff>0</xdr:rowOff>
    </xdr:from>
    <xdr:to>
      <xdr:col>5</xdr:col>
      <xdr:colOff>525780</xdr:colOff>
      <xdr:row>75</xdr:row>
      <xdr:rowOff>160020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1395984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289560</xdr:colOff>
      <xdr:row>75</xdr:row>
      <xdr:rowOff>0</xdr:rowOff>
    </xdr:from>
    <xdr:to>
      <xdr:col>8</xdr:col>
      <xdr:colOff>525780</xdr:colOff>
      <xdr:row>75</xdr:row>
      <xdr:rowOff>160020</xdr:rowOff>
    </xdr:to>
    <xdr:pic>
      <xdr:nvPicPr>
        <xdr:cNvPr id="7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1395984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121920</xdr:colOff>
      <xdr:row>75</xdr:row>
      <xdr:rowOff>0</xdr:rowOff>
    </xdr:from>
    <xdr:to>
      <xdr:col>9</xdr:col>
      <xdr:colOff>350520</xdr:colOff>
      <xdr:row>75</xdr:row>
      <xdr:rowOff>160020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377696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144780</xdr:colOff>
      <xdr:row>75</xdr:row>
      <xdr:rowOff>0</xdr:rowOff>
    </xdr:from>
    <xdr:to>
      <xdr:col>10</xdr:col>
      <xdr:colOff>381000</xdr:colOff>
      <xdr:row>75</xdr:row>
      <xdr:rowOff>160020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377696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182880</xdr:colOff>
      <xdr:row>86</xdr:row>
      <xdr:rowOff>22860</xdr:rowOff>
    </xdr:from>
    <xdr:to>
      <xdr:col>2</xdr:col>
      <xdr:colOff>259080</xdr:colOff>
      <xdr:row>86</xdr:row>
      <xdr:rowOff>182880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582674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220980</xdr:colOff>
      <xdr:row>86</xdr:row>
      <xdr:rowOff>15240</xdr:rowOff>
    </xdr:from>
    <xdr:to>
      <xdr:col>3</xdr:col>
      <xdr:colOff>297180</xdr:colOff>
      <xdr:row>86</xdr:row>
      <xdr:rowOff>175260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158191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86</xdr:row>
      <xdr:rowOff>0</xdr:rowOff>
    </xdr:from>
    <xdr:to>
      <xdr:col>4</xdr:col>
      <xdr:colOff>342900</xdr:colOff>
      <xdr:row>86</xdr:row>
      <xdr:rowOff>160020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15986760"/>
          <a:ext cx="1981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297180</xdr:colOff>
      <xdr:row>86</xdr:row>
      <xdr:rowOff>0</xdr:rowOff>
    </xdr:from>
    <xdr:to>
      <xdr:col>5</xdr:col>
      <xdr:colOff>533400</xdr:colOff>
      <xdr:row>86</xdr:row>
      <xdr:rowOff>160020</xdr:rowOff>
    </xdr:to>
    <xdr:pic>
      <xdr:nvPicPr>
        <xdr:cNvPr id="77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598676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144780</xdr:colOff>
      <xdr:row>86</xdr:row>
      <xdr:rowOff>0</xdr:rowOff>
    </xdr:from>
    <xdr:to>
      <xdr:col>6</xdr:col>
      <xdr:colOff>396240</xdr:colOff>
      <xdr:row>86</xdr:row>
      <xdr:rowOff>160020</xdr:rowOff>
    </xdr:to>
    <xdr:pic>
      <xdr:nvPicPr>
        <xdr:cNvPr id="78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986760"/>
          <a:ext cx="2514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274320</xdr:colOff>
      <xdr:row>86</xdr:row>
      <xdr:rowOff>7620</xdr:rowOff>
    </xdr:from>
    <xdr:to>
      <xdr:col>8</xdr:col>
      <xdr:colOff>510540</xdr:colOff>
      <xdr:row>86</xdr:row>
      <xdr:rowOff>167640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599438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106680</xdr:colOff>
      <xdr:row>86</xdr:row>
      <xdr:rowOff>7620</xdr:rowOff>
    </xdr:from>
    <xdr:to>
      <xdr:col>9</xdr:col>
      <xdr:colOff>335280</xdr:colOff>
      <xdr:row>86</xdr:row>
      <xdr:rowOff>167640</xdr:rowOff>
    </xdr:to>
    <xdr:pic>
      <xdr:nvPicPr>
        <xdr:cNvPr id="8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581150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121920</xdr:colOff>
      <xdr:row>86</xdr:row>
      <xdr:rowOff>0</xdr:rowOff>
    </xdr:from>
    <xdr:to>
      <xdr:col>10</xdr:col>
      <xdr:colOff>358140</xdr:colOff>
      <xdr:row>86</xdr:row>
      <xdr:rowOff>160020</xdr:rowOff>
    </xdr:to>
    <xdr:pic>
      <xdr:nvPicPr>
        <xdr:cNvPr id="82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1580388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137160</xdr:colOff>
      <xdr:row>100</xdr:row>
      <xdr:rowOff>30480</xdr:rowOff>
    </xdr:from>
    <xdr:to>
      <xdr:col>2</xdr:col>
      <xdr:colOff>213360</xdr:colOff>
      <xdr:row>101</xdr:row>
      <xdr:rowOff>0</xdr:rowOff>
    </xdr:to>
    <xdr:pic>
      <xdr:nvPicPr>
        <xdr:cNvPr id="83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86385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205740</xdr:colOff>
      <xdr:row>100</xdr:row>
      <xdr:rowOff>15240</xdr:rowOff>
    </xdr:from>
    <xdr:to>
      <xdr:col>3</xdr:col>
      <xdr:colOff>312420</xdr:colOff>
      <xdr:row>100</xdr:row>
      <xdr:rowOff>175260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1862328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236220</xdr:colOff>
      <xdr:row>100</xdr:row>
      <xdr:rowOff>0</xdr:rowOff>
    </xdr:from>
    <xdr:to>
      <xdr:col>4</xdr:col>
      <xdr:colOff>373380</xdr:colOff>
      <xdr:row>100</xdr:row>
      <xdr:rowOff>160020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186080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274320</xdr:colOff>
      <xdr:row>100</xdr:row>
      <xdr:rowOff>7620</xdr:rowOff>
    </xdr:from>
    <xdr:to>
      <xdr:col>5</xdr:col>
      <xdr:colOff>434340</xdr:colOff>
      <xdr:row>100</xdr:row>
      <xdr:rowOff>167640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1861566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167640</xdr:colOff>
      <xdr:row>100</xdr:row>
      <xdr:rowOff>7620</xdr:rowOff>
    </xdr:from>
    <xdr:to>
      <xdr:col>6</xdr:col>
      <xdr:colOff>320040</xdr:colOff>
      <xdr:row>100</xdr:row>
      <xdr:rowOff>167640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615660"/>
          <a:ext cx="1524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327660</xdr:colOff>
      <xdr:row>99</xdr:row>
      <xdr:rowOff>167640</xdr:rowOff>
    </xdr:from>
    <xdr:to>
      <xdr:col>7</xdr:col>
      <xdr:colOff>594360</xdr:colOff>
      <xdr:row>100</xdr:row>
      <xdr:rowOff>175260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8592800"/>
          <a:ext cx="2667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251460</xdr:colOff>
      <xdr:row>100</xdr:row>
      <xdr:rowOff>0</xdr:rowOff>
    </xdr:from>
    <xdr:to>
      <xdr:col>8</xdr:col>
      <xdr:colOff>594360</xdr:colOff>
      <xdr:row>100</xdr:row>
      <xdr:rowOff>175260</xdr:rowOff>
    </xdr:to>
    <xdr:pic>
      <xdr:nvPicPr>
        <xdr:cNvPr id="8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18608040"/>
          <a:ext cx="3429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167640</xdr:colOff>
      <xdr:row>100</xdr:row>
      <xdr:rowOff>7620</xdr:rowOff>
    </xdr:from>
    <xdr:to>
      <xdr:col>9</xdr:col>
      <xdr:colOff>320040</xdr:colOff>
      <xdr:row>100</xdr:row>
      <xdr:rowOff>167640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8615660"/>
          <a:ext cx="1524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160020</xdr:colOff>
      <xdr:row>100</xdr:row>
      <xdr:rowOff>15240</xdr:rowOff>
    </xdr:from>
    <xdr:to>
      <xdr:col>10</xdr:col>
      <xdr:colOff>289560</xdr:colOff>
      <xdr:row>100</xdr:row>
      <xdr:rowOff>175260</xdr:rowOff>
    </xdr:to>
    <xdr:pic>
      <xdr:nvPicPr>
        <xdr:cNvPr id="91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1862328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121920</xdr:colOff>
      <xdr:row>110</xdr:row>
      <xdr:rowOff>15240</xdr:rowOff>
    </xdr:from>
    <xdr:to>
      <xdr:col>2</xdr:col>
      <xdr:colOff>198120</xdr:colOff>
      <xdr:row>110</xdr:row>
      <xdr:rowOff>175260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2051304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</xdr:colOff>
      <xdr:row>110</xdr:row>
      <xdr:rowOff>7620</xdr:rowOff>
    </xdr:from>
    <xdr:to>
      <xdr:col>3</xdr:col>
      <xdr:colOff>320040</xdr:colOff>
      <xdr:row>110</xdr:row>
      <xdr:rowOff>167640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2050542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198120</xdr:colOff>
      <xdr:row>110</xdr:row>
      <xdr:rowOff>15240</xdr:rowOff>
    </xdr:from>
    <xdr:to>
      <xdr:col>4</xdr:col>
      <xdr:colOff>464820</xdr:colOff>
      <xdr:row>111</xdr:row>
      <xdr:rowOff>15240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20513040"/>
          <a:ext cx="2667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236220</xdr:colOff>
      <xdr:row>110</xdr:row>
      <xdr:rowOff>7620</xdr:rowOff>
    </xdr:from>
    <xdr:to>
      <xdr:col>5</xdr:col>
      <xdr:colOff>579120</xdr:colOff>
      <xdr:row>110</xdr:row>
      <xdr:rowOff>182880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420" y="20505420"/>
          <a:ext cx="3429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110</xdr:row>
      <xdr:rowOff>0</xdr:rowOff>
    </xdr:from>
    <xdr:to>
      <xdr:col>6</xdr:col>
      <xdr:colOff>342900</xdr:colOff>
      <xdr:row>110</xdr:row>
      <xdr:rowOff>160020</xdr:rowOff>
    </xdr:to>
    <xdr:pic>
      <xdr:nvPicPr>
        <xdr:cNvPr id="96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140" y="20497800"/>
          <a:ext cx="1524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335280</xdr:colOff>
      <xdr:row>110</xdr:row>
      <xdr:rowOff>7620</xdr:rowOff>
    </xdr:from>
    <xdr:to>
      <xdr:col>7</xdr:col>
      <xdr:colOff>472440</xdr:colOff>
      <xdr:row>110</xdr:row>
      <xdr:rowOff>167640</xdr:rowOff>
    </xdr:to>
    <xdr:pic>
      <xdr:nvPicPr>
        <xdr:cNvPr id="97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2050542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335280</xdr:colOff>
      <xdr:row>110</xdr:row>
      <xdr:rowOff>7620</xdr:rowOff>
    </xdr:from>
    <xdr:to>
      <xdr:col>8</xdr:col>
      <xdr:colOff>464820</xdr:colOff>
      <xdr:row>110</xdr:row>
      <xdr:rowOff>167640</xdr:rowOff>
    </xdr:to>
    <xdr:pic>
      <xdr:nvPicPr>
        <xdr:cNvPr id="98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2050542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152400</xdr:colOff>
      <xdr:row>119</xdr:row>
      <xdr:rowOff>15240</xdr:rowOff>
    </xdr:from>
    <xdr:to>
      <xdr:col>2</xdr:col>
      <xdr:colOff>228600</xdr:colOff>
      <xdr:row>119</xdr:row>
      <xdr:rowOff>175260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21230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243840</xdr:colOff>
      <xdr:row>119</xdr:row>
      <xdr:rowOff>7620</xdr:rowOff>
    </xdr:from>
    <xdr:to>
      <xdr:col>3</xdr:col>
      <xdr:colOff>350520</xdr:colOff>
      <xdr:row>119</xdr:row>
      <xdr:rowOff>182880</xdr:rowOff>
    </xdr:to>
    <xdr:pic>
      <xdr:nvPicPr>
        <xdr:cNvPr id="1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22204680"/>
          <a:ext cx="1066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119</xdr:row>
      <xdr:rowOff>7620</xdr:rowOff>
    </xdr:from>
    <xdr:to>
      <xdr:col>4</xdr:col>
      <xdr:colOff>365760</xdr:colOff>
      <xdr:row>119</xdr:row>
      <xdr:rowOff>182880</xdr:rowOff>
    </xdr:to>
    <xdr:pic>
      <xdr:nvPicPr>
        <xdr:cNvPr id="10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2204680"/>
          <a:ext cx="1371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119</xdr:row>
      <xdr:rowOff>0</xdr:rowOff>
    </xdr:from>
    <xdr:to>
      <xdr:col>5</xdr:col>
      <xdr:colOff>502920</xdr:colOff>
      <xdr:row>119</xdr:row>
      <xdr:rowOff>175260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219706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297180</xdr:colOff>
      <xdr:row>118</xdr:row>
      <xdr:rowOff>175260</xdr:rowOff>
    </xdr:from>
    <xdr:to>
      <xdr:col>7</xdr:col>
      <xdr:colOff>457200</xdr:colOff>
      <xdr:row>119</xdr:row>
      <xdr:rowOff>167640</xdr:rowOff>
    </xdr:to>
    <xdr:pic>
      <xdr:nvPicPr>
        <xdr:cNvPr id="10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2218944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320040</xdr:colOff>
      <xdr:row>118</xdr:row>
      <xdr:rowOff>167640</xdr:rowOff>
    </xdr:from>
    <xdr:to>
      <xdr:col>8</xdr:col>
      <xdr:colOff>472440</xdr:colOff>
      <xdr:row>119</xdr:row>
      <xdr:rowOff>160020</xdr:rowOff>
    </xdr:to>
    <xdr:pic>
      <xdr:nvPicPr>
        <xdr:cNvPr id="105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22181820"/>
          <a:ext cx="1524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119</xdr:row>
      <xdr:rowOff>0</xdr:rowOff>
    </xdr:from>
    <xdr:to>
      <xdr:col>9</xdr:col>
      <xdr:colOff>342900</xdr:colOff>
      <xdr:row>119</xdr:row>
      <xdr:rowOff>175260</xdr:rowOff>
    </xdr:to>
    <xdr:pic>
      <xdr:nvPicPr>
        <xdr:cNvPr id="10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22197060"/>
          <a:ext cx="1524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121920</xdr:colOff>
      <xdr:row>129</xdr:row>
      <xdr:rowOff>15240</xdr:rowOff>
    </xdr:from>
    <xdr:to>
      <xdr:col>2</xdr:col>
      <xdr:colOff>198120</xdr:colOff>
      <xdr:row>129</xdr:row>
      <xdr:rowOff>175260</xdr:rowOff>
    </xdr:to>
    <xdr:pic>
      <xdr:nvPicPr>
        <xdr:cNvPr id="107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241020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129</xdr:row>
      <xdr:rowOff>22860</xdr:rowOff>
    </xdr:from>
    <xdr:to>
      <xdr:col>3</xdr:col>
      <xdr:colOff>320040</xdr:colOff>
      <xdr:row>129</xdr:row>
      <xdr:rowOff>182880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2410968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129</xdr:row>
      <xdr:rowOff>15240</xdr:rowOff>
    </xdr:from>
    <xdr:to>
      <xdr:col>4</xdr:col>
      <xdr:colOff>327660</xdr:colOff>
      <xdr:row>129</xdr:row>
      <xdr:rowOff>175260</xdr:rowOff>
    </xdr:to>
    <xdr:pic>
      <xdr:nvPicPr>
        <xdr:cNvPr id="109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241020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129</xdr:row>
      <xdr:rowOff>22860</xdr:rowOff>
    </xdr:from>
    <xdr:to>
      <xdr:col>5</xdr:col>
      <xdr:colOff>480060</xdr:colOff>
      <xdr:row>129</xdr:row>
      <xdr:rowOff>182880</xdr:rowOff>
    </xdr:to>
    <xdr:pic>
      <xdr:nvPicPr>
        <xdr:cNvPr id="110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241096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198120</xdr:colOff>
      <xdr:row>129</xdr:row>
      <xdr:rowOff>15240</xdr:rowOff>
    </xdr:from>
    <xdr:to>
      <xdr:col>6</xdr:col>
      <xdr:colOff>335280</xdr:colOff>
      <xdr:row>129</xdr:row>
      <xdr:rowOff>175260</xdr:rowOff>
    </xdr:to>
    <xdr:pic>
      <xdr:nvPicPr>
        <xdr:cNvPr id="111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241020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327660</xdr:colOff>
      <xdr:row>129</xdr:row>
      <xdr:rowOff>7620</xdr:rowOff>
    </xdr:from>
    <xdr:to>
      <xdr:col>7</xdr:col>
      <xdr:colOff>457200</xdr:colOff>
      <xdr:row>129</xdr:row>
      <xdr:rowOff>167640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409444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213360</xdr:colOff>
      <xdr:row>129</xdr:row>
      <xdr:rowOff>7620</xdr:rowOff>
    </xdr:from>
    <xdr:to>
      <xdr:col>8</xdr:col>
      <xdr:colOff>601980</xdr:colOff>
      <xdr:row>129</xdr:row>
      <xdr:rowOff>167640</xdr:rowOff>
    </xdr:to>
    <xdr:pic>
      <xdr:nvPicPr>
        <xdr:cNvPr id="113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4094440"/>
          <a:ext cx="3886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137160</xdr:colOff>
      <xdr:row>138</xdr:row>
      <xdr:rowOff>7620</xdr:rowOff>
    </xdr:from>
    <xdr:to>
      <xdr:col>2</xdr:col>
      <xdr:colOff>213360</xdr:colOff>
      <xdr:row>138</xdr:row>
      <xdr:rowOff>167640</xdr:rowOff>
    </xdr:to>
    <xdr:pic>
      <xdr:nvPicPr>
        <xdr:cNvPr id="114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584454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121920</xdr:colOff>
      <xdr:row>138</xdr:row>
      <xdr:rowOff>22860</xdr:rowOff>
    </xdr:from>
    <xdr:to>
      <xdr:col>3</xdr:col>
      <xdr:colOff>350520</xdr:colOff>
      <xdr:row>138</xdr:row>
      <xdr:rowOff>182880</xdr:rowOff>
    </xdr:to>
    <xdr:pic>
      <xdr:nvPicPr>
        <xdr:cNvPr id="115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740" y="2577084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138</xdr:row>
      <xdr:rowOff>15240</xdr:rowOff>
    </xdr:from>
    <xdr:to>
      <xdr:col>4</xdr:col>
      <xdr:colOff>388620</xdr:colOff>
      <xdr:row>138</xdr:row>
      <xdr:rowOff>175260</xdr:rowOff>
    </xdr:to>
    <xdr:pic>
      <xdr:nvPicPr>
        <xdr:cNvPr id="116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2576322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281940</xdr:colOff>
      <xdr:row>138</xdr:row>
      <xdr:rowOff>7620</xdr:rowOff>
    </xdr:from>
    <xdr:to>
      <xdr:col>5</xdr:col>
      <xdr:colOff>518160</xdr:colOff>
      <xdr:row>138</xdr:row>
      <xdr:rowOff>167640</xdr:rowOff>
    </xdr:to>
    <xdr:pic>
      <xdr:nvPicPr>
        <xdr:cNvPr id="117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20" y="584454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138</xdr:row>
      <xdr:rowOff>0</xdr:rowOff>
    </xdr:from>
    <xdr:to>
      <xdr:col>6</xdr:col>
      <xdr:colOff>358140</xdr:colOff>
      <xdr:row>138</xdr:row>
      <xdr:rowOff>160020</xdr:rowOff>
    </xdr:to>
    <xdr:pic>
      <xdr:nvPicPr>
        <xdr:cNvPr id="118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583692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251460</xdr:colOff>
      <xdr:row>138</xdr:row>
      <xdr:rowOff>7620</xdr:rowOff>
    </xdr:from>
    <xdr:to>
      <xdr:col>7</xdr:col>
      <xdr:colOff>480060</xdr:colOff>
      <xdr:row>138</xdr:row>
      <xdr:rowOff>167640</xdr:rowOff>
    </xdr:to>
    <xdr:pic>
      <xdr:nvPicPr>
        <xdr:cNvPr id="119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575560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121920</xdr:colOff>
      <xdr:row>138</xdr:row>
      <xdr:rowOff>22860</xdr:rowOff>
    </xdr:from>
    <xdr:to>
      <xdr:col>8</xdr:col>
      <xdr:colOff>609600</xdr:colOff>
      <xdr:row>138</xdr:row>
      <xdr:rowOff>182880</xdr:rowOff>
    </xdr:to>
    <xdr:pic>
      <xdr:nvPicPr>
        <xdr:cNvPr id="120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59780"/>
          <a:ext cx="487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137160</xdr:colOff>
      <xdr:row>147</xdr:row>
      <xdr:rowOff>7620</xdr:rowOff>
    </xdr:from>
    <xdr:to>
      <xdr:col>2</xdr:col>
      <xdr:colOff>213360</xdr:colOff>
      <xdr:row>147</xdr:row>
      <xdr:rowOff>167640</xdr:rowOff>
    </xdr:to>
    <xdr:pic>
      <xdr:nvPicPr>
        <xdr:cNvPr id="121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00812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</xdr:colOff>
      <xdr:row>147</xdr:row>
      <xdr:rowOff>30480</xdr:rowOff>
    </xdr:from>
    <xdr:to>
      <xdr:col>3</xdr:col>
      <xdr:colOff>259080</xdr:colOff>
      <xdr:row>148</xdr:row>
      <xdr:rowOff>0</xdr:rowOff>
    </xdr:to>
    <xdr:pic>
      <xdr:nvPicPr>
        <xdr:cNvPr id="122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74396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175260</xdr:colOff>
      <xdr:row>147</xdr:row>
      <xdr:rowOff>15240</xdr:rowOff>
    </xdr:from>
    <xdr:to>
      <xdr:col>4</xdr:col>
      <xdr:colOff>403860</xdr:colOff>
      <xdr:row>147</xdr:row>
      <xdr:rowOff>175260</xdr:rowOff>
    </xdr:to>
    <xdr:pic>
      <xdr:nvPicPr>
        <xdr:cNvPr id="123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20" y="2742438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147</xdr:row>
      <xdr:rowOff>15240</xdr:rowOff>
    </xdr:from>
    <xdr:to>
      <xdr:col>5</xdr:col>
      <xdr:colOff>525780</xdr:colOff>
      <xdr:row>147</xdr:row>
      <xdr:rowOff>175260</xdr:rowOff>
    </xdr:to>
    <xdr:pic>
      <xdr:nvPicPr>
        <xdr:cNvPr id="124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240" y="1008888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147</xdr:row>
      <xdr:rowOff>0</xdr:rowOff>
    </xdr:from>
    <xdr:to>
      <xdr:col>6</xdr:col>
      <xdr:colOff>358140</xdr:colOff>
      <xdr:row>147</xdr:row>
      <xdr:rowOff>160020</xdr:rowOff>
    </xdr:to>
    <xdr:pic>
      <xdr:nvPicPr>
        <xdr:cNvPr id="125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1007364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228600</xdr:colOff>
      <xdr:row>147</xdr:row>
      <xdr:rowOff>7620</xdr:rowOff>
    </xdr:from>
    <xdr:to>
      <xdr:col>7</xdr:col>
      <xdr:colOff>464820</xdr:colOff>
      <xdr:row>147</xdr:row>
      <xdr:rowOff>167640</xdr:rowOff>
    </xdr:to>
    <xdr:pic>
      <xdr:nvPicPr>
        <xdr:cNvPr id="126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10081260"/>
          <a:ext cx="2362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266700</xdr:colOff>
      <xdr:row>147</xdr:row>
      <xdr:rowOff>0</xdr:rowOff>
    </xdr:from>
    <xdr:to>
      <xdr:col>8</xdr:col>
      <xdr:colOff>495300</xdr:colOff>
      <xdr:row>147</xdr:row>
      <xdr:rowOff>160020</xdr:rowOff>
    </xdr:to>
    <xdr:pic>
      <xdr:nvPicPr>
        <xdr:cNvPr id="127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0073640"/>
          <a:ext cx="2286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147</xdr:row>
      <xdr:rowOff>0</xdr:rowOff>
    </xdr:from>
    <xdr:to>
      <xdr:col>9</xdr:col>
      <xdr:colOff>487680</xdr:colOff>
      <xdr:row>147</xdr:row>
      <xdr:rowOff>160020</xdr:rowOff>
    </xdr:to>
    <xdr:pic>
      <xdr:nvPicPr>
        <xdr:cNvPr id="128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8514040"/>
          <a:ext cx="487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152400</xdr:colOff>
      <xdr:row>159</xdr:row>
      <xdr:rowOff>7620</xdr:rowOff>
    </xdr:from>
    <xdr:to>
      <xdr:col>2</xdr:col>
      <xdr:colOff>228600</xdr:colOff>
      <xdr:row>159</xdr:row>
      <xdr:rowOff>167640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96265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160020</xdr:colOff>
      <xdr:row>159</xdr:row>
      <xdr:rowOff>7620</xdr:rowOff>
    </xdr:from>
    <xdr:to>
      <xdr:col>3</xdr:col>
      <xdr:colOff>373380</xdr:colOff>
      <xdr:row>159</xdr:row>
      <xdr:rowOff>182880</xdr:rowOff>
    </xdr:to>
    <xdr:pic>
      <xdr:nvPicPr>
        <xdr:cNvPr id="130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" y="29626560"/>
          <a:ext cx="213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159</xdr:row>
      <xdr:rowOff>15240</xdr:rowOff>
    </xdr:from>
    <xdr:to>
      <xdr:col>4</xdr:col>
      <xdr:colOff>365760</xdr:colOff>
      <xdr:row>160</xdr:row>
      <xdr:rowOff>0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29634180"/>
          <a:ext cx="2209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304800</xdr:colOff>
      <xdr:row>159</xdr:row>
      <xdr:rowOff>15240</xdr:rowOff>
    </xdr:from>
    <xdr:to>
      <xdr:col>5</xdr:col>
      <xdr:colOff>525780</xdr:colOff>
      <xdr:row>160</xdr:row>
      <xdr:rowOff>0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29634180"/>
          <a:ext cx="2209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159</xdr:row>
      <xdr:rowOff>0</xdr:rowOff>
    </xdr:from>
    <xdr:to>
      <xdr:col>6</xdr:col>
      <xdr:colOff>358140</xdr:colOff>
      <xdr:row>159</xdr:row>
      <xdr:rowOff>175260</xdr:rowOff>
    </xdr:to>
    <xdr:pic>
      <xdr:nvPicPr>
        <xdr:cNvPr id="13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29618940"/>
          <a:ext cx="2209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259080</xdr:colOff>
      <xdr:row>159</xdr:row>
      <xdr:rowOff>0</xdr:rowOff>
    </xdr:from>
    <xdr:to>
      <xdr:col>7</xdr:col>
      <xdr:colOff>472440</xdr:colOff>
      <xdr:row>159</xdr:row>
      <xdr:rowOff>175260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9618940"/>
          <a:ext cx="213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144780</xdr:colOff>
      <xdr:row>158</xdr:row>
      <xdr:rowOff>175260</xdr:rowOff>
    </xdr:from>
    <xdr:to>
      <xdr:col>8</xdr:col>
      <xdr:colOff>617220</xdr:colOff>
      <xdr:row>159</xdr:row>
      <xdr:rowOff>167640</xdr:rowOff>
    </xdr:to>
    <xdr:pic>
      <xdr:nvPicPr>
        <xdr:cNvPr id="135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29611320"/>
          <a:ext cx="4724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144780</xdr:colOff>
      <xdr:row>171</xdr:row>
      <xdr:rowOff>7620</xdr:rowOff>
    </xdr:from>
    <xdr:to>
      <xdr:col>2</xdr:col>
      <xdr:colOff>220980</xdr:colOff>
      <xdr:row>171</xdr:row>
      <xdr:rowOff>167640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318363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198120</xdr:colOff>
      <xdr:row>171</xdr:row>
      <xdr:rowOff>7620</xdr:rowOff>
    </xdr:from>
    <xdr:to>
      <xdr:col>3</xdr:col>
      <xdr:colOff>274320</xdr:colOff>
      <xdr:row>171</xdr:row>
      <xdr:rowOff>167640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318363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365760</xdr:colOff>
      <xdr:row>171</xdr:row>
      <xdr:rowOff>15240</xdr:rowOff>
    </xdr:from>
    <xdr:to>
      <xdr:col>5</xdr:col>
      <xdr:colOff>518160</xdr:colOff>
      <xdr:row>171</xdr:row>
      <xdr:rowOff>175260</xdr:rowOff>
    </xdr:to>
    <xdr:pic>
      <xdr:nvPicPr>
        <xdr:cNvPr id="13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31843980"/>
          <a:ext cx="1524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213360</xdr:colOff>
      <xdr:row>171</xdr:row>
      <xdr:rowOff>22860</xdr:rowOff>
    </xdr:from>
    <xdr:to>
      <xdr:col>6</xdr:col>
      <xdr:colOff>342900</xdr:colOff>
      <xdr:row>171</xdr:row>
      <xdr:rowOff>182880</xdr:rowOff>
    </xdr:to>
    <xdr:pic>
      <xdr:nvPicPr>
        <xdr:cNvPr id="140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060" y="31851600"/>
          <a:ext cx="12954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144780</xdr:colOff>
      <xdr:row>183</xdr:row>
      <xdr:rowOff>22860</xdr:rowOff>
    </xdr:from>
    <xdr:to>
      <xdr:col>2</xdr:col>
      <xdr:colOff>220980</xdr:colOff>
      <xdr:row>183</xdr:row>
      <xdr:rowOff>182880</xdr:rowOff>
    </xdr:to>
    <xdr:pic>
      <xdr:nvPicPr>
        <xdr:cNvPr id="143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3409950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220980</xdr:colOff>
      <xdr:row>183</xdr:row>
      <xdr:rowOff>30480</xdr:rowOff>
    </xdr:from>
    <xdr:to>
      <xdr:col>3</xdr:col>
      <xdr:colOff>327660</xdr:colOff>
      <xdr:row>184</xdr:row>
      <xdr:rowOff>0</xdr:rowOff>
    </xdr:to>
    <xdr:pic>
      <xdr:nvPicPr>
        <xdr:cNvPr id="144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410712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183</xdr:row>
      <xdr:rowOff>7620</xdr:rowOff>
    </xdr:from>
    <xdr:to>
      <xdr:col>4</xdr:col>
      <xdr:colOff>350520</xdr:colOff>
      <xdr:row>183</xdr:row>
      <xdr:rowOff>167640</xdr:rowOff>
    </xdr:to>
    <xdr:pic>
      <xdr:nvPicPr>
        <xdr:cNvPr id="145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340842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327660</xdr:colOff>
      <xdr:row>183</xdr:row>
      <xdr:rowOff>22860</xdr:rowOff>
    </xdr:from>
    <xdr:to>
      <xdr:col>5</xdr:col>
      <xdr:colOff>487680</xdr:colOff>
      <xdr:row>183</xdr:row>
      <xdr:rowOff>182880</xdr:rowOff>
    </xdr:to>
    <xdr:pic>
      <xdr:nvPicPr>
        <xdr:cNvPr id="146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0920" y="3409950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350520</xdr:colOff>
      <xdr:row>183</xdr:row>
      <xdr:rowOff>22860</xdr:rowOff>
    </xdr:from>
    <xdr:to>
      <xdr:col>7</xdr:col>
      <xdr:colOff>487680</xdr:colOff>
      <xdr:row>183</xdr:row>
      <xdr:rowOff>182880</xdr:rowOff>
    </xdr:to>
    <xdr:pic>
      <xdr:nvPicPr>
        <xdr:cNvPr id="148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340" y="340995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335280</xdr:colOff>
      <xdr:row>183</xdr:row>
      <xdr:rowOff>22860</xdr:rowOff>
    </xdr:from>
    <xdr:to>
      <xdr:col>8</xdr:col>
      <xdr:colOff>518160</xdr:colOff>
      <xdr:row>184</xdr:row>
      <xdr:rowOff>0</xdr:rowOff>
    </xdr:to>
    <xdr:pic>
      <xdr:nvPicPr>
        <xdr:cNvPr id="149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34099500"/>
          <a:ext cx="1828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167640</xdr:colOff>
      <xdr:row>183</xdr:row>
      <xdr:rowOff>15240</xdr:rowOff>
    </xdr:from>
    <xdr:to>
      <xdr:col>9</xdr:col>
      <xdr:colOff>358140</xdr:colOff>
      <xdr:row>183</xdr:row>
      <xdr:rowOff>175260</xdr:rowOff>
    </xdr:to>
    <xdr:pic>
      <xdr:nvPicPr>
        <xdr:cNvPr id="150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34091880"/>
          <a:ext cx="1905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160020</xdr:rowOff>
    </xdr:to>
    <xdr:pic>
      <xdr:nvPicPr>
        <xdr:cNvPr id="151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88842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193</xdr:row>
      <xdr:rowOff>7620</xdr:rowOff>
    </xdr:from>
    <xdr:to>
      <xdr:col>3</xdr:col>
      <xdr:colOff>335280</xdr:colOff>
      <xdr:row>193</xdr:row>
      <xdr:rowOff>167640</xdr:rowOff>
    </xdr:to>
    <xdr:pic>
      <xdr:nvPicPr>
        <xdr:cNvPr id="152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3597402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175260</xdr:colOff>
      <xdr:row>193</xdr:row>
      <xdr:rowOff>0</xdr:rowOff>
    </xdr:from>
    <xdr:to>
      <xdr:col>4</xdr:col>
      <xdr:colOff>312420</xdr:colOff>
      <xdr:row>193</xdr:row>
      <xdr:rowOff>160020</xdr:rowOff>
    </xdr:to>
    <xdr:pic>
      <xdr:nvPicPr>
        <xdr:cNvPr id="153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20" y="359664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335280</xdr:colOff>
      <xdr:row>192</xdr:row>
      <xdr:rowOff>175260</xdr:rowOff>
    </xdr:from>
    <xdr:to>
      <xdr:col>5</xdr:col>
      <xdr:colOff>495300</xdr:colOff>
      <xdr:row>193</xdr:row>
      <xdr:rowOff>152400</xdr:rowOff>
    </xdr:to>
    <xdr:pic>
      <xdr:nvPicPr>
        <xdr:cNvPr id="154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3595878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198120</xdr:colOff>
      <xdr:row>193</xdr:row>
      <xdr:rowOff>0</xdr:rowOff>
    </xdr:from>
    <xdr:to>
      <xdr:col>6</xdr:col>
      <xdr:colOff>335280</xdr:colOff>
      <xdr:row>193</xdr:row>
      <xdr:rowOff>160020</xdr:rowOff>
    </xdr:to>
    <xdr:pic>
      <xdr:nvPicPr>
        <xdr:cNvPr id="155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0940" y="359664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297180</xdr:colOff>
      <xdr:row>193</xdr:row>
      <xdr:rowOff>15240</xdr:rowOff>
    </xdr:from>
    <xdr:to>
      <xdr:col>7</xdr:col>
      <xdr:colOff>434340</xdr:colOff>
      <xdr:row>193</xdr:row>
      <xdr:rowOff>175260</xdr:rowOff>
    </xdr:to>
    <xdr:pic>
      <xdr:nvPicPr>
        <xdr:cNvPr id="156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359816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312420</xdr:colOff>
      <xdr:row>193</xdr:row>
      <xdr:rowOff>0</xdr:rowOff>
    </xdr:from>
    <xdr:to>
      <xdr:col>8</xdr:col>
      <xdr:colOff>449580</xdr:colOff>
      <xdr:row>193</xdr:row>
      <xdr:rowOff>160020</xdr:rowOff>
    </xdr:to>
    <xdr:pic>
      <xdr:nvPicPr>
        <xdr:cNvPr id="157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59664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76200</xdr:colOff>
      <xdr:row>202</xdr:row>
      <xdr:rowOff>160020</xdr:rowOff>
    </xdr:to>
    <xdr:pic>
      <xdr:nvPicPr>
        <xdr:cNvPr id="158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54958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202</xdr:row>
      <xdr:rowOff>7620</xdr:rowOff>
    </xdr:from>
    <xdr:to>
      <xdr:col>3</xdr:col>
      <xdr:colOff>297180</xdr:colOff>
      <xdr:row>202</xdr:row>
      <xdr:rowOff>167640</xdr:rowOff>
    </xdr:to>
    <xdr:pic>
      <xdr:nvPicPr>
        <xdr:cNvPr id="1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37635180"/>
          <a:ext cx="1066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202</xdr:row>
      <xdr:rowOff>15240</xdr:rowOff>
    </xdr:from>
    <xdr:to>
      <xdr:col>4</xdr:col>
      <xdr:colOff>327660</xdr:colOff>
      <xdr:row>202</xdr:row>
      <xdr:rowOff>175260</xdr:rowOff>
    </xdr:to>
    <xdr:pic>
      <xdr:nvPicPr>
        <xdr:cNvPr id="1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376428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327660</xdr:colOff>
      <xdr:row>202</xdr:row>
      <xdr:rowOff>0</xdr:rowOff>
    </xdr:from>
    <xdr:to>
      <xdr:col>5</xdr:col>
      <xdr:colOff>487680</xdr:colOff>
      <xdr:row>202</xdr:row>
      <xdr:rowOff>160020</xdr:rowOff>
    </xdr:to>
    <xdr:pic>
      <xdr:nvPicPr>
        <xdr:cNvPr id="161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3762756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320040</xdr:colOff>
      <xdr:row>202</xdr:row>
      <xdr:rowOff>22860</xdr:rowOff>
    </xdr:from>
    <xdr:to>
      <xdr:col>7</xdr:col>
      <xdr:colOff>464820</xdr:colOff>
      <xdr:row>202</xdr:row>
      <xdr:rowOff>182880</xdr:rowOff>
    </xdr:to>
    <xdr:pic>
      <xdr:nvPicPr>
        <xdr:cNvPr id="163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37650420"/>
          <a:ext cx="1447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335280</xdr:colOff>
      <xdr:row>202</xdr:row>
      <xdr:rowOff>15240</xdr:rowOff>
    </xdr:from>
    <xdr:to>
      <xdr:col>8</xdr:col>
      <xdr:colOff>472440</xdr:colOff>
      <xdr:row>202</xdr:row>
      <xdr:rowOff>182880</xdr:rowOff>
    </xdr:to>
    <xdr:pic>
      <xdr:nvPicPr>
        <xdr:cNvPr id="164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37642800"/>
          <a:ext cx="1371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202</xdr:row>
      <xdr:rowOff>22860</xdr:rowOff>
    </xdr:from>
    <xdr:to>
      <xdr:col>9</xdr:col>
      <xdr:colOff>304800</xdr:colOff>
      <xdr:row>202</xdr:row>
      <xdr:rowOff>182880</xdr:rowOff>
    </xdr:to>
    <xdr:pic>
      <xdr:nvPicPr>
        <xdr:cNvPr id="165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37650420"/>
          <a:ext cx="1524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167640</xdr:colOff>
      <xdr:row>202</xdr:row>
      <xdr:rowOff>15240</xdr:rowOff>
    </xdr:from>
    <xdr:to>
      <xdr:col>10</xdr:col>
      <xdr:colOff>304800</xdr:colOff>
      <xdr:row>202</xdr:row>
      <xdr:rowOff>175260</xdr:rowOff>
    </xdr:to>
    <xdr:pic>
      <xdr:nvPicPr>
        <xdr:cNvPr id="166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764280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144780</xdr:colOff>
      <xdr:row>75</xdr:row>
      <xdr:rowOff>0</xdr:rowOff>
    </xdr:from>
    <xdr:to>
      <xdr:col>6</xdr:col>
      <xdr:colOff>396240</xdr:colOff>
      <xdr:row>75</xdr:row>
      <xdr:rowOff>160020</xdr:rowOff>
    </xdr:to>
    <xdr:pic>
      <xdr:nvPicPr>
        <xdr:cNvPr id="173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417320"/>
          <a:ext cx="2514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76200</xdr:colOff>
      <xdr:row>32</xdr:row>
      <xdr:rowOff>160020</xdr:rowOff>
    </xdr:to>
    <xdr:pic>
      <xdr:nvPicPr>
        <xdr:cNvPr id="174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4099560"/>
          <a:ext cx="7620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91440</xdr:colOff>
      <xdr:row>32</xdr:row>
      <xdr:rowOff>0</xdr:rowOff>
    </xdr:from>
    <xdr:to>
      <xdr:col>12</xdr:col>
      <xdr:colOff>320040</xdr:colOff>
      <xdr:row>32</xdr:row>
      <xdr:rowOff>182880</xdr:rowOff>
    </xdr:to>
    <xdr:pic>
      <xdr:nvPicPr>
        <xdr:cNvPr id="175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5943600"/>
          <a:ext cx="2286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76200</xdr:colOff>
      <xdr:row>31</xdr:row>
      <xdr:rowOff>175260</xdr:rowOff>
    </xdr:from>
    <xdr:to>
      <xdr:col>13</xdr:col>
      <xdr:colOff>281940</xdr:colOff>
      <xdr:row>32</xdr:row>
      <xdr:rowOff>167640</xdr:rowOff>
    </xdr:to>
    <xdr:pic>
      <xdr:nvPicPr>
        <xdr:cNvPr id="176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760" y="5935980"/>
          <a:ext cx="2057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91440</xdr:colOff>
      <xdr:row>32</xdr:row>
      <xdr:rowOff>0</xdr:rowOff>
    </xdr:from>
    <xdr:to>
      <xdr:col>14</xdr:col>
      <xdr:colOff>304800</xdr:colOff>
      <xdr:row>32</xdr:row>
      <xdr:rowOff>175260</xdr:rowOff>
    </xdr:to>
    <xdr:pic>
      <xdr:nvPicPr>
        <xdr:cNvPr id="177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380" y="5943600"/>
          <a:ext cx="213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281940</xdr:colOff>
      <xdr:row>171</xdr:row>
      <xdr:rowOff>15240</xdr:rowOff>
    </xdr:from>
    <xdr:to>
      <xdr:col>7</xdr:col>
      <xdr:colOff>624840</xdr:colOff>
      <xdr:row>172</xdr:row>
      <xdr:rowOff>0</xdr:rowOff>
    </xdr:to>
    <xdr:pic>
      <xdr:nvPicPr>
        <xdr:cNvPr id="183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31843980"/>
          <a:ext cx="3429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266700</xdr:colOff>
      <xdr:row>171</xdr:row>
      <xdr:rowOff>0</xdr:rowOff>
    </xdr:from>
    <xdr:to>
      <xdr:col>8</xdr:col>
      <xdr:colOff>480060</xdr:colOff>
      <xdr:row>171</xdr:row>
      <xdr:rowOff>175260</xdr:rowOff>
    </xdr:to>
    <xdr:pic>
      <xdr:nvPicPr>
        <xdr:cNvPr id="184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1828740"/>
          <a:ext cx="213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121920</xdr:colOff>
      <xdr:row>171</xdr:row>
      <xdr:rowOff>0</xdr:rowOff>
    </xdr:from>
    <xdr:to>
      <xdr:col>4</xdr:col>
      <xdr:colOff>358140</xdr:colOff>
      <xdr:row>171</xdr:row>
      <xdr:rowOff>175260</xdr:rowOff>
    </xdr:to>
    <xdr:pic>
      <xdr:nvPicPr>
        <xdr:cNvPr id="185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31828740"/>
          <a:ext cx="2362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243840</xdr:colOff>
      <xdr:row>22</xdr:row>
      <xdr:rowOff>30480</xdr:rowOff>
    </xdr:from>
    <xdr:to>
      <xdr:col>6</xdr:col>
      <xdr:colOff>381000</xdr:colOff>
      <xdr:row>23</xdr:row>
      <xdr:rowOff>0</xdr:rowOff>
    </xdr:to>
    <xdr:pic>
      <xdr:nvPicPr>
        <xdr:cNvPr id="180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41300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220980</xdr:colOff>
      <xdr:row>32</xdr:row>
      <xdr:rowOff>15240</xdr:rowOff>
    </xdr:from>
    <xdr:to>
      <xdr:col>6</xdr:col>
      <xdr:colOff>358140</xdr:colOff>
      <xdr:row>32</xdr:row>
      <xdr:rowOff>175260</xdr:rowOff>
    </xdr:to>
    <xdr:pic>
      <xdr:nvPicPr>
        <xdr:cNvPr id="181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59588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243840</xdr:colOff>
      <xdr:row>42</xdr:row>
      <xdr:rowOff>7620</xdr:rowOff>
    </xdr:from>
    <xdr:to>
      <xdr:col>6</xdr:col>
      <xdr:colOff>381000</xdr:colOff>
      <xdr:row>42</xdr:row>
      <xdr:rowOff>167640</xdr:rowOff>
    </xdr:to>
    <xdr:pic>
      <xdr:nvPicPr>
        <xdr:cNvPr id="182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660" y="78409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65</xdr:row>
      <xdr:rowOff>22860</xdr:rowOff>
    </xdr:from>
    <xdr:to>
      <xdr:col>6</xdr:col>
      <xdr:colOff>365760</xdr:colOff>
      <xdr:row>65</xdr:row>
      <xdr:rowOff>182880</xdr:rowOff>
    </xdr:to>
    <xdr:pic>
      <xdr:nvPicPr>
        <xdr:cNvPr id="186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213866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358140</xdr:colOff>
      <xdr:row>75</xdr:row>
      <xdr:rowOff>15240</xdr:rowOff>
    </xdr:from>
    <xdr:to>
      <xdr:col>7</xdr:col>
      <xdr:colOff>495300</xdr:colOff>
      <xdr:row>75</xdr:row>
      <xdr:rowOff>175260</xdr:rowOff>
    </xdr:to>
    <xdr:pic>
      <xdr:nvPicPr>
        <xdr:cNvPr id="187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139750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342900</xdr:colOff>
      <xdr:row>86</xdr:row>
      <xdr:rowOff>7620</xdr:rowOff>
    </xdr:from>
    <xdr:to>
      <xdr:col>7</xdr:col>
      <xdr:colOff>480060</xdr:colOff>
      <xdr:row>86</xdr:row>
      <xdr:rowOff>167640</xdr:rowOff>
    </xdr:to>
    <xdr:pic>
      <xdr:nvPicPr>
        <xdr:cNvPr id="188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159943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220980</xdr:colOff>
      <xdr:row>183</xdr:row>
      <xdr:rowOff>0</xdr:rowOff>
    </xdr:from>
    <xdr:to>
      <xdr:col>6</xdr:col>
      <xdr:colOff>358140</xdr:colOff>
      <xdr:row>183</xdr:row>
      <xdr:rowOff>160020</xdr:rowOff>
    </xdr:to>
    <xdr:pic>
      <xdr:nvPicPr>
        <xdr:cNvPr id="189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407664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220980</xdr:colOff>
      <xdr:row>202</xdr:row>
      <xdr:rowOff>7620</xdr:rowOff>
    </xdr:from>
    <xdr:to>
      <xdr:col>6</xdr:col>
      <xdr:colOff>358140</xdr:colOff>
      <xdr:row>202</xdr:row>
      <xdr:rowOff>167640</xdr:rowOff>
    </xdr:to>
    <xdr:pic>
      <xdr:nvPicPr>
        <xdr:cNvPr id="190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763518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53</xdr:row>
      <xdr:rowOff>0</xdr:rowOff>
    </xdr:from>
    <xdr:to>
      <xdr:col>6</xdr:col>
      <xdr:colOff>480060</xdr:colOff>
      <xdr:row>53</xdr:row>
      <xdr:rowOff>175260</xdr:rowOff>
    </xdr:to>
    <xdr:pic>
      <xdr:nvPicPr>
        <xdr:cNvPr id="194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320" y="9906000"/>
          <a:ext cx="2895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220980</xdr:colOff>
      <xdr:row>118</xdr:row>
      <xdr:rowOff>175260</xdr:rowOff>
    </xdr:from>
    <xdr:to>
      <xdr:col>6</xdr:col>
      <xdr:colOff>358140</xdr:colOff>
      <xdr:row>119</xdr:row>
      <xdr:rowOff>167640</xdr:rowOff>
    </xdr:to>
    <xdr:pic>
      <xdr:nvPicPr>
        <xdr:cNvPr id="195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189440"/>
          <a:ext cx="1371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workbookViewId="0">
      <selection activeCell="A5" sqref="A5"/>
    </sheetView>
  </sheetViews>
  <sheetFormatPr defaultRowHeight="15" x14ac:dyDescent="0.25"/>
  <sheetData>
    <row r="2" spans="2:3" x14ac:dyDescent="0.25">
      <c r="B2" t="s">
        <v>32</v>
      </c>
    </row>
    <row r="3" spans="2:3" x14ac:dyDescent="0.25">
      <c r="C3" t="s">
        <v>42</v>
      </c>
    </row>
    <row r="4" spans="2:3" x14ac:dyDescent="0.25">
      <c r="C4" t="s">
        <v>34</v>
      </c>
    </row>
    <row r="5" spans="2:3" x14ac:dyDescent="0.25">
      <c r="C5" t="s">
        <v>35</v>
      </c>
    </row>
    <row r="6" spans="2:3" x14ac:dyDescent="0.25">
      <c r="B6" t="s">
        <v>33</v>
      </c>
    </row>
    <row r="7" spans="2:3" x14ac:dyDescent="0.25">
      <c r="C7" t="s">
        <v>36</v>
      </c>
    </row>
    <row r="8" spans="2:3" x14ac:dyDescent="0.25">
      <c r="C8" t="s">
        <v>37</v>
      </c>
    </row>
    <row r="9" spans="2:3" x14ac:dyDescent="0.25">
      <c r="C9" t="s">
        <v>40</v>
      </c>
    </row>
    <row r="10" spans="2:3" x14ac:dyDescent="0.25">
      <c r="C10" t="s">
        <v>38</v>
      </c>
    </row>
    <row r="11" spans="2:3" x14ac:dyDescent="0.25">
      <c r="C11" t="s">
        <v>45</v>
      </c>
    </row>
    <row r="12" spans="2:3" x14ac:dyDescent="0.25">
      <c r="C12" t="s">
        <v>39</v>
      </c>
    </row>
    <row r="13" spans="2:3" x14ac:dyDescent="0.25">
      <c r="B13" t="s">
        <v>41</v>
      </c>
    </row>
    <row r="14" spans="2:3" x14ac:dyDescent="0.25">
      <c r="B14" t="s">
        <v>43</v>
      </c>
    </row>
    <row r="15" spans="2:3" x14ac:dyDescent="0.25">
      <c r="B15" t="s">
        <v>44</v>
      </c>
    </row>
    <row r="16" spans="2:3" x14ac:dyDescent="0.25">
      <c r="B16" t="s">
        <v>46</v>
      </c>
    </row>
    <row r="17" spans="3:3" x14ac:dyDescent="0.25">
      <c r="C17" t="s">
        <v>47</v>
      </c>
    </row>
    <row r="18" spans="3:3" x14ac:dyDescent="0.25">
      <c r="C18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10"/>
  <sheetViews>
    <sheetView showGridLines="0" tabSelected="1" workbookViewId="0">
      <selection activeCell="M120" sqref="M120"/>
    </sheetView>
  </sheetViews>
  <sheetFormatPr defaultRowHeight="15" outlineLevelRow="2" x14ac:dyDescent="0.25"/>
  <cols>
    <col min="1" max="1" width="8.875" style="6"/>
    <col min="3" max="3" width="5.625" bestFit="1" customWidth="1"/>
    <col min="4" max="4" width="7.5" bestFit="1" customWidth="1"/>
    <col min="5" max="5" width="7.875" bestFit="1" customWidth="1"/>
    <col min="6" max="6" width="12.5" bestFit="1" customWidth="1"/>
    <col min="7" max="7" width="8.5" bestFit="1" customWidth="1"/>
    <col min="8" max="9" width="12.5" bestFit="1" customWidth="1"/>
    <col min="10" max="11" width="7.5" bestFit="1" customWidth="1"/>
    <col min="12" max="12" width="4.875" customWidth="1"/>
    <col min="13" max="15" width="5.5" customWidth="1"/>
  </cols>
  <sheetData>
    <row r="1" spans="1:9" s="9" customFormat="1" ht="18.75" x14ac:dyDescent="0.3">
      <c r="A1" s="7">
        <v>4</v>
      </c>
      <c r="B1" s="8" t="s">
        <v>0</v>
      </c>
    </row>
    <row r="2" spans="1:9" outlineLevel="1" x14ac:dyDescent="0.25">
      <c r="A2" s="6">
        <v>4.0999999999999996</v>
      </c>
      <c r="B2" s="1" t="s">
        <v>2</v>
      </c>
    </row>
    <row r="3" spans="1:9" s="14" customFormat="1" ht="15.75" outlineLevel="2" thickBot="1" x14ac:dyDescent="0.3">
      <c r="C3" s="15"/>
      <c r="D3" s="15"/>
      <c r="E3" s="15"/>
      <c r="F3" s="15"/>
      <c r="G3" s="15"/>
    </row>
    <row r="4" spans="1:9" outlineLevel="2" x14ac:dyDescent="0.25">
      <c r="C4" s="3">
        <v>65</v>
      </c>
      <c r="D4" s="51">
        <v>1000</v>
      </c>
      <c r="E4" s="52">
        <v>7</v>
      </c>
      <c r="F4" s="17">
        <f>E4/D4</f>
        <v>7.0000000000000001E-3</v>
      </c>
      <c r="G4" s="17">
        <f>1-F4</f>
        <v>0.99299999999999999</v>
      </c>
    </row>
    <row r="5" spans="1:9" outlineLevel="2" x14ac:dyDescent="0.25">
      <c r="C5" s="3">
        <v>66</v>
      </c>
      <c r="D5" s="19">
        <f>D4-E4</f>
        <v>993</v>
      </c>
      <c r="E5" s="52">
        <v>8</v>
      </c>
      <c r="F5" s="17">
        <f>E5/D5</f>
        <v>8.0563947633434038E-3</v>
      </c>
      <c r="G5" s="17">
        <f t="shared" ref="G5:G7" si="0">1-F5</f>
        <v>0.99194360523665659</v>
      </c>
    </row>
    <row r="6" spans="1:9" outlineLevel="2" x14ac:dyDescent="0.25">
      <c r="C6" s="3">
        <v>67</v>
      </c>
      <c r="D6" s="18">
        <f t="shared" ref="D6:D8" si="1">D5-E5</f>
        <v>985</v>
      </c>
      <c r="E6" s="52">
        <v>9</v>
      </c>
      <c r="F6" s="17">
        <f>E6/D6</f>
        <v>9.1370558375634525E-3</v>
      </c>
      <c r="G6" s="17">
        <f t="shared" si="0"/>
        <v>0.99086294416243659</v>
      </c>
    </row>
    <row r="7" spans="1:9" outlineLevel="2" x14ac:dyDescent="0.25">
      <c r="C7" s="3">
        <v>68</v>
      </c>
      <c r="D7" s="18">
        <f t="shared" si="1"/>
        <v>976</v>
      </c>
      <c r="E7" s="52">
        <v>10</v>
      </c>
      <c r="F7" s="17">
        <f>E7/D7</f>
        <v>1.0245901639344262E-2</v>
      </c>
      <c r="G7" s="17">
        <f t="shared" si="0"/>
        <v>0.98975409836065575</v>
      </c>
    </row>
    <row r="8" spans="1:9" ht="15.75" outlineLevel="2" thickBot="1" x14ac:dyDescent="0.3">
      <c r="C8" s="5">
        <v>69</v>
      </c>
      <c r="D8" s="20">
        <f t="shared" si="1"/>
        <v>966</v>
      </c>
      <c r="E8" s="5"/>
      <c r="F8" s="5"/>
      <c r="G8" s="5"/>
    </row>
    <row r="9" spans="1:9" outlineLevel="2" x14ac:dyDescent="0.25">
      <c r="C9" s="3" t="s">
        <v>1</v>
      </c>
      <c r="D9" s="4"/>
      <c r="E9" s="18">
        <f>SUM(E4:E8)</f>
        <v>34</v>
      </c>
      <c r="F9" s="3"/>
      <c r="G9" s="3"/>
    </row>
    <row r="10" spans="1:9" outlineLevel="2" x14ac:dyDescent="0.25"/>
    <row r="11" spans="1:9" outlineLevel="1" x14ac:dyDescent="0.25">
      <c r="A11" s="6">
        <v>4.2</v>
      </c>
      <c r="B11" s="1" t="s">
        <v>5</v>
      </c>
    </row>
    <row r="12" spans="1:9" outlineLevel="2" x14ac:dyDescent="0.25">
      <c r="A12" s="6" t="s">
        <v>4</v>
      </c>
      <c r="B12" s="1" t="s">
        <v>3</v>
      </c>
    </row>
    <row r="13" spans="1:9" ht="15.75" outlineLevel="2" thickBot="1" x14ac:dyDescent="0.3">
      <c r="C13" s="2"/>
      <c r="D13" s="2"/>
      <c r="E13" s="2"/>
      <c r="F13" s="2"/>
      <c r="G13" s="2"/>
      <c r="H13" s="2"/>
      <c r="I13" s="2"/>
    </row>
    <row r="14" spans="1:9" outlineLevel="2" x14ac:dyDescent="0.25">
      <c r="C14" s="3">
        <v>65</v>
      </c>
      <c r="D14" s="51">
        <v>1000</v>
      </c>
      <c r="E14" s="52">
        <v>7</v>
      </c>
      <c r="F14" s="52">
        <v>5</v>
      </c>
      <c r="G14" s="21">
        <f>D14-0.5*F14</f>
        <v>997.5</v>
      </c>
      <c r="H14" s="17">
        <f>E14/G14</f>
        <v>7.0175438596491229E-3</v>
      </c>
      <c r="I14" s="17">
        <f>1-H14</f>
        <v>0.99298245614035086</v>
      </c>
    </row>
    <row r="15" spans="1:9" outlineLevel="2" x14ac:dyDescent="0.25">
      <c r="C15" s="3">
        <v>66</v>
      </c>
      <c r="D15" s="19">
        <f>D14-E14-F14</f>
        <v>988</v>
      </c>
      <c r="E15" s="52">
        <v>8</v>
      </c>
      <c r="F15" s="52">
        <v>4</v>
      </c>
      <c r="G15" s="21">
        <f t="shared" ref="G15:G17" si="2">D15-0.5*F15</f>
        <v>986</v>
      </c>
      <c r="H15" s="17">
        <f>E15/G15</f>
        <v>8.1135902636916835E-3</v>
      </c>
      <c r="I15" s="17">
        <f t="shared" ref="I15:I17" si="3">1-H15</f>
        <v>0.99188640973630826</v>
      </c>
    </row>
    <row r="16" spans="1:9" outlineLevel="2" x14ac:dyDescent="0.25">
      <c r="C16" s="3">
        <v>67</v>
      </c>
      <c r="D16" s="18">
        <f t="shared" ref="D16:D18" si="4">D15-E15-F15</f>
        <v>976</v>
      </c>
      <c r="E16" s="52">
        <v>9</v>
      </c>
      <c r="F16" s="52">
        <v>6</v>
      </c>
      <c r="G16" s="21">
        <f t="shared" si="2"/>
        <v>973</v>
      </c>
      <c r="H16" s="17">
        <f>E16/G16</f>
        <v>9.249743062692703E-3</v>
      </c>
      <c r="I16" s="17">
        <f t="shared" si="3"/>
        <v>0.99075025693730734</v>
      </c>
    </row>
    <row r="17" spans="1:10" outlineLevel="2" x14ac:dyDescent="0.25">
      <c r="C17" s="3">
        <v>68</v>
      </c>
      <c r="D17" s="18">
        <f t="shared" si="4"/>
        <v>961</v>
      </c>
      <c r="E17" s="52">
        <v>10</v>
      </c>
      <c r="F17" s="52">
        <v>4</v>
      </c>
      <c r="G17" s="21">
        <f t="shared" si="2"/>
        <v>959</v>
      </c>
      <c r="H17" s="17">
        <f>E17/G17</f>
        <v>1.0427528675703858E-2</v>
      </c>
      <c r="I17" s="17">
        <f t="shared" si="3"/>
        <v>0.98957247132429615</v>
      </c>
    </row>
    <row r="18" spans="1:10" ht="15.75" outlineLevel="2" thickBot="1" x14ac:dyDescent="0.3">
      <c r="C18" s="5">
        <v>69</v>
      </c>
      <c r="D18" s="20">
        <f t="shared" si="4"/>
        <v>947</v>
      </c>
      <c r="E18" s="5"/>
      <c r="F18" s="5"/>
      <c r="G18" s="22"/>
      <c r="H18" s="5"/>
      <c r="I18" s="5"/>
    </row>
    <row r="19" spans="1:10" outlineLevel="2" x14ac:dyDescent="0.25">
      <c r="C19" s="3" t="s">
        <v>1</v>
      </c>
      <c r="D19" s="3"/>
      <c r="E19" s="18">
        <f>SUM(E14:E18)</f>
        <v>34</v>
      </c>
      <c r="F19" s="18">
        <f>SUM(F14:F18)</f>
        <v>19</v>
      </c>
      <c r="G19" s="21">
        <f>SUM(G14:G17)</f>
        <v>3915.5</v>
      </c>
      <c r="H19" s="17">
        <f>E19/G19</f>
        <v>8.6834376197165112E-3</v>
      </c>
      <c r="I19" s="3"/>
    </row>
    <row r="20" spans="1:10" outlineLevel="2" x14ac:dyDescent="0.25"/>
    <row r="21" spans="1:10" outlineLevel="1" x14ac:dyDescent="0.25">
      <c r="A21" s="6">
        <v>4.3</v>
      </c>
      <c r="B21" s="1" t="s">
        <v>6</v>
      </c>
    </row>
    <row r="22" spans="1:10" outlineLevel="2" x14ac:dyDescent="0.25">
      <c r="A22" s="6" t="s">
        <v>7</v>
      </c>
      <c r="B22" s="1" t="s">
        <v>3</v>
      </c>
    </row>
    <row r="23" spans="1:10" ht="15.75" outlineLevel="2" thickBot="1" x14ac:dyDescent="0.3">
      <c r="C23" s="2"/>
      <c r="D23" s="2"/>
      <c r="E23" s="2"/>
      <c r="F23" s="2"/>
      <c r="G23" s="2"/>
      <c r="H23" s="2"/>
      <c r="I23" s="2"/>
      <c r="J23" s="2"/>
    </row>
    <row r="24" spans="1:10" outlineLevel="2" x14ac:dyDescent="0.25">
      <c r="C24" s="3">
        <v>65</v>
      </c>
      <c r="D24" s="52">
        <v>994</v>
      </c>
      <c r="E24" s="52">
        <v>4</v>
      </c>
      <c r="F24" s="52">
        <v>2</v>
      </c>
      <c r="G24" s="23">
        <v>0.5</v>
      </c>
      <c r="H24" s="21">
        <f>D24*G24-0.5*F24*G24</f>
        <v>496.5</v>
      </c>
      <c r="I24" s="17">
        <f>E24/H24</f>
        <v>8.0563947633434038E-3</v>
      </c>
      <c r="J24" s="17">
        <f>1-I24</f>
        <v>0.99194360523665659</v>
      </c>
    </row>
    <row r="25" spans="1:10" outlineLevel="2" x14ac:dyDescent="0.25">
      <c r="C25" s="3">
        <v>66</v>
      </c>
      <c r="D25" s="19">
        <f>D24-E24-F24</f>
        <v>988</v>
      </c>
      <c r="E25" s="52">
        <v>8</v>
      </c>
      <c r="F25" s="52">
        <v>4</v>
      </c>
      <c r="G25" s="23">
        <v>1</v>
      </c>
      <c r="H25" s="21">
        <f t="shared" ref="H25:H27" si="5">D25-0.5*F25</f>
        <v>986</v>
      </c>
      <c r="I25" s="17">
        <f t="shared" ref="I25:I28" si="6">E25/H25</f>
        <v>8.1135902636916835E-3</v>
      </c>
      <c r="J25" s="17">
        <f t="shared" ref="J25:J28" si="7">1-I25</f>
        <v>0.99188640973630826</v>
      </c>
    </row>
    <row r="26" spans="1:10" outlineLevel="2" x14ac:dyDescent="0.25">
      <c r="C26" s="3">
        <v>67</v>
      </c>
      <c r="D26" s="18">
        <f t="shared" ref="D26:D28" si="8">D25-E25-F25</f>
        <v>976</v>
      </c>
      <c r="E26" s="52">
        <v>9</v>
      </c>
      <c r="F26" s="52">
        <v>6</v>
      </c>
      <c r="G26" s="23">
        <v>1</v>
      </c>
      <c r="H26" s="21">
        <f t="shared" si="5"/>
        <v>973</v>
      </c>
      <c r="I26" s="17">
        <f t="shared" si="6"/>
        <v>9.249743062692703E-3</v>
      </c>
      <c r="J26" s="17">
        <f t="shared" si="7"/>
        <v>0.99075025693730734</v>
      </c>
    </row>
    <row r="27" spans="1:10" outlineLevel="2" x14ac:dyDescent="0.25">
      <c r="C27" s="3">
        <v>68</v>
      </c>
      <c r="D27" s="18">
        <f t="shared" si="8"/>
        <v>961</v>
      </c>
      <c r="E27" s="52">
        <v>10</v>
      </c>
      <c r="F27" s="52">
        <v>4</v>
      </c>
      <c r="G27" s="23">
        <v>1</v>
      </c>
      <c r="H27" s="21">
        <f t="shared" si="5"/>
        <v>959</v>
      </c>
      <c r="I27" s="17">
        <f t="shared" si="6"/>
        <v>1.0427528675703858E-2</v>
      </c>
      <c r="J27" s="17">
        <f t="shared" si="7"/>
        <v>0.98957247132429615</v>
      </c>
    </row>
    <row r="28" spans="1:10" ht="15.75" outlineLevel="2" thickBot="1" x14ac:dyDescent="0.3">
      <c r="C28" s="5">
        <v>69</v>
      </c>
      <c r="D28" s="20">
        <f t="shared" si="8"/>
        <v>947</v>
      </c>
      <c r="E28" s="53">
        <v>5</v>
      </c>
      <c r="F28" s="53">
        <v>2</v>
      </c>
      <c r="G28" s="24">
        <v>0.5</v>
      </c>
      <c r="H28" s="26">
        <f>D28*G28+E28*(1-G28)-0.5*F28*G28</f>
        <v>475.5</v>
      </c>
      <c r="I28" s="27">
        <f t="shared" si="6"/>
        <v>1.0515247108307046E-2</v>
      </c>
      <c r="J28" s="27">
        <f t="shared" si="7"/>
        <v>0.98948475289169291</v>
      </c>
    </row>
    <row r="29" spans="1:10" outlineLevel="2" x14ac:dyDescent="0.25">
      <c r="C29" s="3" t="s">
        <v>1</v>
      </c>
      <c r="D29" s="3"/>
      <c r="E29" s="18">
        <f>SUM(E24:E28)</f>
        <v>36</v>
      </c>
      <c r="F29" s="18">
        <f>SUM(F24:F28)</f>
        <v>18</v>
      </c>
      <c r="G29" s="3"/>
      <c r="H29" s="21">
        <f>SUM(H24:H28)</f>
        <v>3890</v>
      </c>
      <c r="I29" s="17">
        <v>9.2499999999999995E-3</v>
      </c>
      <c r="J29" s="3"/>
    </row>
    <row r="30" spans="1:10" outlineLevel="2" x14ac:dyDescent="0.25"/>
    <row r="31" spans="1:10" outlineLevel="1" x14ac:dyDescent="0.25">
      <c r="A31" s="6">
        <v>4.4000000000000004</v>
      </c>
      <c r="B31" s="1" t="s">
        <v>8</v>
      </c>
    </row>
    <row r="32" spans="1:10" outlineLevel="2" x14ac:dyDescent="0.25">
      <c r="A32" s="6" t="s">
        <v>10</v>
      </c>
      <c r="B32" s="1" t="s">
        <v>9</v>
      </c>
    </row>
    <row r="33" spans="1:15" ht="15.75" outlineLevel="2" thickBot="1" x14ac:dyDescent="0.3">
      <c r="C33" s="2"/>
      <c r="D33" s="2"/>
      <c r="E33" s="2"/>
      <c r="F33" s="2"/>
      <c r="G33" s="2"/>
      <c r="H33" s="2"/>
      <c r="I33" s="2"/>
      <c r="J33" s="2"/>
      <c r="L33" s="2"/>
      <c r="M33" s="43"/>
      <c r="N33" s="2"/>
      <c r="O33" s="2"/>
    </row>
    <row r="34" spans="1:15" outlineLevel="2" x14ac:dyDescent="0.25">
      <c r="C34" s="3">
        <v>65</v>
      </c>
      <c r="D34" s="30">
        <f>D24*M34</f>
        <v>1491000</v>
      </c>
      <c r="E34" s="30">
        <f t="shared" ref="E34:F34" si="9">E24*N34</f>
        <v>5600</v>
      </c>
      <c r="F34" s="30">
        <f t="shared" si="9"/>
        <v>3000</v>
      </c>
      <c r="G34" s="23">
        <v>0.5</v>
      </c>
      <c r="H34" s="30">
        <f>D34*G34-0.5*F34*G34</f>
        <v>744750</v>
      </c>
      <c r="I34" s="17">
        <f>E34/H34</f>
        <v>7.5193017791205102E-3</v>
      </c>
      <c r="J34" s="17">
        <f>1-I34</f>
        <v>0.99248069822087948</v>
      </c>
      <c r="L34" s="44">
        <v>65</v>
      </c>
      <c r="M34" s="56">
        <v>1500</v>
      </c>
      <c r="N34" s="56">
        <v>1400</v>
      </c>
      <c r="O34" s="56">
        <v>1500</v>
      </c>
    </row>
    <row r="35" spans="1:15" outlineLevel="2" x14ac:dyDescent="0.25">
      <c r="C35" s="3">
        <v>66</v>
      </c>
      <c r="D35" s="30">
        <f>D34-E34-F34</f>
        <v>1482400</v>
      </c>
      <c r="E35" s="30">
        <f t="shared" ref="E35:F35" si="10">E25*N35</f>
        <v>11600</v>
      </c>
      <c r="F35" s="30">
        <f t="shared" si="10"/>
        <v>6000</v>
      </c>
      <c r="G35" s="23">
        <v>1</v>
      </c>
      <c r="H35" s="30">
        <f t="shared" ref="H35:H37" si="11">D35-0.5*F35</f>
        <v>1479400</v>
      </c>
      <c r="I35" s="17">
        <f t="shared" ref="I35:I38" si="12">E35/H35</f>
        <v>7.8410166283628506E-3</v>
      </c>
      <c r="J35" s="17">
        <f t="shared" ref="J35:J38" si="13">1-I35</f>
        <v>0.9921589833716371</v>
      </c>
      <c r="L35" s="44">
        <v>66</v>
      </c>
      <c r="M35" s="46"/>
      <c r="N35" s="56">
        <v>1450</v>
      </c>
      <c r="O35" s="56">
        <v>1500</v>
      </c>
    </row>
    <row r="36" spans="1:15" outlineLevel="2" x14ac:dyDescent="0.25">
      <c r="C36" s="3">
        <v>67</v>
      </c>
      <c r="D36" s="30">
        <f t="shared" ref="D36:D38" si="14">D35-E35-F35</f>
        <v>1464800</v>
      </c>
      <c r="E36" s="30">
        <f t="shared" ref="E36:F36" si="15">E26*N36</f>
        <v>12375</v>
      </c>
      <c r="F36" s="30">
        <f t="shared" si="15"/>
        <v>9000</v>
      </c>
      <c r="G36" s="23">
        <v>1</v>
      </c>
      <c r="H36" s="30">
        <f t="shared" si="11"/>
        <v>1460300</v>
      </c>
      <c r="I36" s="17">
        <f t="shared" si="12"/>
        <v>8.4742861055947406E-3</v>
      </c>
      <c r="J36" s="17">
        <f t="shared" si="13"/>
        <v>0.99152571389440525</v>
      </c>
      <c r="L36" s="44">
        <v>67</v>
      </c>
      <c r="M36" s="46"/>
      <c r="N36" s="56">
        <v>1375</v>
      </c>
      <c r="O36" s="56">
        <v>1500</v>
      </c>
    </row>
    <row r="37" spans="1:15" outlineLevel="2" x14ac:dyDescent="0.25">
      <c r="C37" s="3">
        <v>68</v>
      </c>
      <c r="D37" s="30">
        <f t="shared" si="14"/>
        <v>1443425</v>
      </c>
      <c r="E37" s="30">
        <f t="shared" ref="E37:F37" si="16">E27*N37</f>
        <v>14250</v>
      </c>
      <c r="F37" s="30">
        <f t="shared" si="16"/>
        <v>6000</v>
      </c>
      <c r="G37" s="23">
        <v>1</v>
      </c>
      <c r="H37" s="30">
        <f t="shared" si="11"/>
        <v>1440425</v>
      </c>
      <c r="I37" s="17">
        <f t="shared" si="12"/>
        <v>9.892913549820366E-3</v>
      </c>
      <c r="J37" s="17">
        <f t="shared" si="13"/>
        <v>0.99010708645017964</v>
      </c>
      <c r="L37" s="44">
        <v>68</v>
      </c>
      <c r="M37" s="46"/>
      <c r="N37" s="56">
        <v>1425</v>
      </c>
      <c r="O37" s="56">
        <v>1500</v>
      </c>
    </row>
    <row r="38" spans="1:15" ht="15.75" outlineLevel="2" thickBot="1" x14ac:dyDescent="0.3">
      <c r="C38" s="5">
        <v>69</v>
      </c>
      <c r="D38" s="31">
        <f t="shared" si="14"/>
        <v>1423175</v>
      </c>
      <c r="E38" s="31">
        <f t="shared" ref="E38:F38" si="17">E28*N38</f>
        <v>6750</v>
      </c>
      <c r="F38" s="31">
        <f t="shared" si="17"/>
        <v>3000</v>
      </c>
      <c r="G38" s="24">
        <v>0.5</v>
      </c>
      <c r="H38" s="31">
        <f>D38*G38+E38*(1-G38)-0.5*F38*G38</f>
        <v>714212.5</v>
      </c>
      <c r="I38" s="27">
        <f t="shared" si="12"/>
        <v>9.4509687242942397E-3</v>
      </c>
      <c r="J38" s="27">
        <f t="shared" si="13"/>
        <v>0.9905490312757057</v>
      </c>
      <c r="L38" s="45">
        <v>69</v>
      </c>
      <c r="M38" s="47"/>
      <c r="N38" s="57">
        <v>1350</v>
      </c>
      <c r="O38" s="57">
        <v>1500</v>
      </c>
    </row>
    <row r="39" spans="1:15" outlineLevel="2" x14ac:dyDescent="0.25">
      <c r="C39" s="3" t="s">
        <v>1</v>
      </c>
      <c r="D39" s="32"/>
      <c r="E39" s="30">
        <f>SUM(E34:E38)</f>
        <v>50575</v>
      </c>
      <c r="F39" s="30">
        <f>SUM(F34:F38)</f>
        <v>27000</v>
      </c>
      <c r="G39" s="3"/>
      <c r="H39" s="30">
        <f>SUM(H34:H38)</f>
        <v>5839087.5</v>
      </c>
      <c r="I39" s="17">
        <v>9.2499999999999995E-3</v>
      </c>
      <c r="J39" s="4"/>
      <c r="L39" s="44" t="s">
        <v>1</v>
      </c>
      <c r="M39" s="46"/>
      <c r="N39" s="58">
        <f>SUM(N34:N38)/5</f>
        <v>1400</v>
      </c>
      <c r="O39" s="46"/>
    </row>
    <row r="40" spans="1:15" outlineLevel="2" x14ac:dyDescent="0.25"/>
    <row r="41" spans="1:15" s="9" customFormat="1" ht="18.75" x14ac:dyDescent="0.3">
      <c r="A41" s="7">
        <v>5</v>
      </c>
      <c r="B41" s="8" t="s">
        <v>11</v>
      </c>
    </row>
    <row r="42" spans="1:15" outlineLevel="1" x14ac:dyDescent="0.25">
      <c r="A42" s="6">
        <v>5.0999999999999996</v>
      </c>
      <c r="B42" s="1" t="s">
        <v>12</v>
      </c>
    </row>
    <row r="43" spans="1:15" ht="15.75" outlineLevel="2" thickBot="1" x14ac:dyDescent="0.3">
      <c r="C43" s="2"/>
      <c r="D43" s="2"/>
      <c r="E43" s="2"/>
      <c r="F43" s="2"/>
      <c r="G43" s="2"/>
      <c r="H43" s="2"/>
      <c r="I43" s="2"/>
      <c r="J43" s="2"/>
    </row>
    <row r="44" spans="1:15" outlineLevel="2" x14ac:dyDescent="0.25">
      <c r="C44" s="33">
        <v>65</v>
      </c>
      <c r="D44" s="28"/>
      <c r="E44" s="50">
        <f>E14-E24</f>
        <v>3</v>
      </c>
      <c r="F44" s="50">
        <f>F14-F24</f>
        <v>3</v>
      </c>
      <c r="G44" s="28"/>
      <c r="H44" s="28"/>
      <c r="I44" s="28"/>
      <c r="J44" s="28"/>
    </row>
    <row r="45" spans="1:15" outlineLevel="2" x14ac:dyDescent="0.25">
      <c r="C45" s="23">
        <v>65.5</v>
      </c>
      <c r="D45" s="18">
        <f>D24</f>
        <v>994</v>
      </c>
      <c r="E45" s="18">
        <f t="shared" ref="E45:F45" si="18">E24</f>
        <v>4</v>
      </c>
      <c r="F45" s="18">
        <f t="shared" si="18"/>
        <v>2</v>
      </c>
      <c r="G45" s="23">
        <v>0.5</v>
      </c>
      <c r="H45" s="21">
        <f>D45*G45-0.5*F45*G45+E44/2</f>
        <v>498</v>
      </c>
      <c r="I45" s="17">
        <f>E45/H45</f>
        <v>8.0321285140562242E-3</v>
      </c>
      <c r="J45" s="17">
        <f>1-I45</f>
        <v>0.99196787148594379</v>
      </c>
    </row>
    <row r="46" spans="1:15" outlineLevel="2" x14ac:dyDescent="0.25">
      <c r="C46" s="23">
        <v>66</v>
      </c>
      <c r="D46" s="19">
        <f>D45-E45-F45</f>
        <v>988</v>
      </c>
      <c r="E46" s="18">
        <f t="shared" ref="E46:F46" si="19">E25</f>
        <v>8</v>
      </c>
      <c r="F46" s="18">
        <f t="shared" si="19"/>
        <v>4</v>
      </c>
      <c r="G46" s="23">
        <v>1</v>
      </c>
      <c r="H46" s="21">
        <f t="shared" ref="H46:H48" si="20">D46-0.5*F46</f>
        <v>986</v>
      </c>
      <c r="I46" s="17">
        <f t="shared" ref="I46:I49" si="21">E46/H46</f>
        <v>8.1135902636916835E-3</v>
      </c>
      <c r="J46" s="17">
        <f t="shared" ref="J46:J49" si="22">1-I46</f>
        <v>0.99188640973630826</v>
      </c>
    </row>
    <row r="47" spans="1:15" outlineLevel="2" x14ac:dyDescent="0.25">
      <c r="C47" s="23">
        <v>67</v>
      </c>
      <c r="D47" s="18">
        <f t="shared" ref="D47:D49" si="23">D46-E46-F46</f>
        <v>976</v>
      </c>
      <c r="E47" s="18">
        <f t="shared" ref="E47:F47" si="24">E26</f>
        <v>9</v>
      </c>
      <c r="F47" s="18">
        <f t="shared" si="24"/>
        <v>6</v>
      </c>
      <c r="G47" s="23">
        <v>1</v>
      </c>
      <c r="H47" s="21">
        <f t="shared" si="20"/>
        <v>973</v>
      </c>
      <c r="I47" s="17">
        <f t="shared" si="21"/>
        <v>9.249743062692703E-3</v>
      </c>
      <c r="J47" s="17">
        <f t="shared" si="22"/>
        <v>0.99075025693730734</v>
      </c>
    </row>
    <row r="48" spans="1:15" outlineLevel="2" x14ac:dyDescent="0.25">
      <c r="C48" s="23">
        <v>68</v>
      </c>
      <c r="D48" s="18">
        <f t="shared" si="23"/>
        <v>961</v>
      </c>
      <c r="E48" s="18">
        <f t="shared" ref="E48:F48" si="25">E27</f>
        <v>10</v>
      </c>
      <c r="F48" s="18">
        <f t="shared" si="25"/>
        <v>4</v>
      </c>
      <c r="G48" s="23">
        <v>1</v>
      </c>
      <c r="H48" s="21">
        <f t="shared" si="20"/>
        <v>959</v>
      </c>
      <c r="I48" s="17">
        <f t="shared" si="21"/>
        <v>1.0427528675703858E-2</v>
      </c>
      <c r="J48" s="17">
        <f t="shared" si="22"/>
        <v>0.98957247132429615</v>
      </c>
    </row>
    <row r="49" spans="1:10" ht="15.75" outlineLevel="2" thickBot="1" x14ac:dyDescent="0.3">
      <c r="C49" s="24">
        <v>69</v>
      </c>
      <c r="D49" s="20">
        <f t="shared" si="23"/>
        <v>947</v>
      </c>
      <c r="E49" s="20">
        <f t="shared" ref="E49:F49" si="26">E28</f>
        <v>5</v>
      </c>
      <c r="F49" s="20">
        <f t="shared" si="26"/>
        <v>2</v>
      </c>
      <c r="G49" s="24">
        <v>0.5</v>
      </c>
      <c r="H49" s="26">
        <f>D49*G49-0.5*F49*G49</f>
        <v>473</v>
      </c>
      <c r="I49" s="27">
        <f t="shared" si="21"/>
        <v>1.0570824524312896E-2</v>
      </c>
      <c r="J49" s="27">
        <f t="shared" si="22"/>
        <v>0.98942917547568709</v>
      </c>
    </row>
    <row r="50" spans="1:10" outlineLevel="2" x14ac:dyDescent="0.25">
      <c r="C50" s="3" t="s">
        <v>1</v>
      </c>
      <c r="D50" s="3"/>
      <c r="E50" s="19">
        <f>SUM(E45:E49)</f>
        <v>36</v>
      </c>
      <c r="F50" s="19">
        <f>SUM(F45:F49)</f>
        <v>18</v>
      </c>
      <c r="G50" s="3"/>
      <c r="H50" s="21">
        <f>SUM(H45:H49)</f>
        <v>3889</v>
      </c>
      <c r="I50" s="17">
        <v>9.2499999999999995E-3</v>
      </c>
      <c r="J50" s="3"/>
    </row>
    <row r="51" spans="1:10" outlineLevel="2" x14ac:dyDescent="0.25"/>
    <row r="52" spans="1:10" s="9" customFormat="1" ht="18.75" x14ac:dyDescent="0.3">
      <c r="A52" s="7">
        <v>6</v>
      </c>
      <c r="B52" s="8" t="s">
        <v>13</v>
      </c>
    </row>
    <row r="53" spans="1:10" outlineLevel="1" x14ac:dyDescent="0.25">
      <c r="A53" s="6">
        <v>6.1</v>
      </c>
      <c r="B53" s="1" t="s">
        <v>14</v>
      </c>
    </row>
    <row r="54" spans="1:10" ht="15.75" outlineLevel="2" thickBot="1" x14ac:dyDescent="0.3">
      <c r="C54" s="2"/>
      <c r="D54" s="2"/>
      <c r="E54" s="2"/>
      <c r="F54" s="2"/>
      <c r="G54" s="2"/>
      <c r="H54" s="2"/>
      <c r="I54" s="2"/>
      <c r="J54" s="2"/>
    </row>
    <row r="55" spans="1:10" outlineLevel="2" x14ac:dyDescent="0.25">
      <c r="C55" s="23">
        <v>65.5</v>
      </c>
      <c r="D55" s="30">
        <f>D34</f>
        <v>1491000</v>
      </c>
      <c r="E55" s="30">
        <f>VLOOKUP(INT($C55),$C$34:$G$38,3,FALSE)/VLOOKUP(INT($C55),$C$34:$G$38,5,FALSE)/2</f>
        <v>5600</v>
      </c>
      <c r="F55" s="30">
        <f>VLOOKUP(INT($C55),$C$34:$G$38,4,FALSE)/VLOOKUP(INT($C55),$C$34:$G$38,5,FALSE)/2</f>
        <v>3000</v>
      </c>
      <c r="G55" s="25">
        <v>1</v>
      </c>
      <c r="H55" s="30">
        <f>G55*D55-0.5*F55*G55</f>
        <v>1489500</v>
      </c>
      <c r="I55" s="17">
        <f>E55/H55</f>
        <v>3.7596508895602551E-3</v>
      </c>
      <c r="J55" s="17">
        <f>1-(1-I55)^2</f>
        <v>7.5051668043090158E-3</v>
      </c>
    </row>
    <row r="56" spans="1:10" outlineLevel="2" x14ac:dyDescent="0.25">
      <c r="C56" s="23">
        <v>66</v>
      </c>
      <c r="D56" s="30">
        <f>D55-E55-F55</f>
        <v>1482400</v>
      </c>
      <c r="E56" s="30">
        <f t="shared" ref="E56:E62" si="27">VLOOKUP(INT($C56),$C$34:$G$38,3,FALSE)/VLOOKUP(INT($C56),$C$34:$G$38,5,FALSE)/2</f>
        <v>5800</v>
      </c>
      <c r="F56" s="30">
        <f t="shared" ref="F56:F62" si="28">VLOOKUP(INT($C56),$C$34:$G$38,4,FALSE)/VLOOKUP(INT($C56),$C$34:$G$38,5,FALSE)/2</f>
        <v>3000</v>
      </c>
      <c r="G56" s="25">
        <v>1</v>
      </c>
      <c r="H56" s="30">
        <f t="shared" ref="H56:H62" si="29">G56*D56-0.5*F56*G56</f>
        <v>1480900</v>
      </c>
      <c r="I56" s="17">
        <f>E56/H56</f>
        <v>3.9165372408670402E-3</v>
      </c>
      <c r="J56" s="17">
        <f t="shared" ref="J56:J62" si="30">1-(1-I56)^2</f>
        <v>7.8177352177749571E-3</v>
      </c>
    </row>
    <row r="57" spans="1:10" outlineLevel="2" x14ac:dyDescent="0.25">
      <c r="C57" s="23">
        <v>66.5</v>
      </c>
      <c r="D57" s="30">
        <f t="shared" ref="D57:D62" si="31">D56-E56-F56</f>
        <v>1473600</v>
      </c>
      <c r="E57" s="30">
        <f t="shared" si="27"/>
        <v>5800</v>
      </c>
      <c r="F57" s="30">
        <f t="shared" si="28"/>
        <v>3000</v>
      </c>
      <c r="G57" s="25">
        <v>1</v>
      </c>
      <c r="H57" s="30">
        <f>G57*D57-0.5*F57*G57</f>
        <v>1472100</v>
      </c>
      <c r="I57" s="17">
        <f>E57/H57</f>
        <v>3.939949731675837E-3</v>
      </c>
      <c r="J57" s="17">
        <f t="shared" si="30"/>
        <v>7.864376259463679E-3</v>
      </c>
    </row>
    <row r="58" spans="1:10" outlineLevel="2" x14ac:dyDescent="0.25">
      <c r="C58" s="23">
        <v>67</v>
      </c>
      <c r="D58" s="30">
        <f t="shared" si="31"/>
        <v>1464800</v>
      </c>
      <c r="E58" s="30">
        <f t="shared" si="27"/>
        <v>6187.5</v>
      </c>
      <c r="F58" s="30">
        <f t="shared" si="28"/>
        <v>4500</v>
      </c>
      <c r="G58" s="25">
        <v>1</v>
      </c>
      <c r="H58" s="30">
        <f t="shared" si="29"/>
        <v>1462550</v>
      </c>
      <c r="I58" s="17">
        <f>E58/H58</f>
        <v>4.2306245940309734E-3</v>
      </c>
      <c r="J58" s="17">
        <f t="shared" si="30"/>
        <v>8.4433510036063808E-3</v>
      </c>
    </row>
    <row r="59" spans="1:10" outlineLevel="2" x14ac:dyDescent="0.25">
      <c r="C59" s="23">
        <v>67.5</v>
      </c>
      <c r="D59" s="30">
        <f t="shared" si="31"/>
        <v>1454112.5</v>
      </c>
      <c r="E59" s="30">
        <f t="shared" si="27"/>
        <v>6187.5</v>
      </c>
      <c r="F59" s="30">
        <f t="shared" si="28"/>
        <v>4500</v>
      </c>
      <c r="G59" s="25">
        <v>1</v>
      </c>
      <c r="H59" s="30">
        <f t="shared" si="29"/>
        <v>1451862.5</v>
      </c>
      <c r="I59" s="17">
        <f>E59/H59</f>
        <v>4.2617672128042426E-3</v>
      </c>
      <c r="J59" s="17">
        <f t="shared" si="30"/>
        <v>8.5053717658323258E-3</v>
      </c>
    </row>
    <row r="60" spans="1:10" outlineLevel="2" x14ac:dyDescent="0.25">
      <c r="C60" s="23">
        <v>68</v>
      </c>
      <c r="D60" s="30">
        <f t="shared" si="31"/>
        <v>1443425</v>
      </c>
      <c r="E60" s="30">
        <f t="shared" si="27"/>
        <v>7125</v>
      </c>
      <c r="F60" s="30">
        <f t="shared" si="28"/>
        <v>3000</v>
      </c>
      <c r="G60" s="25">
        <v>1</v>
      </c>
      <c r="H60" s="30">
        <f t="shared" si="29"/>
        <v>1441925</v>
      </c>
      <c r="I60" s="17">
        <f t="shared" ref="I60:I62" si="32">E60/H60</f>
        <v>4.9413110945437525E-3</v>
      </c>
      <c r="J60" s="17">
        <f t="shared" si="30"/>
        <v>9.8582056337545021E-3</v>
      </c>
    </row>
    <row r="61" spans="1:10" outlineLevel="2" x14ac:dyDescent="0.25">
      <c r="C61" s="23">
        <v>68.5</v>
      </c>
      <c r="D61" s="30">
        <f t="shared" si="31"/>
        <v>1433300</v>
      </c>
      <c r="E61" s="30">
        <f t="shared" si="27"/>
        <v>7125</v>
      </c>
      <c r="F61" s="30">
        <f t="shared" si="28"/>
        <v>3000</v>
      </c>
      <c r="G61" s="25">
        <v>1</v>
      </c>
      <c r="H61" s="30">
        <f t="shared" si="29"/>
        <v>1431800</v>
      </c>
      <c r="I61" s="17">
        <f t="shared" si="32"/>
        <v>4.976253666713228E-3</v>
      </c>
      <c r="J61" s="17">
        <f t="shared" si="30"/>
        <v>9.9277442328711274E-3</v>
      </c>
    </row>
    <row r="62" spans="1:10" ht="15.75" outlineLevel="2" thickBot="1" x14ac:dyDescent="0.3">
      <c r="C62" s="24">
        <v>69</v>
      </c>
      <c r="D62" s="31">
        <f t="shared" si="31"/>
        <v>1423175</v>
      </c>
      <c r="E62" s="31">
        <f t="shared" si="27"/>
        <v>6750</v>
      </c>
      <c r="F62" s="31">
        <f t="shared" si="28"/>
        <v>3000</v>
      </c>
      <c r="G62" s="22">
        <v>1</v>
      </c>
      <c r="H62" s="31">
        <f t="shared" si="29"/>
        <v>1421675</v>
      </c>
      <c r="I62" s="27">
        <f t="shared" si="32"/>
        <v>4.7479205866319662E-3</v>
      </c>
      <c r="J62" s="27">
        <f t="shared" si="30"/>
        <v>9.4732984233669715E-3</v>
      </c>
    </row>
    <row r="63" spans="1:10" outlineLevel="2" x14ac:dyDescent="0.25">
      <c r="C63" s="3" t="s">
        <v>1</v>
      </c>
      <c r="D63" s="3"/>
      <c r="E63" s="30">
        <f>SUM(E55:E62)</f>
        <v>50575</v>
      </c>
      <c r="F63" s="30">
        <f>SUM(F55:F62)</f>
        <v>27000</v>
      </c>
      <c r="G63" s="25"/>
      <c r="H63" s="30">
        <f>SUM(H55:H62)</f>
        <v>11652312.5</v>
      </c>
      <c r="I63" s="17">
        <f>E63/H63</f>
        <v>4.3403401685287793E-3</v>
      </c>
      <c r="J63" s="16"/>
    </row>
    <row r="64" spans="1:10" outlineLevel="2" x14ac:dyDescent="0.25"/>
    <row r="65" spans="1:11" outlineLevel="1" x14ac:dyDescent="0.25">
      <c r="A65" s="6">
        <v>6.2</v>
      </c>
      <c r="B65" s="1" t="s">
        <v>15</v>
      </c>
    </row>
    <row r="66" spans="1:11" ht="15.75" outlineLevel="2" thickBot="1" x14ac:dyDescent="0.3">
      <c r="C66" s="2"/>
      <c r="D66" s="2"/>
      <c r="E66" s="2"/>
      <c r="F66" s="2"/>
      <c r="G66" s="2"/>
      <c r="H66" s="2"/>
      <c r="I66" s="2"/>
      <c r="J66" s="2"/>
    </row>
    <row r="67" spans="1:11" outlineLevel="2" x14ac:dyDescent="0.25">
      <c r="C67" s="3">
        <v>65</v>
      </c>
      <c r="D67" s="30">
        <f>D34</f>
        <v>1491000</v>
      </c>
      <c r="E67" s="30">
        <f t="shared" ref="E67:F67" si="33">E34</f>
        <v>5600</v>
      </c>
      <c r="F67" s="30">
        <f t="shared" si="33"/>
        <v>3000</v>
      </c>
      <c r="G67" s="23">
        <v>0.5</v>
      </c>
      <c r="H67" s="30">
        <f>H55/2</f>
        <v>744750</v>
      </c>
      <c r="I67" s="17">
        <f>1-(1-E67/H67/2)^2</f>
        <v>7.5051668043090158E-3</v>
      </c>
      <c r="J67" s="17">
        <f>1-I67</f>
        <v>0.99249483319569098</v>
      </c>
    </row>
    <row r="68" spans="1:11" outlineLevel="2" x14ac:dyDescent="0.25">
      <c r="C68" s="3">
        <v>66</v>
      </c>
      <c r="D68" s="30">
        <f>D67-E67-F67</f>
        <v>1482400</v>
      </c>
      <c r="E68" s="30">
        <f t="shared" ref="E68:F68" si="34">E35</f>
        <v>11600</v>
      </c>
      <c r="F68" s="30">
        <f t="shared" si="34"/>
        <v>6000</v>
      </c>
      <c r="G68" s="23">
        <v>1</v>
      </c>
      <c r="H68" s="30">
        <f>SUM(H56:H57)/2</f>
        <v>1476500</v>
      </c>
      <c r="I68" s="17">
        <f t="shared" ref="I68:I71" si="35">1-(1-E68/H68/2)^2</f>
        <v>7.8409863800282809E-3</v>
      </c>
      <c r="J68" s="17">
        <f t="shared" ref="J68:J71" si="36">1-I68</f>
        <v>0.99215901361997172</v>
      </c>
    </row>
    <row r="69" spans="1:11" outlineLevel="2" x14ac:dyDescent="0.25">
      <c r="C69" s="3">
        <v>67</v>
      </c>
      <c r="D69" s="30">
        <f t="shared" ref="D69:D71" si="37">D68-E68-F68</f>
        <v>1464800</v>
      </c>
      <c r="E69" s="30">
        <f t="shared" ref="E69:F69" si="38">E36</f>
        <v>12375</v>
      </c>
      <c r="F69" s="30">
        <f t="shared" si="38"/>
        <v>9000</v>
      </c>
      <c r="G69" s="23">
        <v>1</v>
      </c>
      <c r="H69" s="30">
        <f>SUM(H58:H59)/2</f>
        <v>1457206.25</v>
      </c>
      <c r="I69" s="17">
        <f t="shared" si="35"/>
        <v>8.4742479083967925E-3</v>
      </c>
      <c r="J69" s="17">
        <f t="shared" si="36"/>
        <v>0.99152575209160321</v>
      </c>
    </row>
    <row r="70" spans="1:11" outlineLevel="2" x14ac:dyDescent="0.25">
      <c r="C70" s="3">
        <v>68</v>
      </c>
      <c r="D70" s="30">
        <f t="shared" si="37"/>
        <v>1443425</v>
      </c>
      <c r="E70" s="30">
        <f t="shared" ref="E70:F70" si="39">E37</f>
        <v>14250</v>
      </c>
      <c r="F70" s="30">
        <f t="shared" si="39"/>
        <v>6000</v>
      </c>
      <c r="G70" s="23">
        <v>1</v>
      </c>
      <c r="H70" s="49">
        <f>SUM(H60:H61)/2</f>
        <v>1436862.5</v>
      </c>
      <c r="I70" s="17">
        <f t="shared" si="35"/>
        <v>9.892852735824631E-3</v>
      </c>
      <c r="J70" s="17">
        <f t="shared" si="36"/>
        <v>0.99010714726417537</v>
      </c>
    </row>
    <row r="71" spans="1:11" ht="15.75" outlineLevel="2" thickBot="1" x14ac:dyDescent="0.3">
      <c r="C71" s="5">
        <v>69</v>
      </c>
      <c r="D71" s="31">
        <f t="shared" si="37"/>
        <v>1423175</v>
      </c>
      <c r="E71" s="31">
        <f t="shared" ref="E71:F71" si="40">E38</f>
        <v>6750</v>
      </c>
      <c r="F71" s="31">
        <f t="shared" si="40"/>
        <v>3000</v>
      </c>
      <c r="G71" s="24">
        <v>0.5</v>
      </c>
      <c r="H71" s="31">
        <f>H62/2</f>
        <v>710837.5</v>
      </c>
      <c r="I71" s="27">
        <f t="shared" si="35"/>
        <v>9.4732984233669715E-3</v>
      </c>
      <c r="J71" s="27">
        <f t="shared" si="36"/>
        <v>0.99052670157663303</v>
      </c>
    </row>
    <row r="72" spans="1:11" outlineLevel="2" x14ac:dyDescent="0.25">
      <c r="C72" s="3" t="s">
        <v>1</v>
      </c>
      <c r="D72" s="4"/>
      <c r="E72" s="30">
        <f>SUM(E67:E71)</f>
        <v>50575</v>
      </c>
      <c r="F72" s="30">
        <f>SUM(F67:F71)</f>
        <v>27000</v>
      </c>
      <c r="G72" s="3"/>
      <c r="H72" s="30">
        <f>SUM(H67:H71)</f>
        <v>5826156.25</v>
      </c>
      <c r="I72" s="17">
        <f>1-(1-E72/H72/2)^2</f>
        <v>8.6618417842790896E-3</v>
      </c>
      <c r="J72" s="3"/>
    </row>
    <row r="73" spans="1:11" outlineLevel="2" x14ac:dyDescent="0.25"/>
    <row r="74" spans="1:11" outlineLevel="1" x14ac:dyDescent="0.25">
      <c r="A74" s="6">
        <v>6.3</v>
      </c>
      <c r="B74" s="1" t="s">
        <v>16</v>
      </c>
    </row>
    <row r="75" spans="1:11" outlineLevel="2" x14ac:dyDescent="0.25">
      <c r="B75" s="11" t="s">
        <v>31</v>
      </c>
    </row>
    <row r="76" spans="1:11" ht="15.75" outlineLevel="2" thickBot="1" x14ac:dyDescent="0.3">
      <c r="C76" s="2"/>
      <c r="D76" s="2"/>
      <c r="E76" s="2"/>
      <c r="F76" s="2"/>
      <c r="G76" s="2"/>
      <c r="H76" s="2"/>
      <c r="I76" s="2"/>
      <c r="J76" s="2"/>
      <c r="K76" s="2"/>
    </row>
    <row r="77" spans="1:11" outlineLevel="2" x14ac:dyDescent="0.25">
      <c r="C77" s="3">
        <v>2010</v>
      </c>
      <c r="D77" s="23">
        <v>65.5</v>
      </c>
      <c r="E77" s="30">
        <f>D55</f>
        <v>1491000</v>
      </c>
      <c r="F77" s="30">
        <f t="shared" ref="F77:G77" si="41">E55</f>
        <v>5600</v>
      </c>
      <c r="G77" s="30">
        <f t="shared" si="41"/>
        <v>3000</v>
      </c>
      <c r="H77" s="3">
        <v>0.5</v>
      </c>
      <c r="I77" s="30">
        <f>H77*E77-0.5*G77*H77</f>
        <v>744750</v>
      </c>
      <c r="J77" s="17">
        <f>F77/I77</f>
        <v>7.5193017791205102E-3</v>
      </c>
      <c r="K77" s="17">
        <f>1-J77</f>
        <v>0.99248069822087948</v>
      </c>
    </row>
    <row r="78" spans="1:11" outlineLevel="2" x14ac:dyDescent="0.25">
      <c r="C78" s="3">
        <v>2010</v>
      </c>
      <c r="D78" s="23">
        <v>66</v>
      </c>
      <c r="E78" s="30">
        <f>E77-F77-G77</f>
        <v>1482400</v>
      </c>
      <c r="F78" s="30">
        <f t="shared" ref="F78:G78" si="42">E56</f>
        <v>5800</v>
      </c>
      <c r="G78" s="30">
        <f t="shared" si="42"/>
        <v>3000</v>
      </c>
      <c r="H78" s="3">
        <v>0.5</v>
      </c>
      <c r="I78" s="30">
        <f>H78*E78+0.5*F78-0.5*G78*H78</f>
        <v>743350</v>
      </c>
      <c r="J78" s="17">
        <f>F78/I78</f>
        <v>7.8025156386628105E-3</v>
      </c>
      <c r="K78" s="17">
        <f>1-J78</f>
        <v>0.99219748436133715</v>
      </c>
    </row>
    <row r="79" spans="1:11" outlineLevel="2" x14ac:dyDescent="0.25">
      <c r="C79" s="3">
        <v>2011</v>
      </c>
      <c r="D79" s="23">
        <v>66.5</v>
      </c>
      <c r="E79" s="30">
        <f t="shared" ref="E79:E84" si="43">E78-F78-G78</f>
        <v>1473600</v>
      </c>
      <c r="F79" s="30">
        <f t="shared" ref="F79:G79" si="44">E57</f>
        <v>5800</v>
      </c>
      <c r="G79" s="30">
        <f t="shared" si="44"/>
        <v>3000</v>
      </c>
      <c r="H79" s="3">
        <v>0.5</v>
      </c>
      <c r="I79" s="30">
        <f>H79*E79-0.5*G79*H79</f>
        <v>736050</v>
      </c>
      <c r="J79" s="17">
        <f>F79/I79</f>
        <v>7.879899463351674E-3</v>
      </c>
      <c r="K79" s="17">
        <f t="shared" ref="K79:K84" si="45">1-J79</f>
        <v>0.99212010053664834</v>
      </c>
    </row>
    <row r="80" spans="1:11" outlineLevel="2" x14ac:dyDescent="0.25">
      <c r="C80" s="3">
        <v>2011</v>
      </c>
      <c r="D80" s="23">
        <v>67</v>
      </c>
      <c r="E80" s="30">
        <f t="shared" si="43"/>
        <v>1464800</v>
      </c>
      <c r="F80" s="30">
        <f t="shared" ref="F80:G80" si="46">E58</f>
        <v>6187.5</v>
      </c>
      <c r="G80" s="30">
        <f t="shared" si="46"/>
        <v>4500</v>
      </c>
      <c r="H80" s="3">
        <v>0.5</v>
      </c>
      <c r="I80" s="30">
        <f>H80*E80+0.5*F80-0.5*G80*H80</f>
        <v>734368.75</v>
      </c>
      <c r="J80" s="17">
        <f>F80/I80</f>
        <v>8.4256036221584864E-3</v>
      </c>
      <c r="K80" s="17">
        <f t="shared" si="45"/>
        <v>0.9915743963778415</v>
      </c>
    </row>
    <row r="81" spans="2:11" outlineLevel="2" x14ac:dyDescent="0.25">
      <c r="C81" s="3">
        <v>2012</v>
      </c>
      <c r="D81" s="23">
        <v>67.5</v>
      </c>
      <c r="E81" s="30">
        <f t="shared" si="43"/>
        <v>1454112.5</v>
      </c>
      <c r="F81" s="30">
        <f t="shared" ref="F81:G81" si="47">E59</f>
        <v>6187.5</v>
      </c>
      <c r="G81" s="30">
        <f t="shared" si="47"/>
        <v>4500</v>
      </c>
      <c r="H81" s="3">
        <v>0.5</v>
      </c>
      <c r="I81" s="30">
        <f>H81*E81-0.5*G81*H81</f>
        <v>725931.25</v>
      </c>
      <c r="J81" s="17">
        <f>F81/I81</f>
        <v>8.5235344256084852E-3</v>
      </c>
      <c r="K81" s="17">
        <f t="shared" si="45"/>
        <v>0.99147646557439151</v>
      </c>
    </row>
    <row r="82" spans="2:11" outlineLevel="2" x14ac:dyDescent="0.25">
      <c r="C82" s="3">
        <v>2012</v>
      </c>
      <c r="D82" s="23">
        <v>68</v>
      </c>
      <c r="E82" s="30">
        <f t="shared" si="43"/>
        <v>1443425</v>
      </c>
      <c r="F82" s="30">
        <f t="shared" ref="F82:G82" si="48">E60</f>
        <v>7125</v>
      </c>
      <c r="G82" s="30">
        <f t="shared" si="48"/>
        <v>3000</v>
      </c>
      <c r="H82" s="3">
        <v>0.5</v>
      </c>
      <c r="I82" s="30">
        <f>H82*E82+0.5*F82-0.5*G82*H82</f>
        <v>724525</v>
      </c>
      <c r="J82" s="17">
        <f t="shared" ref="J82:J84" si="49">F82/I82</f>
        <v>9.8340291915392838E-3</v>
      </c>
      <c r="K82" s="17">
        <f t="shared" si="45"/>
        <v>0.99016597080846069</v>
      </c>
    </row>
    <row r="83" spans="2:11" outlineLevel="2" x14ac:dyDescent="0.25">
      <c r="C83" s="3">
        <v>2013</v>
      </c>
      <c r="D83" s="23">
        <v>68.5</v>
      </c>
      <c r="E83" s="30">
        <f t="shared" si="43"/>
        <v>1433300</v>
      </c>
      <c r="F83" s="30">
        <f t="shared" ref="F83:G83" si="50">E61</f>
        <v>7125</v>
      </c>
      <c r="G83" s="30">
        <f t="shared" si="50"/>
        <v>3000</v>
      </c>
      <c r="H83" s="3">
        <v>0.5</v>
      </c>
      <c r="I83" s="30">
        <f>H83*E83-0.5*G83*H83</f>
        <v>715900</v>
      </c>
      <c r="J83" s="17">
        <f t="shared" si="49"/>
        <v>9.9525073334264559E-3</v>
      </c>
      <c r="K83" s="17">
        <f t="shared" si="45"/>
        <v>0.99004749266657355</v>
      </c>
    </row>
    <row r="84" spans="2:11" ht="15.75" outlineLevel="2" thickBot="1" x14ac:dyDescent="0.3">
      <c r="C84" s="5">
        <v>2013</v>
      </c>
      <c r="D84" s="24">
        <v>69</v>
      </c>
      <c r="E84" s="31">
        <f t="shared" si="43"/>
        <v>1423175</v>
      </c>
      <c r="F84" s="31">
        <f t="shared" ref="F84:G84" si="51">E62</f>
        <v>6750</v>
      </c>
      <c r="G84" s="31">
        <f t="shared" si="51"/>
        <v>3000</v>
      </c>
      <c r="H84" s="5">
        <v>0.5</v>
      </c>
      <c r="I84" s="31">
        <f>H84*E84+0.5*F84-0.5*G84*H84</f>
        <v>714212.5</v>
      </c>
      <c r="J84" s="27">
        <f t="shared" si="49"/>
        <v>9.4509687242942397E-3</v>
      </c>
      <c r="K84" s="27">
        <f t="shared" si="45"/>
        <v>0.9905490312757057</v>
      </c>
    </row>
    <row r="85" spans="2:11" outlineLevel="2" x14ac:dyDescent="0.25">
      <c r="C85" s="3" t="s">
        <v>1</v>
      </c>
      <c r="D85" s="3"/>
      <c r="E85" s="3"/>
      <c r="F85" s="30">
        <f>SUM(F77:F84)</f>
        <v>50575</v>
      </c>
      <c r="G85" s="30">
        <f>SUM(G77:G84)</f>
        <v>27000</v>
      </c>
      <c r="H85" s="25"/>
      <c r="I85" s="30">
        <f>SUM(I77:I84)</f>
        <v>5839087.5</v>
      </c>
      <c r="J85" s="17">
        <f>F85/I85</f>
        <v>8.6614560922404406E-3</v>
      </c>
      <c r="K85" s="3"/>
    </row>
    <row r="86" spans="2:11" outlineLevel="2" x14ac:dyDescent="0.25">
      <c r="B86" s="11" t="s">
        <v>11</v>
      </c>
    </row>
    <row r="87" spans="2:11" ht="15.75" outlineLevel="2" thickBot="1" x14ac:dyDescent="0.3">
      <c r="C87" s="2"/>
      <c r="D87" s="2"/>
      <c r="E87" s="2"/>
      <c r="F87" s="2"/>
      <c r="G87" s="2"/>
      <c r="H87" s="2"/>
      <c r="I87" s="2"/>
      <c r="J87" s="2"/>
      <c r="K87" s="2"/>
    </row>
    <row r="88" spans="2:11" outlineLevel="2" x14ac:dyDescent="0.25">
      <c r="C88" s="28">
        <v>2009</v>
      </c>
      <c r="D88" s="33">
        <v>65</v>
      </c>
      <c r="E88" s="34"/>
      <c r="F88" s="48">
        <f>E44*N34</f>
        <v>4200</v>
      </c>
      <c r="G88" s="48">
        <f>F44*O34</f>
        <v>4500</v>
      </c>
      <c r="H88" s="3"/>
      <c r="I88" s="29"/>
      <c r="J88" s="16"/>
      <c r="K88" s="16"/>
    </row>
    <row r="89" spans="2:11" outlineLevel="2" x14ac:dyDescent="0.25">
      <c r="C89" s="3">
        <v>2010</v>
      </c>
      <c r="D89" s="23">
        <v>65.5</v>
      </c>
      <c r="E89" s="30">
        <f>D55</f>
        <v>1491000</v>
      </c>
      <c r="F89" s="30">
        <f t="shared" ref="F89:G89" si="52">E55</f>
        <v>5600</v>
      </c>
      <c r="G89" s="30">
        <f t="shared" si="52"/>
        <v>3000</v>
      </c>
      <c r="H89" s="3">
        <v>0.5</v>
      </c>
      <c r="I89" s="30">
        <f>H89*E89-0.5*G89*H89+F88*H89</f>
        <v>746850</v>
      </c>
      <c r="J89" s="17">
        <f>F89/I89</f>
        <v>7.4981589341902655E-3</v>
      </c>
      <c r="K89" s="17">
        <f>1-J89</f>
        <v>0.99250184106580974</v>
      </c>
    </row>
    <row r="90" spans="2:11" outlineLevel="2" x14ac:dyDescent="0.25">
      <c r="C90" s="3">
        <v>2010</v>
      </c>
      <c r="D90" s="23">
        <v>66</v>
      </c>
      <c r="E90" s="30">
        <f>E89-F89-G89</f>
        <v>1482400</v>
      </c>
      <c r="F90" s="30">
        <f t="shared" ref="F90:G90" si="53">E56</f>
        <v>5800</v>
      </c>
      <c r="G90" s="30">
        <f t="shared" si="53"/>
        <v>3000</v>
      </c>
      <c r="H90" s="3">
        <v>0.5</v>
      </c>
      <c r="I90" s="30">
        <f>H90*E90-0.5*G90*H90</f>
        <v>740450</v>
      </c>
      <c r="J90" s="17">
        <f>F90/I90</f>
        <v>7.8330744817340803E-3</v>
      </c>
      <c r="K90" s="17">
        <f>1-J90</f>
        <v>0.99216692551826591</v>
      </c>
    </row>
    <row r="91" spans="2:11" outlineLevel="2" x14ac:dyDescent="0.25">
      <c r="C91" s="3">
        <v>2011</v>
      </c>
      <c r="D91" s="23">
        <v>66.5</v>
      </c>
      <c r="E91" s="30">
        <f t="shared" ref="E91:E96" si="54">E90-F90-G90</f>
        <v>1473600</v>
      </c>
      <c r="F91" s="30">
        <f t="shared" ref="F91:G91" si="55">E57</f>
        <v>5800</v>
      </c>
      <c r="G91" s="30">
        <f t="shared" si="55"/>
        <v>3000</v>
      </c>
      <c r="H91" s="3">
        <v>0.5</v>
      </c>
      <c r="I91" s="30">
        <f>H91*E91-0.5*G91*H91+F90*H91</f>
        <v>738950</v>
      </c>
      <c r="J91" s="17">
        <f>F91/I91</f>
        <v>7.8489748968130456E-3</v>
      </c>
      <c r="K91" s="17">
        <f t="shared" ref="K91:K96" si="56">1-J91</f>
        <v>0.99215102510318698</v>
      </c>
    </row>
    <row r="92" spans="2:11" outlineLevel="2" x14ac:dyDescent="0.25">
      <c r="C92" s="3">
        <v>2011</v>
      </c>
      <c r="D92" s="23">
        <v>67</v>
      </c>
      <c r="E92" s="30">
        <f t="shared" si="54"/>
        <v>1464800</v>
      </c>
      <c r="F92" s="30">
        <f t="shared" ref="F92:G92" si="57">E58</f>
        <v>6187.5</v>
      </c>
      <c r="G92" s="30">
        <f t="shared" si="57"/>
        <v>4500</v>
      </c>
      <c r="H92" s="3">
        <v>0.5</v>
      </c>
      <c r="I92" s="30">
        <f>H92*E92-0.5*G92*H92</f>
        <v>731275</v>
      </c>
      <c r="J92" s="17">
        <f>F92/I92</f>
        <v>8.4612491880619468E-3</v>
      </c>
      <c r="K92" s="17">
        <f t="shared" si="56"/>
        <v>0.9915387508119381</v>
      </c>
    </row>
    <row r="93" spans="2:11" outlineLevel="2" x14ac:dyDescent="0.25">
      <c r="C93" s="3">
        <v>2012</v>
      </c>
      <c r="D93" s="23">
        <v>67.5</v>
      </c>
      <c r="E93" s="30">
        <f t="shared" si="54"/>
        <v>1454112.5</v>
      </c>
      <c r="F93" s="30">
        <f t="shared" ref="F93:G93" si="58">E59</f>
        <v>6187.5</v>
      </c>
      <c r="G93" s="30">
        <f t="shared" si="58"/>
        <v>4500</v>
      </c>
      <c r="H93" s="3">
        <v>0.5</v>
      </c>
      <c r="I93" s="30">
        <f>H93*E93-0.5*G93*H93+F92*H93</f>
        <v>729025</v>
      </c>
      <c r="J93" s="17">
        <f>F93/I93</f>
        <v>8.4873632591474912E-3</v>
      </c>
      <c r="K93" s="17">
        <f t="shared" si="56"/>
        <v>0.99151263674085255</v>
      </c>
    </row>
    <row r="94" spans="2:11" outlineLevel="2" x14ac:dyDescent="0.25">
      <c r="C94" s="3">
        <v>2012</v>
      </c>
      <c r="D94" s="23">
        <v>68</v>
      </c>
      <c r="E94" s="30">
        <f t="shared" si="54"/>
        <v>1443425</v>
      </c>
      <c r="F94" s="30">
        <f t="shared" ref="F94:G94" si="59">E60</f>
        <v>7125</v>
      </c>
      <c r="G94" s="30">
        <f t="shared" si="59"/>
        <v>3000</v>
      </c>
      <c r="H94" s="3">
        <v>0.5</v>
      </c>
      <c r="I94" s="30">
        <f>H94*E94-0.5*G94*H94</f>
        <v>720962.5</v>
      </c>
      <c r="J94" s="17">
        <f t="shared" ref="J94:J96" si="60">F94/I94</f>
        <v>9.882622189087505E-3</v>
      </c>
      <c r="K94" s="17">
        <f t="shared" si="56"/>
        <v>0.99011737781091247</v>
      </c>
    </row>
    <row r="95" spans="2:11" outlineLevel="2" x14ac:dyDescent="0.25">
      <c r="C95" s="3">
        <v>2013</v>
      </c>
      <c r="D95" s="23">
        <v>68.5</v>
      </c>
      <c r="E95" s="30">
        <f t="shared" si="54"/>
        <v>1433300</v>
      </c>
      <c r="F95" s="30">
        <f t="shared" ref="F95:G95" si="61">E61</f>
        <v>7125</v>
      </c>
      <c r="G95" s="30">
        <f t="shared" si="61"/>
        <v>3000</v>
      </c>
      <c r="H95" s="3">
        <v>0.5</v>
      </c>
      <c r="I95" s="30">
        <f>H95*E95-0.5*G95*H95+F94*H95</f>
        <v>719462.5</v>
      </c>
      <c r="J95" s="17">
        <f t="shared" si="60"/>
        <v>9.9032263669058505E-3</v>
      </c>
      <c r="K95" s="17">
        <f t="shared" si="56"/>
        <v>0.99009677363309412</v>
      </c>
    </row>
    <row r="96" spans="2:11" ht="15.75" outlineLevel="2" thickBot="1" x14ac:dyDescent="0.3">
      <c r="C96" s="5">
        <v>2013</v>
      </c>
      <c r="D96" s="24">
        <v>69</v>
      </c>
      <c r="E96" s="31">
        <f t="shared" si="54"/>
        <v>1423175</v>
      </c>
      <c r="F96" s="31">
        <f t="shared" ref="F96:G96" si="62">E62</f>
        <v>6750</v>
      </c>
      <c r="G96" s="31">
        <f t="shared" si="62"/>
        <v>3000</v>
      </c>
      <c r="H96" s="5">
        <v>0.5</v>
      </c>
      <c r="I96" s="31">
        <f>H96*E96-0.5*G96*H96</f>
        <v>710837.5</v>
      </c>
      <c r="J96" s="27">
        <f t="shared" si="60"/>
        <v>9.4958411732639324E-3</v>
      </c>
      <c r="K96" s="27">
        <f t="shared" si="56"/>
        <v>0.99050415882673604</v>
      </c>
    </row>
    <row r="97" spans="1:11" outlineLevel="2" x14ac:dyDescent="0.25">
      <c r="C97" s="3" t="s">
        <v>1</v>
      </c>
      <c r="D97" s="3"/>
      <c r="E97" s="3"/>
      <c r="F97" s="30">
        <f>SUM(F89:F96)</f>
        <v>50575</v>
      </c>
      <c r="G97" s="30">
        <f>SUM(G89:G96)</f>
        <v>27000</v>
      </c>
      <c r="H97" s="25"/>
      <c r="I97" s="30">
        <f>SUM(I89:I96)</f>
        <v>5837812.5</v>
      </c>
      <c r="J97" s="17">
        <f>F97/I97</f>
        <v>8.6633477865210636E-3</v>
      </c>
      <c r="K97" s="3"/>
    </row>
    <row r="98" spans="1:11" outlineLevel="2" x14ac:dyDescent="0.25"/>
    <row r="99" spans="1:11" s="9" customFormat="1" ht="18.75" x14ac:dyDescent="0.3">
      <c r="A99" s="7">
        <v>7</v>
      </c>
      <c r="B99" s="8" t="s">
        <v>17</v>
      </c>
    </row>
    <row r="100" spans="1:11" outlineLevel="1" x14ac:dyDescent="0.25">
      <c r="A100" s="6">
        <v>7.1</v>
      </c>
      <c r="B100" s="1" t="s">
        <v>18</v>
      </c>
    </row>
    <row r="101" spans="1:11" ht="15.75" outlineLevel="2" thickBot="1" x14ac:dyDescent="0.3">
      <c r="C101" s="2"/>
      <c r="D101" s="2"/>
      <c r="E101" s="2"/>
      <c r="F101" s="2"/>
      <c r="G101" s="2"/>
      <c r="H101" s="2"/>
      <c r="I101" s="2"/>
      <c r="J101" s="2"/>
      <c r="K101" s="2"/>
    </row>
    <row r="102" spans="1:11" outlineLevel="2" x14ac:dyDescent="0.25">
      <c r="C102" s="3">
        <v>65</v>
      </c>
      <c r="D102" s="18">
        <f>D24</f>
        <v>994</v>
      </c>
      <c r="E102" s="18">
        <f t="shared" ref="E102:F102" si="63">E24</f>
        <v>4</v>
      </c>
      <c r="F102" s="18">
        <f t="shared" si="63"/>
        <v>2</v>
      </c>
      <c r="G102" s="3">
        <v>181</v>
      </c>
      <c r="H102" s="19">
        <f>(D102 - 0.5*(E102+F102))*G102</f>
        <v>179371</v>
      </c>
      <c r="I102" s="35">
        <f>E102/H102</f>
        <v>2.2300148853493598E-5</v>
      </c>
      <c r="J102" s="3">
        <v>365</v>
      </c>
      <c r="K102" s="17">
        <v>8.1099999999999992E-3</v>
      </c>
    </row>
    <row r="103" spans="1:11" outlineLevel="2" x14ac:dyDescent="0.25">
      <c r="C103" s="3">
        <v>66</v>
      </c>
      <c r="D103" s="19">
        <f>D102-E102-F102</f>
        <v>988</v>
      </c>
      <c r="E103" s="18">
        <f t="shared" ref="E103:F103" si="64">E25</f>
        <v>8</v>
      </c>
      <c r="F103" s="18">
        <f t="shared" si="64"/>
        <v>4</v>
      </c>
      <c r="G103" s="3">
        <v>365</v>
      </c>
      <c r="H103" s="19">
        <f t="shared" ref="H103:H106" si="65">(D103 - 0.5*(E103+F103))*G103</f>
        <v>358430</v>
      </c>
      <c r="I103" s="35">
        <f t="shared" ref="I103:I106" si="66">E103/H103</f>
        <v>2.2319560304661999E-5</v>
      </c>
      <c r="J103" s="3">
        <v>365</v>
      </c>
      <c r="K103" s="17">
        <v>8.1099999999999992E-3</v>
      </c>
    </row>
    <row r="104" spans="1:11" outlineLevel="2" x14ac:dyDescent="0.25">
      <c r="C104" s="3">
        <v>67</v>
      </c>
      <c r="D104" s="18">
        <f t="shared" ref="D104:D106" si="67">D103-E103-F103</f>
        <v>976</v>
      </c>
      <c r="E104" s="18">
        <f t="shared" ref="E104:F104" si="68">E26</f>
        <v>9</v>
      </c>
      <c r="F104" s="18">
        <f t="shared" si="68"/>
        <v>6</v>
      </c>
      <c r="G104" s="3">
        <v>366</v>
      </c>
      <c r="H104" s="19">
        <f t="shared" si="65"/>
        <v>354471</v>
      </c>
      <c r="I104" s="35">
        <f t="shared" si="66"/>
        <v>2.538994727354283E-5</v>
      </c>
      <c r="J104" s="3">
        <v>366</v>
      </c>
      <c r="K104" s="17">
        <v>9.2499999999999995E-3</v>
      </c>
    </row>
    <row r="105" spans="1:11" outlineLevel="2" x14ac:dyDescent="0.25">
      <c r="C105" s="3">
        <v>68</v>
      </c>
      <c r="D105" s="18">
        <f t="shared" si="67"/>
        <v>961</v>
      </c>
      <c r="E105" s="18">
        <f t="shared" ref="E105:F105" si="69">E27</f>
        <v>10</v>
      </c>
      <c r="F105" s="18">
        <f t="shared" si="69"/>
        <v>4</v>
      </c>
      <c r="G105" s="3">
        <v>365</v>
      </c>
      <c r="H105" s="19">
        <f t="shared" si="65"/>
        <v>348210</v>
      </c>
      <c r="I105" s="35">
        <f t="shared" si="66"/>
        <v>2.8718302173975473E-5</v>
      </c>
      <c r="J105" s="3">
        <v>365</v>
      </c>
      <c r="K105" s="17">
        <v>1.043E-2</v>
      </c>
    </row>
    <row r="106" spans="1:11" ht="15.75" outlineLevel="2" thickBot="1" x14ac:dyDescent="0.3">
      <c r="C106" s="5">
        <v>69</v>
      </c>
      <c r="D106" s="20">
        <f t="shared" si="67"/>
        <v>947</v>
      </c>
      <c r="E106" s="20">
        <f t="shared" ref="E106:F106" si="70">E28</f>
        <v>5</v>
      </c>
      <c r="F106" s="20">
        <f t="shared" si="70"/>
        <v>2</v>
      </c>
      <c r="G106" s="5">
        <v>184</v>
      </c>
      <c r="H106" s="36">
        <f t="shared" si="65"/>
        <v>173604</v>
      </c>
      <c r="I106" s="37">
        <f t="shared" si="66"/>
        <v>2.8801179696320362E-5</v>
      </c>
      <c r="J106" s="5">
        <v>365</v>
      </c>
      <c r="K106" s="27">
        <v>1.0460000000000001E-2</v>
      </c>
    </row>
    <row r="107" spans="1:11" outlineLevel="2" x14ac:dyDescent="0.25">
      <c r="C107" s="3" t="s">
        <v>1</v>
      </c>
      <c r="D107" s="3"/>
      <c r="E107" s="19">
        <f>SUM(E102:E106)</f>
        <v>36</v>
      </c>
      <c r="F107" s="19">
        <f>SUM(F102:F106)</f>
        <v>18</v>
      </c>
      <c r="G107" s="3"/>
      <c r="H107" s="3"/>
      <c r="I107" s="3"/>
      <c r="J107" s="3"/>
      <c r="K107" s="3"/>
    </row>
    <row r="108" spans="1:11" outlineLevel="2" x14ac:dyDescent="0.25"/>
    <row r="109" spans="1:11" s="9" customFormat="1" ht="18.75" x14ac:dyDescent="0.3">
      <c r="A109" s="7">
        <v>8</v>
      </c>
      <c r="B109" s="8" t="s">
        <v>19</v>
      </c>
    </row>
    <row r="110" spans="1:11" outlineLevel="1" x14ac:dyDescent="0.25">
      <c r="A110" s="6">
        <v>8.1</v>
      </c>
      <c r="B110" s="1" t="s">
        <v>20</v>
      </c>
    </row>
    <row r="111" spans="1:11" ht="15.75" outlineLevel="2" thickBot="1" x14ac:dyDescent="0.3">
      <c r="C111" s="2"/>
      <c r="D111" s="2"/>
      <c r="E111" s="2"/>
      <c r="F111" s="2"/>
      <c r="G111" s="2"/>
      <c r="H111" s="2"/>
      <c r="I111" s="2"/>
    </row>
    <row r="112" spans="1:11" outlineLevel="2" x14ac:dyDescent="0.25">
      <c r="C112" s="3">
        <v>65</v>
      </c>
      <c r="D112" s="18">
        <f>E24</f>
        <v>4</v>
      </c>
      <c r="E112" s="19">
        <f>H102</f>
        <v>179371</v>
      </c>
      <c r="F112" s="35">
        <f>D112/E112</f>
        <v>2.2300148853493598E-5</v>
      </c>
      <c r="G112" s="3">
        <v>365</v>
      </c>
      <c r="H112" s="17">
        <f>D112/E112*G112</f>
        <v>8.1395543315251635E-3</v>
      </c>
      <c r="I112" s="17">
        <f>1-EXP(-H112)</f>
        <v>8.1065178540006277E-3</v>
      </c>
    </row>
    <row r="113" spans="1:10" outlineLevel="2" x14ac:dyDescent="0.25">
      <c r="C113" s="3">
        <v>66</v>
      </c>
      <c r="D113" s="18">
        <f t="shared" ref="D113:D116" si="71">E25</f>
        <v>8</v>
      </c>
      <c r="E113" s="19">
        <f t="shared" ref="E113" si="72">H103</f>
        <v>358430</v>
      </c>
      <c r="F113" s="35">
        <f t="shared" ref="F113:F116" si="73">D113/E113</f>
        <v>2.2319560304661999E-5</v>
      </c>
      <c r="G113" s="3">
        <v>365</v>
      </c>
      <c r="H113" s="17">
        <f t="shared" ref="H113:H116" si="74">D113/E113*G113</f>
        <v>8.1466395112016303E-3</v>
      </c>
      <c r="I113" s="17">
        <f>1-EXP(-H113)</f>
        <v>8.1135455726450978E-3</v>
      </c>
    </row>
    <row r="114" spans="1:10" outlineLevel="2" x14ac:dyDescent="0.25">
      <c r="C114" s="3">
        <v>67</v>
      </c>
      <c r="D114" s="18">
        <f t="shared" si="71"/>
        <v>9</v>
      </c>
      <c r="E114" s="19">
        <f t="shared" ref="E114" si="75">H104</f>
        <v>354471</v>
      </c>
      <c r="F114" s="35">
        <f t="shared" si="73"/>
        <v>2.538994727354283E-5</v>
      </c>
      <c r="G114" s="3">
        <v>366</v>
      </c>
      <c r="H114" s="17">
        <f t="shared" si="74"/>
        <v>9.2927207021166764E-3</v>
      </c>
      <c r="I114" s="17">
        <f>1-EXP(-H114)</f>
        <v>9.2496768079090019E-3</v>
      </c>
    </row>
    <row r="115" spans="1:10" outlineLevel="2" x14ac:dyDescent="0.25">
      <c r="C115" s="3">
        <v>68</v>
      </c>
      <c r="D115" s="18">
        <f t="shared" si="71"/>
        <v>10</v>
      </c>
      <c r="E115" s="19">
        <f t="shared" ref="E115" si="76">H105</f>
        <v>348210</v>
      </c>
      <c r="F115" s="35">
        <f t="shared" si="73"/>
        <v>2.8718302173975473E-5</v>
      </c>
      <c r="G115" s="3">
        <v>365</v>
      </c>
      <c r="H115" s="17">
        <f t="shared" si="74"/>
        <v>1.0482180293501047E-2</v>
      </c>
      <c r="I115" s="17">
        <f>1-EXP(-H115)</f>
        <v>1.0427433696524324E-2</v>
      </c>
    </row>
    <row r="116" spans="1:10" outlineLevel="2" x14ac:dyDescent="0.25">
      <c r="C116" s="3">
        <v>69</v>
      </c>
      <c r="D116" s="18">
        <f t="shared" si="71"/>
        <v>5</v>
      </c>
      <c r="E116" s="19">
        <f t="shared" ref="E116" si="77">H106</f>
        <v>173604</v>
      </c>
      <c r="F116" s="35">
        <f t="shared" si="73"/>
        <v>2.8801179696320362E-5</v>
      </c>
      <c r="G116" s="3">
        <v>365</v>
      </c>
      <c r="H116" s="17">
        <f t="shared" si="74"/>
        <v>1.0512430589156931E-2</v>
      </c>
      <c r="I116" s="17">
        <f>1-EXP(-H116)</f>
        <v>1.045736810646325E-2</v>
      </c>
    </row>
    <row r="117" spans="1:10" outlineLevel="2" x14ac:dyDescent="0.25"/>
    <row r="118" spans="1:10" s="9" customFormat="1" ht="18.75" x14ac:dyDescent="0.3">
      <c r="A118" s="7">
        <v>11</v>
      </c>
      <c r="B118" s="8" t="s">
        <v>21</v>
      </c>
    </row>
    <row r="119" spans="1:10" outlineLevel="1" x14ac:dyDescent="0.25">
      <c r="A119" s="6">
        <v>11.1</v>
      </c>
      <c r="B119" s="1" t="s">
        <v>22</v>
      </c>
    </row>
    <row r="120" spans="1:10" ht="15.75" outlineLevel="2" thickBot="1" x14ac:dyDescent="0.3">
      <c r="C120" s="2"/>
      <c r="D120" s="2"/>
      <c r="E120" s="2"/>
      <c r="F120" s="2"/>
      <c r="G120" s="2"/>
      <c r="H120" s="2"/>
      <c r="I120" s="2"/>
      <c r="J120" s="2"/>
    </row>
    <row r="121" spans="1:10" outlineLevel="2" x14ac:dyDescent="0.25">
      <c r="C121" s="3">
        <v>1</v>
      </c>
      <c r="D121" s="18">
        <f>D24</f>
        <v>994</v>
      </c>
      <c r="E121" s="18">
        <f t="shared" ref="E121:F121" si="78">E24</f>
        <v>4</v>
      </c>
      <c r="F121" s="18">
        <f t="shared" si="78"/>
        <v>2</v>
      </c>
      <c r="G121" s="23">
        <v>0.5</v>
      </c>
      <c r="H121" s="21">
        <f>D121*G121-0.5*E121*G121</f>
        <v>496</v>
      </c>
      <c r="I121" s="17">
        <f>F121/H121</f>
        <v>4.0322580645161289E-3</v>
      </c>
      <c r="J121" s="17">
        <f>1-I121</f>
        <v>0.99596774193548387</v>
      </c>
    </row>
    <row r="122" spans="1:10" outlineLevel="2" x14ac:dyDescent="0.25">
      <c r="C122" s="3">
        <v>2</v>
      </c>
      <c r="D122" s="19">
        <f>D121-E121-F121</f>
        <v>988</v>
      </c>
      <c r="E122" s="18">
        <f t="shared" ref="E122:F122" si="79">E25</f>
        <v>8</v>
      </c>
      <c r="F122" s="18">
        <f t="shared" si="79"/>
        <v>4</v>
      </c>
      <c r="G122" s="23">
        <v>1</v>
      </c>
      <c r="H122" s="21">
        <f>D122-0.5*E122</f>
        <v>984</v>
      </c>
      <c r="I122" s="17">
        <f t="shared" ref="I122:I126" si="80">F122/H122</f>
        <v>4.0650406504065045E-3</v>
      </c>
      <c r="J122" s="17">
        <f t="shared" ref="J122:J125" si="81">1-I122</f>
        <v>0.99593495934959353</v>
      </c>
    </row>
    <row r="123" spans="1:10" outlineLevel="2" x14ac:dyDescent="0.25">
      <c r="C123" s="3">
        <v>3</v>
      </c>
      <c r="D123" s="18">
        <f t="shared" ref="D123:D125" si="82">D122-E122-F122</f>
        <v>976</v>
      </c>
      <c r="E123" s="18">
        <f t="shared" ref="E123:F123" si="83">E26</f>
        <v>9</v>
      </c>
      <c r="F123" s="18">
        <f t="shared" si="83"/>
        <v>6</v>
      </c>
      <c r="G123" s="23">
        <v>1</v>
      </c>
      <c r="H123" s="21">
        <f t="shared" ref="H123:H124" si="84">D123-0.5*E123</f>
        <v>971.5</v>
      </c>
      <c r="I123" s="17">
        <f t="shared" si="80"/>
        <v>6.1760164693772518E-3</v>
      </c>
      <c r="J123" s="17">
        <f t="shared" si="81"/>
        <v>0.99382398353062273</v>
      </c>
    </row>
    <row r="124" spans="1:10" outlineLevel="2" x14ac:dyDescent="0.25">
      <c r="C124" s="3">
        <v>4</v>
      </c>
      <c r="D124" s="18">
        <f t="shared" si="82"/>
        <v>961</v>
      </c>
      <c r="E124" s="18">
        <f t="shared" ref="E124:F124" si="85">E27</f>
        <v>10</v>
      </c>
      <c r="F124" s="18">
        <f t="shared" si="85"/>
        <v>4</v>
      </c>
      <c r="G124" s="23">
        <v>1</v>
      </c>
      <c r="H124" s="21">
        <f t="shared" si="84"/>
        <v>956</v>
      </c>
      <c r="I124" s="17">
        <f t="shared" si="80"/>
        <v>4.1841004184100415E-3</v>
      </c>
      <c r="J124" s="17">
        <f t="shared" si="81"/>
        <v>0.99581589958159</v>
      </c>
    </row>
    <row r="125" spans="1:10" ht="15.75" outlineLevel="2" thickBot="1" x14ac:dyDescent="0.3">
      <c r="C125" s="5">
        <v>5</v>
      </c>
      <c r="D125" s="20">
        <f t="shared" si="82"/>
        <v>947</v>
      </c>
      <c r="E125" s="20">
        <f t="shared" ref="E125:F125" si="86">E28</f>
        <v>5</v>
      </c>
      <c r="F125" s="20">
        <f t="shared" si="86"/>
        <v>2</v>
      </c>
      <c r="G125" s="24">
        <v>0.5</v>
      </c>
      <c r="H125" s="26">
        <f>D125*G125+F125*(1-G125)-0.5*E125*G125</f>
        <v>473.25</v>
      </c>
      <c r="I125" s="27">
        <f t="shared" si="80"/>
        <v>4.226096143687269E-3</v>
      </c>
      <c r="J125" s="27">
        <f t="shared" si="81"/>
        <v>0.9957739038563127</v>
      </c>
    </row>
    <row r="126" spans="1:10" outlineLevel="2" x14ac:dyDescent="0.25">
      <c r="C126" s="3" t="s">
        <v>1</v>
      </c>
      <c r="D126" s="3"/>
      <c r="E126" s="19">
        <f>SUM(E121:E125)</f>
        <v>36</v>
      </c>
      <c r="F126" s="19">
        <f>SUM(F121:F125)</f>
        <v>18</v>
      </c>
      <c r="G126" s="3"/>
      <c r="H126" s="21">
        <f>SUM(H121:H125)</f>
        <v>3880.75</v>
      </c>
      <c r="I126" s="17">
        <f t="shared" si="80"/>
        <v>4.6382786832442182E-3</v>
      </c>
      <c r="J126" s="3"/>
    </row>
    <row r="127" spans="1:10" outlineLevel="2" x14ac:dyDescent="0.25"/>
    <row r="128" spans="1:10" s="9" customFormat="1" ht="18.75" x14ac:dyDescent="0.3">
      <c r="A128" s="7">
        <v>12</v>
      </c>
      <c r="B128" s="8" t="s">
        <v>23</v>
      </c>
    </row>
    <row r="129" spans="1:9" outlineLevel="1" x14ac:dyDescent="0.25">
      <c r="A129" s="6">
        <v>12.1</v>
      </c>
      <c r="B129" s="1" t="s">
        <v>6</v>
      </c>
    </row>
    <row r="130" spans="1:9" ht="15.75" outlineLevel="2" thickBot="1" x14ac:dyDescent="0.3">
      <c r="C130" s="2"/>
      <c r="D130" s="2"/>
      <c r="E130" s="2"/>
      <c r="F130" s="2"/>
      <c r="G130" s="2"/>
      <c r="H130" s="2"/>
      <c r="I130" s="2"/>
    </row>
    <row r="131" spans="1:9" outlineLevel="2" x14ac:dyDescent="0.25">
      <c r="C131" s="3">
        <v>65</v>
      </c>
      <c r="D131" s="54">
        <v>1.0364E-2</v>
      </c>
      <c r="E131" s="21">
        <f>H24</f>
        <v>496.5</v>
      </c>
      <c r="F131" s="38">
        <f>D131*E131</f>
        <v>5.1457259999999998</v>
      </c>
      <c r="G131" s="18">
        <f>E24</f>
        <v>4</v>
      </c>
      <c r="H131" s="17">
        <f>G131/E131</f>
        <v>8.0563947633434038E-3</v>
      </c>
      <c r="I131" s="41">
        <f>G131/F131</f>
        <v>0.77734414929982676</v>
      </c>
    </row>
    <row r="132" spans="1:9" outlineLevel="2" x14ac:dyDescent="0.25">
      <c r="C132" s="3">
        <v>66</v>
      </c>
      <c r="D132" s="54">
        <v>1.1413E-2</v>
      </c>
      <c r="E132" s="21">
        <f t="shared" ref="E132:E135" si="87">H25</f>
        <v>986</v>
      </c>
      <c r="F132" s="38">
        <f t="shared" ref="F132:F135" si="88">D132*E132</f>
        <v>11.253218</v>
      </c>
      <c r="G132" s="18">
        <f t="shared" ref="G132:G135" si="89">E25</f>
        <v>8</v>
      </c>
      <c r="H132" s="17">
        <f t="shared" ref="H132:H136" si="90">G132/E132</f>
        <v>8.1135902636916835E-3</v>
      </c>
      <c r="I132" s="41">
        <f t="shared" ref="I132:I136" si="91">G132/F132</f>
        <v>0.7109077598958804</v>
      </c>
    </row>
    <row r="133" spans="1:9" outlineLevel="2" x14ac:dyDescent="0.25">
      <c r="C133" s="3">
        <v>67</v>
      </c>
      <c r="D133" s="54">
        <v>1.2540000000000001E-2</v>
      </c>
      <c r="E133" s="21">
        <f t="shared" si="87"/>
        <v>973</v>
      </c>
      <c r="F133" s="38">
        <f t="shared" si="88"/>
        <v>12.201420000000001</v>
      </c>
      <c r="G133" s="18">
        <f t="shared" si="89"/>
        <v>9</v>
      </c>
      <c r="H133" s="17">
        <f t="shared" si="90"/>
        <v>9.249743062692703E-3</v>
      </c>
      <c r="I133" s="41">
        <f t="shared" si="91"/>
        <v>0.7376190640105823</v>
      </c>
    </row>
    <row r="134" spans="1:9" outlineLevel="2" x14ac:dyDescent="0.25">
      <c r="C134" s="3">
        <v>68</v>
      </c>
      <c r="D134" s="54">
        <v>1.3771E-2</v>
      </c>
      <c r="E134" s="21">
        <f t="shared" si="87"/>
        <v>959</v>
      </c>
      <c r="F134" s="38">
        <f t="shared" si="88"/>
        <v>13.206389</v>
      </c>
      <c r="G134" s="18">
        <f t="shared" si="89"/>
        <v>10</v>
      </c>
      <c r="H134" s="17">
        <f t="shared" si="90"/>
        <v>1.0427528675703858E-2</v>
      </c>
      <c r="I134" s="41">
        <f t="shared" si="91"/>
        <v>0.75720925682258788</v>
      </c>
    </row>
    <row r="135" spans="1:9" ht="15.75" outlineLevel="2" thickBot="1" x14ac:dyDescent="0.3">
      <c r="C135" s="5">
        <v>69</v>
      </c>
      <c r="D135" s="55">
        <v>1.5153E-2</v>
      </c>
      <c r="E135" s="26">
        <f t="shared" si="87"/>
        <v>475.5</v>
      </c>
      <c r="F135" s="39">
        <f t="shared" si="88"/>
        <v>7.2052515000000001</v>
      </c>
      <c r="G135" s="20">
        <f t="shared" si="89"/>
        <v>5</v>
      </c>
      <c r="H135" s="27">
        <f t="shared" si="90"/>
        <v>1.0515247108307046E-2</v>
      </c>
      <c r="I135" s="42">
        <f t="shared" si="91"/>
        <v>0.69393830319455185</v>
      </c>
    </row>
    <row r="136" spans="1:9" outlineLevel="2" x14ac:dyDescent="0.25">
      <c r="C136" s="3" t="s">
        <v>1</v>
      </c>
      <c r="D136" s="17">
        <f>F136/E136</f>
        <v>1.259948701799486E-2</v>
      </c>
      <c r="E136" s="21">
        <f>SUM(E131:E135)</f>
        <v>3890</v>
      </c>
      <c r="F136" s="38">
        <f>SUM(F131:F135)</f>
        <v>49.012004500000003</v>
      </c>
      <c r="G136" s="40">
        <f>SUM(G131:G135)</f>
        <v>36</v>
      </c>
      <c r="H136" s="17">
        <f t="shared" si="90"/>
        <v>9.2544987146529565E-3</v>
      </c>
      <c r="I136" s="41">
        <f t="shared" si="91"/>
        <v>0.73451392913342273</v>
      </c>
    </row>
    <row r="137" spans="1:9" outlineLevel="2" x14ac:dyDescent="0.25"/>
    <row r="138" spans="1:9" outlineLevel="1" x14ac:dyDescent="0.25">
      <c r="A138" s="6">
        <v>12.2</v>
      </c>
      <c r="B138" s="1" t="s">
        <v>24</v>
      </c>
    </row>
    <row r="139" spans="1:9" ht="15.75" outlineLevel="2" thickBot="1" x14ac:dyDescent="0.3">
      <c r="C139" s="2"/>
      <c r="D139" s="2"/>
      <c r="E139" s="2"/>
      <c r="F139" s="2"/>
      <c r="G139" s="2"/>
      <c r="H139" s="2"/>
      <c r="I139" s="2"/>
    </row>
    <row r="140" spans="1:9" outlineLevel="2" x14ac:dyDescent="0.25">
      <c r="C140" s="3">
        <v>65</v>
      </c>
      <c r="D140" s="17">
        <f>D131</f>
        <v>1.0364E-2</v>
      </c>
      <c r="E140" s="30">
        <f>H34</f>
        <v>744750</v>
      </c>
      <c r="F140" s="30">
        <f>D140*E140</f>
        <v>7718.5889999999999</v>
      </c>
      <c r="G140" s="30">
        <f>E34</f>
        <v>5600</v>
      </c>
      <c r="H140" s="17">
        <f>G140/E140</f>
        <v>7.5193017791205102E-3</v>
      </c>
      <c r="I140" s="41">
        <f>G140/F140</f>
        <v>0.7255212060131716</v>
      </c>
    </row>
    <row r="141" spans="1:9" outlineLevel="2" x14ac:dyDescent="0.25">
      <c r="C141" s="3">
        <v>66</v>
      </c>
      <c r="D141" s="17">
        <f t="shared" ref="D141:D144" si="92">D132</f>
        <v>1.1413E-2</v>
      </c>
      <c r="E141" s="30">
        <f t="shared" ref="E141:E144" si="93">H35</f>
        <v>1479400</v>
      </c>
      <c r="F141" s="30">
        <f t="shared" ref="F141:F144" si="94">D141*E141</f>
        <v>16884.392199999998</v>
      </c>
      <c r="G141" s="30">
        <f t="shared" ref="G141:G144" si="95">E35</f>
        <v>11600</v>
      </c>
      <c r="H141" s="17">
        <f t="shared" ref="H141:H145" si="96">G141/E141</f>
        <v>7.8410166283628506E-3</v>
      </c>
      <c r="I141" s="41">
        <f t="shared" ref="I141:I145" si="97">G141/F141</f>
        <v>0.68702502658046527</v>
      </c>
    </row>
    <row r="142" spans="1:9" outlineLevel="2" x14ac:dyDescent="0.25">
      <c r="C142" s="3">
        <v>67</v>
      </c>
      <c r="D142" s="17">
        <f t="shared" si="92"/>
        <v>1.2540000000000001E-2</v>
      </c>
      <c r="E142" s="30">
        <f t="shared" si="93"/>
        <v>1460300</v>
      </c>
      <c r="F142" s="30">
        <f t="shared" si="94"/>
        <v>18312.162</v>
      </c>
      <c r="G142" s="30">
        <f t="shared" si="95"/>
        <v>12375</v>
      </c>
      <c r="H142" s="17">
        <f t="shared" si="96"/>
        <v>8.4742861055947406E-3</v>
      </c>
      <c r="I142" s="41">
        <f t="shared" si="97"/>
        <v>0.67578039119575284</v>
      </c>
    </row>
    <row r="143" spans="1:9" outlineLevel="2" x14ac:dyDescent="0.25">
      <c r="C143" s="3">
        <v>68</v>
      </c>
      <c r="D143" s="17">
        <f t="shared" si="92"/>
        <v>1.3771E-2</v>
      </c>
      <c r="E143" s="30">
        <f t="shared" si="93"/>
        <v>1440425</v>
      </c>
      <c r="F143" s="30">
        <f t="shared" si="94"/>
        <v>19836.092675</v>
      </c>
      <c r="G143" s="30">
        <f t="shared" si="95"/>
        <v>14250</v>
      </c>
      <c r="H143" s="17">
        <f t="shared" si="96"/>
        <v>9.892913549820366E-3</v>
      </c>
      <c r="I143" s="41">
        <f t="shared" si="97"/>
        <v>0.71838744824779355</v>
      </c>
    </row>
    <row r="144" spans="1:9" ht="15.75" outlineLevel="2" thickBot="1" x14ac:dyDescent="0.3">
      <c r="C144" s="5">
        <v>69</v>
      </c>
      <c r="D144" s="27">
        <f t="shared" si="92"/>
        <v>1.5153E-2</v>
      </c>
      <c r="E144" s="31">
        <f t="shared" si="93"/>
        <v>714212.5</v>
      </c>
      <c r="F144" s="31">
        <f t="shared" si="94"/>
        <v>10822.4620125</v>
      </c>
      <c r="G144" s="31">
        <f t="shared" si="95"/>
        <v>6750</v>
      </c>
      <c r="H144" s="27">
        <f t="shared" si="96"/>
        <v>9.4509687242942397E-3</v>
      </c>
      <c r="I144" s="42">
        <f t="shared" si="97"/>
        <v>0.62370281292775287</v>
      </c>
    </row>
    <row r="145" spans="1:10" outlineLevel="2" x14ac:dyDescent="0.25">
      <c r="C145" s="3" t="s">
        <v>1</v>
      </c>
      <c r="D145" s="17">
        <f>F145/E145</f>
        <v>1.2600204721628164E-2</v>
      </c>
      <c r="E145" s="30">
        <f>SUM(E140:E144)</f>
        <v>5839087.5</v>
      </c>
      <c r="F145" s="30">
        <f>SUM(F140:F144)</f>
        <v>73573.697887499991</v>
      </c>
      <c r="G145" s="30">
        <f>SUM(G140:G144)</f>
        <v>50575</v>
      </c>
      <c r="H145" s="17">
        <f t="shared" si="96"/>
        <v>8.6614560922404406E-3</v>
      </c>
      <c r="I145" s="41">
        <f t="shared" si="97"/>
        <v>0.68740598137847009</v>
      </c>
    </row>
    <row r="146" spans="1:10" outlineLevel="2" x14ac:dyDescent="0.25"/>
    <row r="147" spans="1:10" outlineLevel="1" x14ac:dyDescent="0.25">
      <c r="A147" s="6">
        <v>12.3</v>
      </c>
      <c r="B147" s="1" t="s">
        <v>25</v>
      </c>
    </row>
    <row r="148" spans="1:10" ht="15.75" outlineLevel="2" thickBot="1" x14ac:dyDescent="0.3">
      <c r="C148" s="2"/>
      <c r="D148" s="2"/>
      <c r="E148" s="2"/>
      <c r="F148" s="2"/>
      <c r="G148" s="2"/>
      <c r="H148" s="2"/>
      <c r="I148" s="2"/>
      <c r="J148" s="2"/>
    </row>
    <row r="149" spans="1:10" outlineLevel="2" x14ac:dyDescent="0.25">
      <c r="C149" s="3">
        <v>2010</v>
      </c>
      <c r="D149" s="23">
        <v>65.5</v>
      </c>
      <c r="E149" s="17">
        <f>VLOOKUP(INT(D149),$C$140:$D$144,2,FALSE)</f>
        <v>1.0364E-2</v>
      </c>
      <c r="F149" s="30">
        <f>I77</f>
        <v>744750</v>
      </c>
      <c r="G149" s="30">
        <f>E149*F149</f>
        <v>7718.5889999999999</v>
      </c>
      <c r="H149" s="30">
        <f>F77</f>
        <v>5600</v>
      </c>
      <c r="I149" s="17">
        <f>H149/F149</f>
        <v>7.5193017791205102E-3</v>
      </c>
      <c r="J149" s="41">
        <f>H149/G149</f>
        <v>0.7255212060131716</v>
      </c>
    </row>
    <row r="150" spans="1:10" outlineLevel="2" x14ac:dyDescent="0.25">
      <c r="C150" s="3">
        <v>2010</v>
      </c>
      <c r="D150" s="23">
        <v>66</v>
      </c>
      <c r="E150" s="17">
        <f t="shared" ref="E150:E156" si="98">VLOOKUP(INT(D150),$C$140:$D$144,2,FALSE)</f>
        <v>1.1413E-2</v>
      </c>
      <c r="F150" s="30">
        <f t="shared" ref="F150:F156" si="99">I78</f>
        <v>743350</v>
      </c>
      <c r="G150" s="30">
        <f t="shared" ref="G150:G156" si="100">E150*F150</f>
        <v>8483.8535499999998</v>
      </c>
      <c r="H150" s="30">
        <f t="shared" ref="H150:H156" si="101">F78</f>
        <v>5800</v>
      </c>
      <c r="I150" s="17">
        <f t="shared" ref="I150:I157" si="102">H150/F150</f>
        <v>7.8025156386628105E-3</v>
      </c>
      <c r="J150" s="41">
        <f t="shared" ref="J150:J157" si="103">H150/G150</f>
        <v>0.68365159367938411</v>
      </c>
    </row>
    <row r="151" spans="1:10" outlineLevel="2" x14ac:dyDescent="0.25">
      <c r="C151" s="3">
        <v>2011</v>
      </c>
      <c r="D151" s="23">
        <v>66.5</v>
      </c>
      <c r="E151" s="17">
        <f t="shared" si="98"/>
        <v>1.1413E-2</v>
      </c>
      <c r="F151" s="30">
        <f t="shared" si="99"/>
        <v>736050</v>
      </c>
      <c r="G151" s="30">
        <f t="shared" si="100"/>
        <v>8400.5386500000004</v>
      </c>
      <c r="H151" s="30">
        <f t="shared" si="101"/>
        <v>5800</v>
      </c>
      <c r="I151" s="17">
        <f t="shared" si="102"/>
        <v>7.879899463351674E-3</v>
      </c>
      <c r="J151" s="41">
        <f t="shared" si="103"/>
        <v>0.69043191652954294</v>
      </c>
    </row>
    <row r="152" spans="1:10" outlineLevel="2" x14ac:dyDescent="0.25">
      <c r="C152" s="3">
        <v>2011</v>
      </c>
      <c r="D152" s="23">
        <v>67</v>
      </c>
      <c r="E152" s="17">
        <f t="shared" si="98"/>
        <v>1.2540000000000001E-2</v>
      </c>
      <c r="F152" s="30">
        <f t="shared" si="99"/>
        <v>734368.75</v>
      </c>
      <c r="G152" s="30">
        <f t="shared" si="100"/>
        <v>9208.9841250000009</v>
      </c>
      <c r="H152" s="30">
        <f t="shared" si="101"/>
        <v>6187.5</v>
      </c>
      <c r="I152" s="17">
        <f t="shared" si="102"/>
        <v>8.4256036221584864E-3</v>
      </c>
      <c r="J152" s="41">
        <f t="shared" si="103"/>
        <v>0.67189821548313278</v>
      </c>
    </row>
    <row r="153" spans="1:10" outlineLevel="2" x14ac:dyDescent="0.25">
      <c r="C153" s="3">
        <v>2012</v>
      </c>
      <c r="D153" s="23">
        <v>67.5</v>
      </c>
      <c r="E153" s="17">
        <f t="shared" si="98"/>
        <v>1.2540000000000001E-2</v>
      </c>
      <c r="F153" s="30">
        <f t="shared" si="99"/>
        <v>725931.25</v>
      </c>
      <c r="G153" s="30">
        <f t="shared" si="100"/>
        <v>9103.1778750000012</v>
      </c>
      <c r="H153" s="30">
        <f t="shared" si="101"/>
        <v>6187.5</v>
      </c>
      <c r="I153" s="17">
        <f t="shared" si="102"/>
        <v>8.5235344256084852E-3</v>
      </c>
      <c r="J153" s="41">
        <f t="shared" si="103"/>
        <v>0.67970768944246285</v>
      </c>
    </row>
    <row r="154" spans="1:10" outlineLevel="2" x14ac:dyDescent="0.25">
      <c r="C154" s="3">
        <v>2012</v>
      </c>
      <c r="D154" s="23">
        <v>68</v>
      </c>
      <c r="E154" s="17">
        <f t="shared" si="98"/>
        <v>1.3771E-2</v>
      </c>
      <c r="F154" s="30">
        <f t="shared" si="99"/>
        <v>724525</v>
      </c>
      <c r="G154" s="30">
        <f t="shared" si="100"/>
        <v>9977.4337749999995</v>
      </c>
      <c r="H154" s="30">
        <f t="shared" si="101"/>
        <v>7125</v>
      </c>
      <c r="I154" s="17">
        <f t="shared" si="102"/>
        <v>9.8340291915392838E-3</v>
      </c>
      <c r="J154" s="41">
        <f t="shared" si="103"/>
        <v>0.71411148003335156</v>
      </c>
    </row>
    <row r="155" spans="1:10" outlineLevel="2" x14ac:dyDescent="0.25">
      <c r="C155" s="3">
        <v>2013</v>
      </c>
      <c r="D155" s="23">
        <v>68.5</v>
      </c>
      <c r="E155" s="17">
        <f t="shared" si="98"/>
        <v>1.3771E-2</v>
      </c>
      <c r="F155" s="30">
        <f t="shared" si="99"/>
        <v>715900</v>
      </c>
      <c r="G155" s="30">
        <f t="shared" si="100"/>
        <v>9858.6589000000004</v>
      </c>
      <c r="H155" s="30">
        <f t="shared" si="101"/>
        <v>7125</v>
      </c>
      <c r="I155" s="17">
        <f t="shared" si="102"/>
        <v>9.9525073334264559E-3</v>
      </c>
      <c r="J155" s="41">
        <f t="shared" si="103"/>
        <v>0.72271493235251294</v>
      </c>
    </row>
    <row r="156" spans="1:10" ht="15.75" outlineLevel="2" thickBot="1" x14ac:dyDescent="0.3">
      <c r="C156" s="5">
        <v>2013</v>
      </c>
      <c r="D156" s="24">
        <v>69</v>
      </c>
      <c r="E156" s="27">
        <f t="shared" si="98"/>
        <v>1.5153E-2</v>
      </c>
      <c r="F156" s="31">
        <f t="shared" si="99"/>
        <v>714212.5</v>
      </c>
      <c r="G156" s="31">
        <f t="shared" si="100"/>
        <v>10822.4620125</v>
      </c>
      <c r="H156" s="31">
        <f t="shared" si="101"/>
        <v>6750</v>
      </c>
      <c r="I156" s="27">
        <f t="shared" si="102"/>
        <v>9.4509687242942397E-3</v>
      </c>
      <c r="J156" s="42">
        <f t="shared" si="103"/>
        <v>0.62370281292775287</v>
      </c>
    </row>
    <row r="157" spans="1:10" outlineLevel="2" x14ac:dyDescent="0.25">
      <c r="C157" s="3" t="s">
        <v>1</v>
      </c>
      <c r="D157" s="3"/>
      <c r="E157" s="17">
        <f>G157/F157</f>
        <v>1.2600204721628167E-2</v>
      </c>
      <c r="F157" s="30">
        <f>SUM(F149:F156)</f>
        <v>5839087.5</v>
      </c>
      <c r="G157" s="30">
        <f>SUM(G149:G156)</f>
        <v>73573.697887500006</v>
      </c>
      <c r="H157" s="30">
        <f>SUM(H149:H156)</f>
        <v>50575</v>
      </c>
      <c r="I157" s="17">
        <f t="shared" si="102"/>
        <v>8.6614560922404406E-3</v>
      </c>
      <c r="J157" s="41">
        <f t="shared" si="103"/>
        <v>0.68740598137846987</v>
      </c>
    </row>
    <row r="158" spans="1:10" outlineLevel="2" x14ac:dyDescent="0.25"/>
    <row r="159" spans="1:10" outlineLevel="1" x14ac:dyDescent="0.25">
      <c r="A159" s="6">
        <v>12.4</v>
      </c>
      <c r="B159" s="1" t="s">
        <v>26</v>
      </c>
    </row>
    <row r="160" spans="1:10" ht="15.75" outlineLevel="2" thickBot="1" x14ac:dyDescent="0.3">
      <c r="C160" s="13"/>
      <c r="D160" s="13"/>
      <c r="E160" s="13"/>
      <c r="F160" s="13"/>
      <c r="G160" s="13"/>
      <c r="H160" s="13"/>
      <c r="I160" s="13"/>
    </row>
    <row r="161" spans="1:9" outlineLevel="2" x14ac:dyDescent="0.25">
      <c r="C161" s="23">
        <v>65.5</v>
      </c>
      <c r="D161" s="17">
        <f>1-(1-E149)^(0.5)</f>
        <v>5.1954965924209118E-3</v>
      </c>
      <c r="E161" s="30">
        <f>H55</f>
        <v>1489500</v>
      </c>
      <c r="F161" s="30">
        <f>D161*E161</f>
        <v>7738.6921744109477</v>
      </c>
      <c r="G161" s="30">
        <f>E55</f>
        <v>5600</v>
      </c>
      <c r="H161" s="17">
        <f>G161/E161</f>
        <v>3.7596508895602551E-3</v>
      </c>
      <c r="I161" s="41">
        <f>G161/F161</f>
        <v>0.72363648453638874</v>
      </c>
    </row>
    <row r="162" spans="1:9" outlineLevel="2" x14ac:dyDescent="0.25">
      <c r="C162" s="23">
        <v>66</v>
      </c>
      <c r="D162" s="17">
        <f t="shared" ref="D162:D168" si="104">1-(1-E150)^(0.5)</f>
        <v>5.7228756528691083E-3</v>
      </c>
      <c r="E162" s="30">
        <f t="shared" ref="E162:E168" si="105">H56</f>
        <v>1480900</v>
      </c>
      <c r="F162" s="30">
        <f t="shared" ref="F162:F168" si="106">D162*E162</f>
        <v>8475.0065543338624</v>
      </c>
      <c r="G162" s="30">
        <f t="shared" ref="G162:G168" si="107">E56</f>
        <v>5800</v>
      </c>
      <c r="H162" s="17">
        <f t="shared" ref="H162:H169" si="108">G162/E162</f>
        <v>3.9165372408670402E-3</v>
      </c>
      <c r="I162" s="41">
        <f t="shared" ref="I162:I169" si="109">G162/F162</f>
        <v>0.68436525244149282</v>
      </c>
    </row>
    <row r="163" spans="1:9" outlineLevel="2" x14ac:dyDescent="0.25">
      <c r="C163" s="23">
        <v>66.5</v>
      </c>
      <c r="D163" s="17">
        <f t="shared" si="104"/>
        <v>5.7228756528691083E-3</v>
      </c>
      <c r="E163" s="30">
        <f t="shared" si="105"/>
        <v>1472100</v>
      </c>
      <c r="F163" s="30">
        <f t="shared" si="106"/>
        <v>8424.6452485886148</v>
      </c>
      <c r="G163" s="30">
        <f t="shared" si="107"/>
        <v>5800</v>
      </c>
      <c r="H163" s="17">
        <f t="shared" si="108"/>
        <v>3.939949731675837E-3</v>
      </c>
      <c r="I163" s="41">
        <f t="shared" si="109"/>
        <v>0.6884562885270068</v>
      </c>
    </row>
    <row r="164" spans="1:9" outlineLevel="2" x14ac:dyDescent="0.25">
      <c r="C164" s="23">
        <v>67</v>
      </c>
      <c r="D164" s="17">
        <f t="shared" si="104"/>
        <v>6.2897806704411696E-3</v>
      </c>
      <c r="E164" s="30">
        <f t="shared" si="105"/>
        <v>1462550</v>
      </c>
      <c r="F164" s="30">
        <f t="shared" si="106"/>
        <v>9199.1187195537332</v>
      </c>
      <c r="G164" s="30">
        <f t="shared" si="107"/>
        <v>6187.5</v>
      </c>
      <c r="H164" s="17">
        <f t="shared" si="108"/>
        <v>4.2306245940309734E-3</v>
      </c>
      <c r="I164" s="41">
        <f t="shared" si="109"/>
        <v>0.67261877888887245</v>
      </c>
    </row>
    <row r="165" spans="1:9" outlineLevel="2" x14ac:dyDescent="0.25">
      <c r="C165" s="23">
        <v>67.5</v>
      </c>
      <c r="D165" s="17">
        <f t="shared" si="104"/>
        <v>6.2897806704411696E-3</v>
      </c>
      <c r="E165" s="30">
        <f t="shared" si="105"/>
        <v>1451862.5</v>
      </c>
      <c r="F165" s="30">
        <f t="shared" si="106"/>
        <v>9131.8966886383932</v>
      </c>
      <c r="G165" s="30">
        <f t="shared" si="107"/>
        <v>6187.5</v>
      </c>
      <c r="H165" s="17">
        <f t="shared" si="108"/>
        <v>4.2617672128042426E-3</v>
      </c>
      <c r="I165" s="41">
        <f t="shared" si="109"/>
        <v>0.67757008329915569</v>
      </c>
    </row>
    <row r="166" spans="1:9" outlineLevel="2" x14ac:dyDescent="0.25">
      <c r="C166" s="23">
        <v>68</v>
      </c>
      <c r="D166" s="17">
        <f t="shared" si="104"/>
        <v>6.9093696947896133E-3</v>
      </c>
      <c r="E166" s="30">
        <f t="shared" si="105"/>
        <v>1441925</v>
      </c>
      <c r="F166" s="30">
        <f t="shared" si="106"/>
        <v>9962.7928971595138</v>
      </c>
      <c r="G166" s="30">
        <f t="shared" si="107"/>
        <v>7125</v>
      </c>
      <c r="H166" s="17">
        <f t="shared" si="108"/>
        <v>4.9413110945437525E-3</v>
      </c>
      <c r="I166" s="41">
        <f t="shared" si="109"/>
        <v>0.71516090653971187</v>
      </c>
    </row>
    <row r="167" spans="1:9" outlineLevel="2" x14ac:dyDescent="0.25">
      <c r="C167" s="23">
        <v>68.5</v>
      </c>
      <c r="D167" s="17">
        <f t="shared" si="104"/>
        <v>6.9093696947896133E-3</v>
      </c>
      <c r="E167" s="30">
        <f t="shared" si="105"/>
        <v>1431800</v>
      </c>
      <c r="F167" s="30">
        <f t="shared" si="106"/>
        <v>9892.8355289997689</v>
      </c>
      <c r="G167" s="30">
        <f t="shared" si="107"/>
        <v>7125</v>
      </c>
      <c r="H167" s="17">
        <f t="shared" si="108"/>
        <v>4.976253666713228E-3</v>
      </c>
      <c r="I167" s="41">
        <f t="shared" si="109"/>
        <v>0.72021818002673144</v>
      </c>
    </row>
    <row r="168" spans="1:9" ht="15.75" outlineLevel="2" thickBot="1" x14ac:dyDescent="0.3">
      <c r="C168" s="24">
        <v>69</v>
      </c>
      <c r="D168" s="27">
        <f t="shared" si="104"/>
        <v>7.6054212159358814E-3</v>
      </c>
      <c r="E168" s="31">
        <f t="shared" si="105"/>
        <v>1421675</v>
      </c>
      <c r="F168" s="31">
        <f t="shared" si="106"/>
        <v>10812.437207165643</v>
      </c>
      <c r="G168" s="31">
        <f t="shared" si="107"/>
        <v>6750</v>
      </c>
      <c r="H168" s="27">
        <f t="shared" si="108"/>
        <v>4.7479205866319662E-3</v>
      </c>
      <c r="I168" s="42">
        <f t="shared" si="109"/>
        <v>0.62428108211593814</v>
      </c>
    </row>
    <row r="169" spans="1:9" outlineLevel="2" x14ac:dyDescent="0.25">
      <c r="C169" s="3" t="s">
        <v>1</v>
      </c>
      <c r="D169" s="17">
        <f>F169/E169</f>
        <v>6.3195545964674811E-3</v>
      </c>
      <c r="E169" s="30">
        <f>SUM(E161:E168)</f>
        <v>11652312.5</v>
      </c>
      <c r="F169" s="30">
        <f>SUM(F161:F168)</f>
        <v>73637.425018850481</v>
      </c>
      <c r="G169" s="30">
        <f>SUM(G161:G168)</f>
        <v>50575</v>
      </c>
      <c r="H169" s="17">
        <f t="shared" si="108"/>
        <v>4.3403401685287793E-3</v>
      </c>
      <c r="I169" s="41">
        <f t="shared" si="109"/>
        <v>0.68681108807176894</v>
      </c>
    </row>
    <row r="170" spans="1:9" outlineLevel="2" x14ac:dyDescent="0.25">
      <c r="C170" s="3"/>
      <c r="D170" s="4"/>
      <c r="E170" s="10"/>
      <c r="F170" s="4"/>
      <c r="G170" s="4"/>
      <c r="H170" s="4"/>
      <c r="I170" s="12"/>
    </row>
    <row r="171" spans="1:9" outlineLevel="1" x14ac:dyDescent="0.25">
      <c r="A171" s="6">
        <v>12.5</v>
      </c>
      <c r="B171" s="1" t="s">
        <v>27</v>
      </c>
    </row>
    <row r="172" spans="1:9" ht="15.75" outlineLevel="2" thickBot="1" x14ac:dyDescent="0.3">
      <c r="C172" s="2"/>
      <c r="D172" s="2"/>
      <c r="E172" s="2"/>
      <c r="F172" s="2"/>
      <c r="G172" s="2"/>
      <c r="H172" s="2"/>
      <c r="I172" s="2"/>
    </row>
    <row r="173" spans="1:9" outlineLevel="2" x14ac:dyDescent="0.25">
      <c r="C173" s="3">
        <v>2010</v>
      </c>
      <c r="D173" s="23">
        <v>65.5</v>
      </c>
      <c r="E173" s="3">
        <v>181</v>
      </c>
      <c r="F173" s="3">
        <v>365</v>
      </c>
      <c r="G173" s="17">
        <f>E149</f>
        <v>1.0364E-2</v>
      </c>
      <c r="H173" s="35">
        <f>1-(1-G173)^(1/F173)</f>
        <v>2.8542278225462958E-5</v>
      </c>
      <c r="I173" s="17">
        <f>1-(1-H173)^(E173)</f>
        <v>5.1529040924505054E-3</v>
      </c>
    </row>
    <row r="174" spans="1:9" outlineLevel="2" x14ac:dyDescent="0.25">
      <c r="C174" s="3">
        <v>2010</v>
      </c>
      <c r="D174" s="23">
        <v>66</v>
      </c>
      <c r="E174" s="3">
        <v>184</v>
      </c>
      <c r="F174" s="3">
        <v>365</v>
      </c>
      <c r="G174" s="18">
        <f t="shared" ref="G174:G180" si="110">E150</f>
        <v>1.1413E-2</v>
      </c>
      <c r="H174" s="35">
        <f t="shared" ref="H174:H180" si="111">1-(1-G174)^(1/F174)</f>
        <v>3.1447801684736376E-5</v>
      </c>
      <c r="I174" s="17">
        <f t="shared" ref="I174:I180" si="112">1-(1-H174)^(E174)</f>
        <v>5.7697770288588357E-3</v>
      </c>
    </row>
    <row r="175" spans="1:9" outlineLevel="2" x14ac:dyDescent="0.25">
      <c r="C175" s="3">
        <v>2011</v>
      </c>
      <c r="D175" s="23">
        <v>66.5</v>
      </c>
      <c r="E175" s="3">
        <v>181</v>
      </c>
      <c r="F175" s="3">
        <v>365</v>
      </c>
      <c r="G175" s="18">
        <f t="shared" si="110"/>
        <v>1.1413E-2</v>
      </c>
      <c r="H175" s="35">
        <f t="shared" si="111"/>
        <v>3.1447801684736376E-5</v>
      </c>
      <c r="I175" s="17">
        <f t="shared" si="112"/>
        <v>5.6759720643577705E-3</v>
      </c>
    </row>
    <row r="176" spans="1:9" outlineLevel="2" x14ac:dyDescent="0.25">
      <c r="C176" s="3">
        <v>2011</v>
      </c>
      <c r="D176" s="23">
        <v>67</v>
      </c>
      <c r="E176" s="3">
        <v>184</v>
      </c>
      <c r="F176" s="3">
        <v>366</v>
      </c>
      <c r="G176" s="18">
        <f t="shared" si="110"/>
        <v>1.2540000000000001E-2</v>
      </c>
      <c r="H176" s="35">
        <f t="shared" si="111"/>
        <v>3.4478338276078269E-5</v>
      </c>
      <c r="I176" s="17">
        <f t="shared" si="112"/>
        <v>6.3240421475265762E-3</v>
      </c>
    </row>
    <row r="177" spans="1:10" outlineLevel="2" x14ac:dyDescent="0.25">
      <c r="C177" s="3">
        <v>2012</v>
      </c>
      <c r="D177" s="23">
        <v>67.5</v>
      </c>
      <c r="E177" s="3">
        <v>182</v>
      </c>
      <c r="F177" s="3">
        <v>366</v>
      </c>
      <c r="G177" s="18">
        <f t="shared" si="110"/>
        <v>1.2540000000000001E-2</v>
      </c>
      <c r="H177" s="35">
        <f t="shared" si="111"/>
        <v>3.4478338276078269E-5</v>
      </c>
      <c r="I177" s="17">
        <f t="shared" si="112"/>
        <v>6.2555180120259513E-3</v>
      </c>
    </row>
    <row r="178" spans="1:10" outlineLevel="2" x14ac:dyDescent="0.25">
      <c r="C178" s="3">
        <v>2012</v>
      </c>
      <c r="D178" s="23">
        <v>68</v>
      </c>
      <c r="E178" s="3">
        <v>184</v>
      </c>
      <c r="F178" s="3">
        <v>365</v>
      </c>
      <c r="G178" s="18">
        <f t="shared" si="110"/>
        <v>1.3771E-2</v>
      </c>
      <c r="H178" s="35">
        <f t="shared" si="111"/>
        <v>3.7990236775753417E-5</v>
      </c>
      <c r="I178" s="17">
        <f t="shared" si="112"/>
        <v>6.965960779590219E-3</v>
      </c>
    </row>
    <row r="179" spans="1:10" outlineLevel="2" x14ac:dyDescent="0.25">
      <c r="C179" s="3">
        <v>2013</v>
      </c>
      <c r="D179" s="23">
        <v>68.5</v>
      </c>
      <c r="E179" s="3">
        <v>181</v>
      </c>
      <c r="F179" s="3">
        <v>365</v>
      </c>
      <c r="G179" s="18">
        <f t="shared" si="110"/>
        <v>1.3771E-2</v>
      </c>
      <c r="H179" s="35">
        <f t="shared" si="111"/>
        <v>3.7990236775753417E-5</v>
      </c>
      <c r="I179" s="17">
        <f t="shared" si="112"/>
        <v>6.852775384990073E-3</v>
      </c>
    </row>
    <row r="180" spans="1:10" outlineLevel="2" x14ac:dyDescent="0.25">
      <c r="C180" s="3">
        <v>2013</v>
      </c>
      <c r="D180" s="23">
        <v>69</v>
      </c>
      <c r="E180" s="3">
        <v>184</v>
      </c>
      <c r="F180" s="3">
        <v>365</v>
      </c>
      <c r="G180" s="18">
        <f t="shared" si="110"/>
        <v>1.5153E-2</v>
      </c>
      <c r="H180" s="35">
        <f t="shared" si="111"/>
        <v>4.1831946456016844E-5</v>
      </c>
      <c r="I180" s="17">
        <f t="shared" si="112"/>
        <v>7.6676912600339708E-3</v>
      </c>
    </row>
    <row r="181" spans="1:10" outlineLevel="2" x14ac:dyDescent="0.25"/>
    <row r="182" spans="1:10" s="9" customFormat="1" ht="18.75" x14ac:dyDescent="0.3">
      <c r="A182" s="7">
        <v>13</v>
      </c>
      <c r="B182" s="8" t="s">
        <v>28</v>
      </c>
    </row>
    <row r="183" spans="1:10" outlineLevel="1" x14ac:dyDescent="0.25">
      <c r="A183" s="6">
        <v>13.1</v>
      </c>
      <c r="B183" s="1" t="s">
        <v>29</v>
      </c>
    </row>
    <row r="184" spans="1:10" ht="15.75" outlineLevel="2" thickBot="1" x14ac:dyDescent="0.3">
      <c r="C184" s="2"/>
      <c r="D184" s="2"/>
      <c r="E184" s="2"/>
      <c r="F184" s="2"/>
      <c r="G184" s="2"/>
      <c r="H184" s="2"/>
      <c r="I184" s="2"/>
      <c r="J184" s="2"/>
    </row>
    <row r="185" spans="1:10" outlineLevel="2" x14ac:dyDescent="0.25">
      <c r="C185" s="3">
        <v>65</v>
      </c>
      <c r="D185" s="18">
        <f>D24</f>
        <v>994</v>
      </c>
      <c r="E185" s="18">
        <f t="shared" ref="E185:F185" si="113">E24</f>
        <v>4</v>
      </c>
      <c r="F185" s="18">
        <f t="shared" si="113"/>
        <v>2</v>
      </c>
      <c r="G185" s="23">
        <v>0.5</v>
      </c>
      <c r="H185" s="21">
        <f>D185*G185 - 0.5*(E185+F185)*G185</f>
        <v>495.5</v>
      </c>
      <c r="I185" s="17">
        <f>E185/$H185</f>
        <v>8.0726538849646822E-3</v>
      </c>
      <c r="J185" s="17">
        <f t="shared" ref="J185:J190" si="114">F185/$H185</f>
        <v>4.0363269424823411E-3</v>
      </c>
    </row>
    <row r="186" spans="1:10" outlineLevel="2" x14ac:dyDescent="0.25">
      <c r="C186" s="3">
        <v>66</v>
      </c>
      <c r="D186" s="18">
        <f>D185-E185-F185</f>
        <v>988</v>
      </c>
      <c r="E186" s="18">
        <f t="shared" ref="E186:F186" si="115">E25</f>
        <v>8</v>
      </c>
      <c r="F186" s="18">
        <f t="shared" si="115"/>
        <v>4</v>
      </c>
      <c r="G186" s="23">
        <v>1</v>
      </c>
      <c r="H186" s="21">
        <f t="shared" ref="H186:H189" si="116">D186*G186 - 0.5*(E186+F186)*G186</f>
        <v>982</v>
      </c>
      <c r="I186" s="17">
        <f t="shared" ref="I186:I190" si="117">E186/$H186</f>
        <v>8.1466395112016286E-3</v>
      </c>
      <c r="J186" s="17">
        <f t="shared" si="114"/>
        <v>4.0733197556008143E-3</v>
      </c>
    </row>
    <row r="187" spans="1:10" outlineLevel="2" x14ac:dyDescent="0.25">
      <c r="C187" s="3">
        <v>67</v>
      </c>
      <c r="D187" s="18">
        <f t="shared" ref="D187:D189" si="118">D186-E186-F186</f>
        <v>976</v>
      </c>
      <c r="E187" s="18">
        <f t="shared" ref="E187:F187" si="119">E26</f>
        <v>9</v>
      </c>
      <c r="F187" s="18">
        <f t="shared" si="119"/>
        <v>6</v>
      </c>
      <c r="G187" s="23">
        <v>1</v>
      </c>
      <c r="H187" s="21">
        <f t="shared" si="116"/>
        <v>968.5</v>
      </c>
      <c r="I187" s="17">
        <f t="shared" si="117"/>
        <v>9.2927207021166747E-3</v>
      </c>
      <c r="J187" s="17">
        <f t="shared" si="114"/>
        <v>6.1951471347444498E-3</v>
      </c>
    </row>
    <row r="188" spans="1:10" outlineLevel="2" x14ac:dyDescent="0.25">
      <c r="C188" s="3">
        <v>68</v>
      </c>
      <c r="D188" s="18">
        <f t="shared" si="118"/>
        <v>961</v>
      </c>
      <c r="E188" s="18">
        <f t="shared" ref="E188:F188" si="120">E27</f>
        <v>10</v>
      </c>
      <c r="F188" s="18">
        <f t="shared" si="120"/>
        <v>4</v>
      </c>
      <c r="G188" s="23">
        <v>1</v>
      </c>
      <c r="H188" s="21">
        <f t="shared" si="116"/>
        <v>954</v>
      </c>
      <c r="I188" s="17">
        <f t="shared" si="117"/>
        <v>1.0482180293501049E-2</v>
      </c>
      <c r="J188" s="17">
        <f t="shared" si="114"/>
        <v>4.1928721174004195E-3</v>
      </c>
    </row>
    <row r="189" spans="1:10" ht="15.75" outlineLevel="2" thickBot="1" x14ac:dyDescent="0.3">
      <c r="C189" s="5">
        <v>69</v>
      </c>
      <c r="D189" s="20">
        <f t="shared" si="118"/>
        <v>947</v>
      </c>
      <c r="E189" s="20">
        <f t="shared" ref="E189:F189" si="121">E28</f>
        <v>5</v>
      </c>
      <c r="F189" s="20">
        <f t="shared" si="121"/>
        <v>2</v>
      </c>
      <c r="G189" s="24">
        <v>0.5</v>
      </c>
      <c r="H189" s="26">
        <f t="shared" si="116"/>
        <v>471.75</v>
      </c>
      <c r="I189" s="27">
        <f t="shared" si="117"/>
        <v>1.0598834128245893E-2</v>
      </c>
      <c r="J189" s="27">
        <f t="shared" si="114"/>
        <v>4.2395336512983575E-3</v>
      </c>
    </row>
    <row r="190" spans="1:10" outlineLevel="2" x14ac:dyDescent="0.25">
      <c r="C190" s="3" t="s">
        <v>1</v>
      </c>
      <c r="D190" s="3"/>
      <c r="E190" s="18">
        <f>SUM(E185:E189)</f>
        <v>36</v>
      </c>
      <c r="F190" s="18">
        <f>SUM(F185:F189)</f>
        <v>18</v>
      </c>
      <c r="G190" s="3"/>
      <c r="H190" s="21">
        <f>SUM(H185:H189)</f>
        <v>3871.75</v>
      </c>
      <c r="I190" s="17">
        <f t="shared" si="117"/>
        <v>9.29812100471363E-3</v>
      </c>
      <c r="J190" s="17">
        <f t="shared" si="114"/>
        <v>4.649060502356815E-3</v>
      </c>
    </row>
    <row r="191" spans="1:10" outlineLevel="2" x14ac:dyDescent="0.25"/>
    <row r="192" spans="1:10" s="9" customFormat="1" ht="18.75" x14ac:dyDescent="0.3">
      <c r="A192" s="7">
        <v>14</v>
      </c>
      <c r="B192" s="8" t="s">
        <v>30</v>
      </c>
    </row>
    <row r="193" spans="1:11" outlineLevel="1" x14ac:dyDescent="0.25">
      <c r="A193" s="6">
        <v>14.1</v>
      </c>
      <c r="B193" s="1" t="s">
        <v>5</v>
      </c>
    </row>
    <row r="194" spans="1:11" ht="15.75" outlineLevel="2" thickBot="1" x14ac:dyDescent="0.3">
      <c r="C194" s="2"/>
      <c r="D194" s="2"/>
      <c r="E194" s="2"/>
      <c r="F194" s="2"/>
      <c r="G194" s="2"/>
      <c r="H194" s="2"/>
      <c r="I194" s="2"/>
    </row>
    <row r="195" spans="1:11" outlineLevel="2" x14ac:dyDescent="0.25">
      <c r="C195" s="3">
        <v>65</v>
      </c>
      <c r="D195" s="19">
        <f>D14</f>
        <v>1000</v>
      </c>
      <c r="E195" s="18">
        <f t="shared" ref="E195:F195" si="122">E14</f>
        <v>7</v>
      </c>
      <c r="F195" s="18">
        <f t="shared" si="122"/>
        <v>5</v>
      </c>
      <c r="G195" s="18">
        <f>SUM(E195:F195)</f>
        <v>12</v>
      </c>
      <c r="H195" s="17">
        <f>G195/D195</f>
        <v>1.2E-2</v>
      </c>
      <c r="I195" s="17">
        <f>1-H195</f>
        <v>0.98799999999999999</v>
      </c>
    </row>
    <row r="196" spans="1:11" outlineLevel="2" x14ac:dyDescent="0.25">
      <c r="C196" s="3">
        <v>66</v>
      </c>
      <c r="D196" s="19">
        <f>D195-E195-F195</f>
        <v>988</v>
      </c>
      <c r="E196" s="18">
        <f t="shared" ref="E196:F196" si="123">E15</f>
        <v>8</v>
      </c>
      <c r="F196" s="18">
        <f t="shared" si="123"/>
        <v>4</v>
      </c>
      <c r="G196" s="18">
        <f t="shared" ref="G196:G198" si="124">SUM(E196:F196)</f>
        <v>12</v>
      </c>
      <c r="H196" s="17">
        <f t="shared" ref="H196:H198" si="125">G196/D196</f>
        <v>1.2145748987854251E-2</v>
      </c>
      <c r="I196" s="17">
        <f t="shared" ref="I196:I198" si="126">1-H196</f>
        <v>0.98785425101214575</v>
      </c>
    </row>
    <row r="197" spans="1:11" outlineLevel="2" x14ac:dyDescent="0.25">
      <c r="C197" s="3">
        <v>67</v>
      </c>
      <c r="D197" s="18">
        <f t="shared" ref="D197:D199" si="127">D196-E196-F196</f>
        <v>976</v>
      </c>
      <c r="E197" s="18">
        <f t="shared" ref="E197:F197" si="128">E16</f>
        <v>9</v>
      </c>
      <c r="F197" s="18">
        <f t="shared" si="128"/>
        <v>6</v>
      </c>
      <c r="G197" s="18">
        <f t="shared" si="124"/>
        <v>15</v>
      </c>
      <c r="H197" s="17">
        <f t="shared" si="125"/>
        <v>1.5368852459016393E-2</v>
      </c>
      <c r="I197" s="17">
        <f t="shared" si="126"/>
        <v>0.98463114754098358</v>
      </c>
    </row>
    <row r="198" spans="1:11" outlineLevel="2" x14ac:dyDescent="0.25">
      <c r="C198" s="3">
        <v>68</v>
      </c>
      <c r="D198" s="18">
        <f t="shared" si="127"/>
        <v>961</v>
      </c>
      <c r="E198" s="18">
        <f t="shared" ref="E198:F198" si="129">E17</f>
        <v>10</v>
      </c>
      <c r="F198" s="18">
        <f t="shared" si="129"/>
        <v>4</v>
      </c>
      <c r="G198" s="18">
        <f t="shared" si="124"/>
        <v>14</v>
      </c>
      <c r="H198" s="17">
        <f t="shared" si="125"/>
        <v>1.4568158168574402E-2</v>
      </c>
      <c r="I198" s="17">
        <f t="shared" si="126"/>
        <v>0.98543184183142563</v>
      </c>
    </row>
    <row r="199" spans="1:11" ht="15.75" outlineLevel="2" thickBot="1" x14ac:dyDescent="0.3">
      <c r="C199" s="5">
        <v>69</v>
      </c>
      <c r="D199" s="20">
        <f t="shared" si="127"/>
        <v>947</v>
      </c>
      <c r="E199" s="5"/>
      <c r="F199" s="5"/>
      <c r="G199" s="5"/>
      <c r="H199" s="5"/>
      <c r="I199" s="5"/>
    </row>
    <row r="200" spans="1:11" outlineLevel="2" x14ac:dyDescent="0.25">
      <c r="C200" s="3" t="s">
        <v>1</v>
      </c>
      <c r="D200" s="3"/>
      <c r="E200" s="18">
        <f>SUM(E195:E199)</f>
        <v>34</v>
      </c>
      <c r="F200" s="18">
        <f>SUM(F195:F199)</f>
        <v>19</v>
      </c>
      <c r="G200" s="18">
        <f>SUM(G195:G199)</f>
        <v>53</v>
      </c>
      <c r="H200" s="3"/>
      <c r="I200" s="3"/>
    </row>
    <row r="201" spans="1:11" outlineLevel="2" x14ac:dyDescent="0.25"/>
    <row r="202" spans="1:11" outlineLevel="1" x14ac:dyDescent="0.25">
      <c r="A202" s="6">
        <v>14.2</v>
      </c>
      <c r="B202" s="1" t="s">
        <v>6</v>
      </c>
    </row>
    <row r="203" spans="1:11" ht="15.75" outlineLevel="2" thickBot="1" x14ac:dyDescent="0.3">
      <c r="C203" s="2"/>
      <c r="D203" s="2"/>
      <c r="E203" s="2"/>
      <c r="F203" s="2"/>
      <c r="G203" s="2"/>
      <c r="H203" s="2"/>
      <c r="I203" s="2"/>
      <c r="J203" s="2"/>
      <c r="K203" s="2"/>
    </row>
    <row r="204" spans="1:11" outlineLevel="2" x14ac:dyDescent="0.25">
      <c r="C204" s="3">
        <v>65</v>
      </c>
      <c r="D204" s="18">
        <f>D24</f>
        <v>994</v>
      </c>
      <c r="E204" s="18">
        <f t="shared" ref="E204:F204" si="130">E24</f>
        <v>4</v>
      </c>
      <c r="F204" s="18">
        <f t="shared" si="130"/>
        <v>2</v>
      </c>
      <c r="G204" s="23">
        <v>0.5</v>
      </c>
      <c r="H204" s="21">
        <f>D204*G204</f>
        <v>497</v>
      </c>
      <c r="I204" s="17">
        <f>E204/H204</f>
        <v>8.0482897384305842E-3</v>
      </c>
      <c r="J204" s="17">
        <f>F204/H204</f>
        <v>4.0241448692152921E-3</v>
      </c>
      <c r="K204" s="17">
        <f>1-I204-J204</f>
        <v>0.98792756539235405</v>
      </c>
    </row>
    <row r="205" spans="1:11" outlineLevel="2" x14ac:dyDescent="0.25">
      <c r="C205" s="3">
        <v>66</v>
      </c>
      <c r="D205" s="18">
        <f>D204-E204-F204</f>
        <v>988</v>
      </c>
      <c r="E205" s="18">
        <f t="shared" ref="E205:F205" si="131">E25</f>
        <v>8</v>
      </c>
      <c r="F205" s="18">
        <f t="shared" si="131"/>
        <v>4</v>
      </c>
      <c r="G205" s="23">
        <v>1</v>
      </c>
      <c r="H205" s="21">
        <f>D205</f>
        <v>988</v>
      </c>
      <c r="I205" s="17">
        <f t="shared" ref="I205:I209" si="132">E205/H205</f>
        <v>8.0971659919028341E-3</v>
      </c>
      <c r="J205" s="17">
        <f t="shared" ref="J205:J209" si="133">F205/H205</f>
        <v>4.048582995951417E-3</v>
      </c>
      <c r="K205" s="17">
        <f t="shared" ref="K205:K208" si="134">1-I205-J205</f>
        <v>0.98785425101214575</v>
      </c>
    </row>
    <row r="206" spans="1:11" outlineLevel="2" x14ac:dyDescent="0.25">
      <c r="C206" s="3">
        <v>67</v>
      </c>
      <c r="D206" s="18">
        <f t="shared" ref="D206:D208" si="135">D205-E205-F205</f>
        <v>976</v>
      </c>
      <c r="E206" s="18">
        <f t="shared" ref="E206:F206" si="136">E26</f>
        <v>9</v>
      </c>
      <c r="F206" s="18">
        <f t="shared" si="136"/>
        <v>6</v>
      </c>
      <c r="G206" s="23">
        <v>1</v>
      </c>
      <c r="H206" s="21">
        <f t="shared" ref="H206:H207" si="137">D206</f>
        <v>976</v>
      </c>
      <c r="I206" s="17">
        <f t="shared" si="132"/>
        <v>9.2213114754098359E-3</v>
      </c>
      <c r="J206" s="17">
        <f t="shared" si="133"/>
        <v>6.1475409836065573E-3</v>
      </c>
      <c r="K206" s="17">
        <f t="shared" si="134"/>
        <v>0.98463114754098358</v>
      </c>
    </row>
    <row r="207" spans="1:11" outlineLevel="2" x14ac:dyDescent="0.25">
      <c r="C207" s="3">
        <v>68</v>
      </c>
      <c r="D207" s="18">
        <f t="shared" si="135"/>
        <v>961</v>
      </c>
      <c r="E207" s="18">
        <f t="shared" ref="E207:F207" si="138">E27</f>
        <v>10</v>
      </c>
      <c r="F207" s="18">
        <f t="shared" si="138"/>
        <v>4</v>
      </c>
      <c r="G207" s="23">
        <v>1</v>
      </c>
      <c r="H207" s="21">
        <f t="shared" si="137"/>
        <v>961</v>
      </c>
      <c r="I207" s="17">
        <f t="shared" si="132"/>
        <v>1.040582726326743E-2</v>
      </c>
      <c r="J207" s="17">
        <f t="shared" si="133"/>
        <v>4.1623309053069723E-3</v>
      </c>
      <c r="K207" s="17">
        <f t="shared" si="134"/>
        <v>0.98543184183142563</v>
      </c>
    </row>
    <row r="208" spans="1:11" ht="15.75" outlineLevel="2" thickBot="1" x14ac:dyDescent="0.3">
      <c r="C208" s="5">
        <v>69</v>
      </c>
      <c r="D208" s="20">
        <f t="shared" si="135"/>
        <v>947</v>
      </c>
      <c r="E208" s="20">
        <f t="shared" ref="E208:F208" si="139">E28</f>
        <v>5</v>
      </c>
      <c r="F208" s="20">
        <f t="shared" si="139"/>
        <v>2</v>
      </c>
      <c r="G208" s="24">
        <v>0.5</v>
      </c>
      <c r="H208" s="26">
        <f>D208*G208+(E208+F208)*(1-G208)</f>
        <v>477</v>
      </c>
      <c r="I208" s="27">
        <f t="shared" si="132"/>
        <v>1.0482180293501049E-2</v>
      </c>
      <c r="J208" s="27">
        <f t="shared" si="133"/>
        <v>4.1928721174004195E-3</v>
      </c>
      <c r="K208" s="27">
        <f t="shared" si="134"/>
        <v>0.98532494758909861</v>
      </c>
    </row>
    <row r="209" spans="3:11" outlineLevel="2" x14ac:dyDescent="0.25">
      <c r="C209" s="3" t="s">
        <v>1</v>
      </c>
      <c r="D209" s="3"/>
      <c r="E209" s="18">
        <f>SUM(E204:E208)</f>
        <v>36</v>
      </c>
      <c r="F209" s="18">
        <f>SUM(F204:F208)</f>
        <v>18</v>
      </c>
      <c r="G209" s="3"/>
      <c r="H209" s="21">
        <f>SUM(H204:H208)</f>
        <v>3899</v>
      </c>
      <c r="I209" s="17">
        <f t="shared" si="132"/>
        <v>9.2331367017183894E-3</v>
      </c>
      <c r="J209" s="17">
        <f t="shared" si="133"/>
        <v>4.6165683508591947E-3</v>
      </c>
      <c r="K209" s="16"/>
    </row>
    <row r="210" spans="3:11" outlineLevel="2" x14ac:dyDescent="0.25"/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31</vt:i4>
      </vt:variant>
    </vt:vector>
  </HeadingPairs>
  <TitlesOfParts>
    <vt:vector size="33" baseType="lpstr">
      <vt:lpstr>Notes</vt:lpstr>
      <vt:lpstr>Grouped Examples</vt:lpstr>
      <vt:lpstr>'Grouped Examples'!_Toc462304710</vt:lpstr>
      <vt:lpstr>'Grouped Examples'!_Toc462643266</vt:lpstr>
      <vt:lpstr>'Grouped Examples'!_Toc462643267</vt:lpstr>
      <vt:lpstr>'Grouped Examples'!_Toc462643271</vt:lpstr>
      <vt:lpstr>'Grouped Examples'!_Toc462643273</vt:lpstr>
      <vt:lpstr>'Grouped Examples'!_Toc462643275</vt:lpstr>
      <vt:lpstr>'Grouped Examples'!_Toc462643276</vt:lpstr>
      <vt:lpstr>'Grouped Examples'!_Toc462643278</vt:lpstr>
      <vt:lpstr>'Grouped Examples'!_Toc462643279</vt:lpstr>
      <vt:lpstr>'Grouped Examples'!_Toc462643280</vt:lpstr>
      <vt:lpstr>'Grouped Examples'!_Toc462643281</vt:lpstr>
      <vt:lpstr>'Grouped Examples'!_Toc462643282</vt:lpstr>
      <vt:lpstr>'Grouped Examples'!_Toc462643283</vt:lpstr>
      <vt:lpstr>'Grouped Examples'!_Toc462643284</vt:lpstr>
      <vt:lpstr>'Grouped Examples'!_Toc462643285</vt:lpstr>
      <vt:lpstr>'Grouped Examples'!_Toc462643286</vt:lpstr>
      <vt:lpstr>'Grouped Examples'!_Toc462643287</vt:lpstr>
      <vt:lpstr>'Grouped Examples'!_Toc462643288</vt:lpstr>
      <vt:lpstr>'Grouped Examples'!_Toc462643304</vt:lpstr>
      <vt:lpstr>'Grouped Examples'!_Toc462643305</vt:lpstr>
      <vt:lpstr>'Grouped Examples'!_Toc462643307</vt:lpstr>
      <vt:lpstr>'Grouped Examples'!_Toc462643308</vt:lpstr>
      <vt:lpstr>'Grouped Examples'!_Toc462643309</vt:lpstr>
      <vt:lpstr>'Grouped Examples'!_Toc462643310</vt:lpstr>
      <vt:lpstr>'Grouped Examples'!_Toc462643311</vt:lpstr>
      <vt:lpstr>'Grouped Examples'!_Toc462643312</vt:lpstr>
      <vt:lpstr>'Grouped Examples'!_Toc462643313</vt:lpstr>
      <vt:lpstr>'Grouped Examples'!_Toc462643314</vt:lpstr>
      <vt:lpstr>'Grouped Examples'!_Toc462643316</vt:lpstr>
      <vt:lpstr>'Grouped Examples'!_Toc462643317</vt:lpstr>
      <vt:lpstr>'Grouped Examples'!_Toc462643318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McGarry</dc:creator>
  <cp:lastModifiedBy>David B. Atkinson</cp:lastModifiedBy>
  <dcterms:created xsi:type="dcterms:W3CDTF">2016-10-11T16:33:39Z</dcterms:created>
  <dcterms:modified xsi:type="dcterms:W3CDTF">2016-10-14T19:49:55Z</dcterms:modified>
</cp:coreProperties>
</file>