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9615" windowHeight="8595"/>
  </bookViews>
  <sheets>
    <sheet name="Table 13.3" sheetId="1" r:id="rId1"/>
    <sheet name="Table 13.4" sheetId="2" r:id="rId2"/>
    <sheet name="Table 13.5" sheetId="15" r:id="rId3"/>
    <sheet name="Table 13.8" sheetId="4" r:id="rId4"/>
    <sheet name="Table 13.9" sheetId="5" r:id="rId5"/>
    <sheet name="Solution to Exercise 13.1" sheetId="3" r:id="rId6"/>
    <sheet name="Solution to Exercise 13.3" sheetId="16" r:id="rId7"/>
    <sheet name="Table 13.10" sheetId="6" r:id="rId8"/>
    <sheet name="Example 13.12" sheetId="46" r:id="rId9"/>
    <sheet name="Solution to Exercise 13.7" sheetId="7" r:id="rId10"/>
    <sheet name="Solution to Exercise 13.8" sheetId="17" r:id="rId11"/>
    <sheet name="Solution to Exercise 13.9" sheetId="18" r:id="rId12"/>
    <sheet name="Solution to Exercise 13.10" sheetId="47" r:id="rId13"/>
    <sheet name="Example 14.1" sheetId="33" r:id="rId14"/>
    <sheet name="Solution to Exercise 14.1" sheetId="32" r:id="rId15"/>
    <sheet name="Table 15.1" sheetId="8" r:id="rId16"/>
    <sheet name="Solution to Exercise 15.1" sheetId="9" r:id="rId17"/>
    <sheet name="Tables 15.8 and 15.9" sheetId="10" r:id="rId18"/>
    <sheet name="Solutions to Ex. 15.4 and 15.5" sheetId="11" r:id="rId19"/>
    <sheet name="Table 15.10" sheetId="13" r:id="rId20"/>
    <sheet name="Solution to Exercise 15.6" sheetId="14" r:id="rId21"/>
    <sheet name="Example 16.1" sheetId="19" r:id="rId22"/>
    <sheet name="Example 16.3 - Part 1" sheetId="34" r:id="rId23"/>
    <sheet name="Example 16.3 - Part 2" sheetId="36" r:id="rId24"/>
    <sheet name="Solution to Exercise 16.5" sheetId="21" r:id="rId25"/>
    <sheet name="Example 18.1" sheetId="22" r:id="rId26"/>
    <sheet name="Example 18.3" sheetId="25" r:id="rId27"/>
    <sheet name="Example 18.4" sheetId="26" r:id="rId28"/>
    <sheet name="Example 18.5" sheetId="49" r:id="rId29"/>
    <sheet name="Example 18.6" sheetId="27" r:id="rId30"/>
    <sheet name="Example 18.7" sheetId="28" r:id="rId31"/>
    <sheet name="Example 18.8" sheetId="29" r:id="rId32"/>
    <sheet name="Example 18.9" sheetId="30" r:id="rId33"/>
    <sheet name="Example 18.10" sheetId="31" r:id="rId34"/>
    <sheet name="Solution to Exercise 18.1" sheetId="23" r:id="rId35"/>
    <sheet name="Solution to Exercise 18.2" sheetId="24" r:id="rId36"/>
    <sheet name="Exercises 18.4 and 18.5" sheetId="45" r:id="rId37"/>
    <sheet name="Solution to Exercise 18.4" sheetId="43" r:id="rId38"/>
    <sheet name="Solution to Exercise 18.5" sheetId="42" r:id="rId39"/>
    <sheet name="Solution to Exercise 18.7" sheetId="41" r:id="rId40"/>
    <sheet name="Solution to Exercise 18.8" sheetId="44" r:id="rId41"/>
    <sheet name="Solution to Exercise 18.9" sheetId="40" r:id="rId42"/>
    <sheet name="Solution to Exercise 18.10" sheetId="39" r:id="rId43"/>
    <sheet name="Solution to Exercise 18.11" sheetId="38" r:id="rId44"/>
    <sheet name="Solution to Exercise 18.12" sheetId="37" r:id="rId45"/>
  </sheets>
  <calcPr calcId="125725"/>
</workbook>
</file>

<file path=xl/calcChain.xml><?xml version="1.0" encoding="utf-8"?>
<calcChain xmlns="http://schemas.openxmlformats.org/spreadsheetml/2006/main">
  <c r="AQ11" i="26"/>
  <c r="AQ12"/>
  <c r="AQ13"/>
  <c r="AQ14"/>
  <c r="AQ15"/>
  <c r="AQ16"/>
  <c r="AQ17"/>
  <c r="AQ18"/>
  <c r="AQ19"/>
  <c r="AQ20"/>
  <c r="AQ21"/>
  <c r="AQ22"/>
  <c r="AQ23"/>
  <c r="AQ24"/>
  <c r="AQ25"/>
  <c r="I11" i="36"/>
  <c r="I8"/>
  <c r="H54" i="49" l="1"/>
  <c r="E54"/>
  <c r="D54"/>
  <c r="H53"/>
  <c r="D53"/>
  <c r="E53" s="1"/>
  <c r="H52"/>
  <c r="E52"/>
  <c r="D52"/>
  <c r="H51"/>
  <c r="D51"/>
  <c r="E51" s="1"/>
  <c r="H50"/>
  <c r="E50"/>
  <c r="D50"/>
  <c r="H49"/>
  <c r="D49"/>
  <c r="E49" s="1"/>
  <c r="H48"/>
  <c r="E48"/>
  <c r="D48"/>
  <c r="H47"/>
  <c r="D47"/>
  <c r="E47" s="1"/>
  <c r="H46"/>
  <c r="E46"/>
  <c r="D46"/>
  <c r="H45"/>
  <c r="D45"/>
  <c r="E45" s="1"/>
  <c r="H44"/>
  <c r="E44"/>
  <c r="D44"/>
  <c r="H43"/>
  <c r="D43"/>
  <c r="E43" s="1"/>
  <c r="H42"/>
  <c r="E42"/>
  <c r="D42"/>
  <c r="H41"/>
  <c r="D41"/>
  <c r="E41" s="1"/>
  <c r="H40"/>
  <c r="E40"/>
  <c r="D40"/>
  <c r="H39"/>
  <c r="D39"/>
  <c r="E39" s="1"/>
  <c r="H38"/>
  <c r="E38"/>
  <c r="D38"/>
  <c r="H37"/>
  <c r="D37"/>
  <c r="E37" s="1"/>
  <c r="H36"/>
  <c r="E36"/>
  <c r="D36"/>
  <c r="H35"/>
  <c r="D35"/>
  <c r="E35" s="1"/>
  <c r="H34"/>
  <c r="E34"/>
  <c r="D34"/>
  <c r="H33"/>
  <c r="D33"/>
  <c r="E33" s="1"/>
  <c r="H32"/>
  <c r="E32"/>
  <c r="D32"/>
  <c r="H31"/>
  <c r="D31"/>
  <c r="E31" s="1"/>
  <c r="H30"/>
  <c r="E30"/>
  <c r="D30"/>
  <c r="H29"/>
  <c r="D29"/>
  <c r="E29" s="1"/>
  <c r="H28"/>
  <c r="E28"/>
  <c r="D28"/>
  <c r="H27"/>
  <c r="D27"/>
  <c r="E27" s="1"/>
  <c r="H26"/>
  <c r="E26"/>
  <c r="D26"/>
  <c r="H25"/>
  <c r="D25"/>
  <c r="E25" s="1"/>
  <c r="H24"/>
  <c r="E24"/>
  <c r="D24"/>
  <c r="H23"/>
  <c r="D23"/>
  <c r="E23" s="1"/>
  <c r="H22"/>
  <c r="E22"/>
  <c r="D22"/>
  <c r="H21"/>
  <c r="D21"/>
  <c r="E21" s="1"/>
  <c r="H20"/>
  <c r="E20"/>
  <c r="D20"/>
  <c r="H19"/>
  <c r="D19"/>
  <c r="E19" s="1"/>
  <c r="H18"/>
  <c r="E18"/>
  <c r="D18"/>
  <c r="H17"/>
  <c r="D17"/>
  <c r="E17" s="1"/>
  <c r="H16"/>
  <c r="E16"/>
  <c r="D16"/>
  <c r="H15"/>
  <c r="D15"/>
  <c r="E15" s="1"/>
  <c r="H14"/>
  <c r="E14"/>
  <c r="D14"/>
  <c r="H13"/>
  <c r="D13"/>
  <c r="E13" s="1"/>
  <c r="H12"/>
  <c r="E12"/>
  <c r="D12"/>
  <c r="H11"/>
  <c r="D11"/>
  <c r="E11" s="1"/>
  <c r="H10"/>
  <c r="E10"/>
  <c r="D10"/>
  <c r="H9"/>
  <c r="D9"/>
  <c r="E9" s="1"/>
  <c r="H8"/>
  <c r="D8"/>
  <c r="E8" s="1"/>
  <c r="H7"/>
  <c r="D7"/>
  <c r="E7" s="1"/>
  <c r="H6"/>
  <c r="D6"/>
  <c r="E6" s="1"/>
  <c r="A6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O5"/>
  <c r="H5"/>
  <c r="D5"/>
  <c r="K5" l="1"/>
  <c r="E5"/>
  <c r="I6" s="1"/>
  <c r="J5" l="1"/>
  <c r="L5" s="1"/>
  <c r="I7"/>
  <c r="J6"/>
  <c r="K6"/>
  <c r="L6" s="1"/>
  <c r="K7" l="1"/>
  <c r="I8"/>
  <c r="J7"/>
  <c r="I9" l="1"/>
  <c r="J8"/>
  <c r="K8"/>
  <c r="L7"/>
  <c r="L8" l="1"/>
  <c r="K9"/>
  <c r="I10"/>
  <c r="J9"/>
  <c r="L9" l="1"/>
  <c r="I11"/>
  <c r="J10"/>
  <c r="K10"/>
  <c r="L10" s="1"/>
  <c r="K11" l="1"/>
  <c r="I12"/>
  <c r="J11"/>
  <c r="I13" l="1"/>
  <c r="J12"/>
  <c r="K12"/>
  <c r="L11"/>
  <c r="K13" l="1"/>
  <c r="I14"/>
  <c r="J13"/>
  <c r="L12"/>
  <c r="I15" l="1"/>
  <c r="J14"/>
  <c r="K14"/>
  <c r="L13"/>
  <c r="K15" l="1"/>
  <c r="I16"/>
  <c r="J15"/>
  <c r="L14"/>
  <c r="I17" l="1"/>
  <c r="J16"/>
  <c r="K16"/>
  <c r="L15"/>
  <c r="K17" l="1"/>
  <c r="I18"/>
  <c r="J17"/>
  <c r="L16"/>
  <c r="I19" l="1"/>
  <c r="J18"/>
  <c r="K18"/>
  <c r="L17"/>
  <c r="K19" l="1"/>
  <c r="I20"/>
  <c r="J19"/>
  <c r="L18"/>
  <c r="I21" l="1"/>
  <c r="J20"/>
  <c r="K20"/>
  <c r="L19"/>
  <c r="K21" l="1"/>
  <c r="I22"/>
  <c r="J21"/>
  <c r="L20"/>
  <c r="I23" l="1"/>
  <c r="J22"/>
  <c r="K22"/>
  <c r="L21"/>
  <c r="K23" l="1"/>
  <c r="I24"/>
  <c r="J23"/>
  <c r="L22"/>
  <c r="I25" l="1"/>
  <c r="J24"/>
  <c r="K24"/>
  <c r="L23"/>
  <c r="K25" l="1"/>
  <c r="I26"/>
  <c r="J25"/>
  <c r="L24"/>
  <c r="I27" l="1"/>
  <c r="J26"/>
  <c r="K26"/>
  <c r="L25"/>
  <c r="K27" l="1"/>
  <c r="I28"/>
  <c r="J27"/>
  <c r="L26"/>
  <c r="I29" l="1"/>
  <c r="J28"/>
  <c r="K28"/>
  <c r="L27"/>
  <c r="K29" l="1"/>
  <c r="I30"/>
  <c r="J29"/>
  <c r="L28"/>
  <c r="I31" l="1"/>
  <c r="J30"/>
  <c r="K30"/>
  <c r="L29"/>
  <c r="K31" l="1"/>
  <c r="I32"/>
  <c r="J31"/>
  <c r="L30"/>
  <c r="I33" l="1"/>
  <c r="J32"/>
  <c r="K32"/>
  <c r="L31"/>
  <c r="K33" l="1"/>
  <c r="I34"/>
  <c r="J33"/>
  <c r="L32"/>
  <c r="I35" l="1"/>
  <c r="J34"/>
  <c r="K34"/>
  <c r="L33"/>
  <c r="K35" l="1"/>
  <c r="I36"/>
  <c r="J35"/>
  <c r="L34"/>
  <c r="I37" l="1"/>
  <c r="J36"/>
  <c r="K36"/>
  <c r="L35"/>
  <c r="K37" l="1"/>
  <c r="I38"/>
  <c r="J37"/>
  <c r="L36"/>
  <c r="I39" l="1"/>
  <c r="J38"/>
  <c r="K38"/>
  <c r="L37"/>
  <c r="K39" l="1"/>
  <c r="I40"/>
  <c r="J39"/>
  <c r="L38"/>
  <c r="I41" l="1"/>
  <c r="J40"/>
  <c r="K40"/>
  <c r="L39"/>
  <c r="K41" l="1"/>
  <c r="I42"/>
  <c r="J41"/>
  <c r="L40"/>
  <c r="I43" l="1"/>
  <c r="J42"/>
  <c r="K42"/>
  <c r="L41"/>
  <c r="K43" l="1"/>
  <c r="I44"/>
  <c r="J43"/>
  <c r="L42"/>
  <c r="I45" l="1"/>
  <c r="J44"/>
  <c r="K44"/>
  <c r="L43"/>
  <c r="K45" l="1"/>
  <c r="I46"/>
  <c r="J45"/>
  <c r="L44"/>
  <c r="I47" l="1"/>
  <c r="J46"/>
  <c r="K46"/>
  <c r="L45"/>
  <c r="K47" l="1"/>
  <c r="I48"/>
  <c r="J47"/>
  <c r="L46"/>
  <c r="I49" l="1"/>
  <c r="J48"/>
  <c r="K48"/>
  <c r="L47"/>
  <c r="K49" l="1"/>
  <c r="I50"/>
  <c r="J49"/>
  <c r="L48"/>
  <c r="I51" l="1"/>
  <c r="J50"/>
  <c r="K50"/>
  <c r="L49"/>
  <c r="K51" l="1"/>
  <c r="I52"/>
  <c r="J51"/>
  <c r="L50"/>
  <c r="I53" l="1"/>
  <c r="J52"/>
  <c r="K52"/>
  <c r="L51"/>
  <c r="J11" i="47"/>
  <c r="J12"/>
  <c r="J13"/>
  <c r="J14"/>
  <c r="J15"/>
  <c r="J16"/>
  <c r="J17"/>
  <c r="J18"/>
  <c r="J19"/>
  <c r="J10"/>
  <c r="C20"/>
  <c r="C19"/>
  <c r="C18"/>
  <c r="C17"/>
  <c r="C16"/>
  <c r="C15"/>
  <c r="C14"/>
  <c r="C13"/>
  <c r="C12"/>
  <c r="C11"/>
  <c r="F10"/>
  <c r="C10"/>
  <c r="D7"/>
  <c r="G10" s="1"/>
  <c r="G11" s="1"/>
  <c r="G12" s="1"/>
  <c r="G13" s="1"/>
  <c r="G14" s="1"/>
  <c r="G15" s="1"/>
  <c r="G16" s="1"/>
  <c r="G17" s="1"/>
  <c r="G18" s="1"/>
  <c r="G19" s="1"/>
  <c r="K53" i="49" l="1"/>
  <c r="I54"/>
  <c r="J53"/>
  <c r="L52"/>
  <c r="H10" i="47"/>
  <c r="I10" s="1"/>
  <c r="F11" s="1"/>
  <c r="H11" s="1"/>
  <c r="I11" s="1"/>
  <c r="F12" s="1"/>
  <c r="H12" s="1"/>
  <c r="I12" s="1"/>
  <c r="F13" s="1"/>
  <c r="H13" s="1"/>
  <c r="I13" s="1"/>
  <c r="F14" s="1"/>
  <c r="H14" s="1"/>
  <c r="I14" s="1"/>
  <c r="F15" s="1"/>
  <c r="H15" s="1"/>
  <c r="I15" s="1"/>
  <c r="F16" s="1"/>
  <c r="H16" s="1"/>
  <c r="I16" s="1"/>
  <c r="F17" s="1"/>
  <c r="H17" s="1"/>
  <c r="I17" s="1"/>
  <c r="F18" s="1"/>
  <c r="H18" s="1"/>
  <c r="I18" s="1"/>
  <c r="F19" s="1"/>
  <c r="H19" s="1"/>
  <c r="I19" s="1"/>
  <c r="C20" i="46"/>
  <c r="C19"/>
  <c r="C18"/>
  <c r="C17"/>
  <c r="C16"/>
  <c r="C15"/>
  <c r="C14"/>
  <c r="C13"/>
  <c r="C12"/>
  <c r="C11"/>
  <c r="F10"/>
  <c r="C10"/>
  <c r="D7"/>
  <c r="G10" s="1"/>
  <c r="G11" s="1"/>
  <c r="J11" l="1"/>
  <c r="G12"/>
  <c r="L53" i="49"/>
  <c r="J54"/>
  <c r="K54"/>
  <c r="J10" i="46"/>
  <c r="H10"/>
  <c r="I10" s="1"/>
  <c r="J12" l="1"/>
  <c r="G13"/>
  <c r="F11"/>
  <c r="H11" s="1"/>
  <c r="I11" s="1"/>
  <c r="F12" s="1"/>
  <c r="H12" s="1"/>
  <c r="I12" s="1"/>
  <c r="F13" s="1"/>
  <c r="L54" i="49"/>
  <c r="M54" s="1"/>
  <c r="M53" s="1"/>
  <c r="M52" s="1"/>
  <c r="M51" s="1"/>
  <c r="M50" s="1"/>
  <c r="M49" s="1"/>
  <c r="M48" s="1"/>
  <c r="M47" s="1"/>
  <c r="M46" s="1"/>
  <c r="M45" s="1"/>
  <c r="M44" s="1"/>
  <c r="M43" s="1"/>
  <c r="M42" s="1"/>
  <c r="M41" s="1"/>
  <c r="M40" s="1"/>
  <c r="M39" s="1"/>
  <c r="M38" s="1"/>
  <c r="M37" s="1"/>
  <c r="M36" s="1"/>
  <c r="M35" s="1"/>
  <c r="M34" s="1"/>
  <c r="M33" s="1"/>
  <c r="M32" s="1"/>
  <c r="M31" s="1"/>
  <c r="M30" s="1"/>
  <c r="M29" s="1"/>
  <c r="M28" s="1"/>
  <c r="M27" s="1"/>
  <c r="M26" s="1"/>
  <c r="M25" s="1"/>
  <c r="M24" s="1"/>
  <c r="M23" s="1"/>
  <c r="M22" s="1"/>
  <c r="M21" s="1"/>
  <c r="M20" s="1"/>
  <c r="M19" s="1"/>
  <c r="M18" s="1"/>
  <c r="M17" s="1"/>
  <c r="M16" s="1"/>
  <c r="M15" s="1"/>
  <c r="M14" s="1"/>
  <c r="M13" s="1"/>
  <c r="M12" s="1"/>
  <c r="M11" s="1"/>
  <c r="M10" s="1"/>
  <c r="M9" s="1"/>
  <c r="M8" s="1"/>
  <c r="M7" s="1"/>
  <c r="M6" s="1"/>
  <c r="M5" s="1"/>
  <c r="N5" s="1"/>
  <c r="P5" s="1"/>
  <c r="O6" s="1"/>
  <c r="P6" s="1"/>
  <c r="O7" s="1"/>
  <c r="P7" s="1"/>
  <c r="O8" s="1"/>
  <c r="P8" s="1"/>
  <c r="O9" s="1"/>
  <c r="P9" s="1"/>
  <c r="O10" s="1"/>
  <c r="P10" s="1"/>
  <c r="O11" s="1"/>
  <c r="P11" s="1"/>
  <c r="O12" s="1"/>
  <c r="P12" s="1"/>
  <c r="O13" s="1"/>
  <c r="P13" s="1"/>
  <c r="O14" s="1"/>
  <c r="P14" s="1"/>
  <c r="O15" s="1"/>
  <c r="P15" s="1"/>
  <c r="O16" s="1"/>
  <c r="P16" s="1"/>
  <c r="O17" s="1"/>
  <c r="P17" s="1"/>
  <c r="O18" s="1"/>
  <c r="P18" s="1"/>
  <c r="O19" s="1"/>
  <c r="P19" s="1"/>
  <c r="O20" s="1"/>
  <c r="P20" s="1"/>
  <c r="O21" s="1"/>
  <c r="P21" s="1"/>
  <c r="O22" s="1"/>
  <c r="P22" s="1"/>
  <c r="O23" s="1"/>
  <c r="P23" s="1"/>
  <c r="O24" s="1"/>
  <c r="P24" s="1"/>
  <c r="O25" s="1"/>
  <c r="P25" s="1"/>
  <c r="O26" s="1"/>
  <c r="P26" s="1"/>
  <c r="O27" s="1"/>
  <c r="P27" s="1"/>
  <c r="O28" s="1"/>
  <c r="P28" s="1"/>
  <c r="O29" s="1"/>
  <c r="P29" s="1"/>
  <c r="O30" s="1"/>
  <c r="P30" s="1"/>
  <c r="O31" s="1"/>
  <c r="P31" s="1"/>
  <c r="O32" s="1"/>
  <c r="P32" s="1"/>
  <c r="O33" s="1"/>
  <c r="P33" s="1"/>
  <c r="O34" s="1"/>
  <c r="P34" s="1"/>
  <c r="O35" s="1"/>
  <c r="P35" s="1"/>
  <c r="O36" s="1"/>
  <c r="P36" s="1"/>
  <c r="O37" s="1"/>
  <c r="P37" s="1"/>
  <c r="O38" s="1"/>
  <c r="P38" s="1"/>
  <c r="O39" s="1"/>
  <c r="P39" s="1"/>
  <c r="O40" s="1"/>
  <c r="P40" s="1"/>
  <c r="O41" s="1"/>
  <c r="P41" s="1"/>
  <c r="O42" s="1"/>
  <c r="P42" s="1"/>
  <c r="O43" s="1"/>
  <c r="P43" s="1"/>
  <c r="O44" s="1"/>
  <c r="P44" s="1"/>
  <c r="O45" s="1"/>
  <c r="P45" s="1"/>
  <c r="O46" s="1"/>
  <c r="P46" s="1"/>
  <c r="O47" s="1"/>
  <c r="P47" s="1"/>
  <c r="O48" s="1"/>
  <c r="P48" s="1"/>
  <c r="O49" s="1"/>
  <c r="P49" s="1"/>
  <c r="O50" s="1"/>
  <c r="P50" s="1"/>
  <c r="O51" s="1"/>
  <c r="P51" s="1"/>
  <c r="O52" s="1"/>
  <c r="P52" s="1"/>
  <c r="O53" s="1"/>
  <c r="P53" s="1"/>
  <c r="O54" s="1"/>
  <c r="P54" s="1"/>
  <c r="H13" i="46" l="1"/>
  <c r="I13" s="1"/>
  <c r="F14" s="1"/>
  <c r="J13"/>
  <c r="G14"/>
  <c r="C10" i="36"/>
  <c r="C7"/>
  <c r="J6" i="34"/>
  <c r="K6"/>
  <c r="L6" s="1"/>
  <c r="M6" s="1"/>
  <c r="I6"/>
  <c r="D7" i="44"/>
  <c r="D8" s="1"/>
  <c r="B7"/>
  <c r="B8" s="1"/>
  <c r="E8" s="1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E6"/>
  <c r="E41" i="41"/>
  <c r="B8"/>
  <c r="E8" s="1"/>
  <c r="D7"/>
  <c r="B7"/>
  <c r="E7" s="1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E6"/>
  <c r="AQ7" i="26"/>
  <c r="AQ8"/>
  <c r="AQ9"/>
  <c r="AQ10"/>
  <c r="AQ6"/>
  <c r="AJ40" i="42"/>
  <c r="AA40"/>
  <c r="AB40" i="43"/>
  <c r="AH6" i="28"/>
  <c r="AH7"/>
  <c r="AH8"/>
  <c r="AH9"/>
  <c r="AH5"/>
  <c r="AD7" i="42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6"/>
  <c r="AC7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6"/>
  <c r="AG6"/>
  <c r="AB6"/>
  <c r="N7"/>
  <c r="O7"/>
  <c r="N8"/>
  <c r="O8"/>
  <c r="N9"/>
  <c r="O9"/>
  <c r="N10"/>
  <c r="O10"/>
  <c r="N11"/>
  <c r="O11"/>
  <c r="N12"/>
  <c r="O12"/>
  <c r="N13"/>
  <c r="O13"/>
  <c r="N14"/>
  <c r="O14"/>
  <c r="N15"/>
  <c r="O15"/>
  <c r="N16"/>
  <c r="O16"/>
  <c r="N17"/>
  <c r="O17"/>
  <c r="N18"/>
  <c r="O18"/>
  <c r="N19"/>
  <c r="O19"/>
  <c r="N20"/>
  <c r="O20"/>
  <c r="N21"/>
  <c r="O21"/>
  <c r="N22"/>
  <c r="O22"/>
  <c r="N23"/>
  <c r="O23"/>
  <c r="N24"/>
  <c r="O24"/>
  <c r="N25"/>
  <c r="O25"/>
  <c r="N26"/>
  <c r="O26"/>
  <c r="N27"/>
  <c r="O27"/>
  <c r="N28"/>
  <c r="O28"/>
  <c r="N29"/>
  <c r="O29"/>
  <c r="N30"/>
  <c r="O30"/>
  <c r="N31"/>
  <c r="O31"/>
  <c r="N32"/>
  <c r="O32"/>
  <c r="N33"/>
  <c r="O33"/>
  <c r="N34"/>
  <c r="O34"/>
  <c r="N35"/>
  <c r="O35"/>
  <c r="N36"/>
  <c r="O36"/>
  <c r="N37"/>
  <c r="O37"/>
  <c r="N38"/>
  <c r="O38"/>
  <c r="N39"/>
  <c r="O39"/>
  <c r="N40"/>
  <c r="O40"/>
  <c r="O6"/>
  <c r="N6"/>
  <c r="B7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E6"/>
  <c r="R6"/>
  <c r="W6"/>
  <c r="W7" s="1"/>
  <c r="W8" s="1"/>
  <c r="W9" s="1"/>
  <c r="W10" s="1"/>
  <c r="W11" s="1"/>
  <c r="W12" s="1"/>
  <c r="W13" s="1"/>
  <c r="W14" s="1"/>
  <c r="W15" s="1"/>
  <c r="W16" s="1"/>
  <c r="W17" s="1"/>
  <c r="W18" s="1"/>
  <c r="W19" s="1"/>
  <c r="W20" s="1"/>
  <c r="W21" s="1"/>
  <c r="W22" s="1"/>
  <c r="W23" s="1"/>
  <c r="W24" s="1"/>
  <c r="W25" s="1"/>
  <c r="W26" s="1"/>
  <c r="W27" s="1"/>
  <c r="W28" s="1"/>
  <c r="W29" s="1"/>
  <c r="W30" s="1"/>
  <c r="W31" s="1"/>
  <c r="W32" s="1"/>
  <c r="W33" s="1"/>
  <c r="W34" s="1"/>
  <c r="W35" s="1"/>
  <c r="W36" s="1"/>
  <c r="W37" s="1"/>
  <c r="W38" s="1"/>
  <c r="W39" s="1"/>
  <c r="W40" s="1"/>
  <c r="AG40" i="43"/>
  <c r="P40"/>
  <c r="O40"/>
  <c r="N40"/>
  <c r="AG39"/>
  <c r="P39"/>
  <c r="O39"/>
  <c r="N39"/>
  <c r="AG38"/>
  <c r="P38"/>
  <c r="O38"/>
  <c r="N38"/>
  <c r="AG37"/>
  <c r="P37"/>
  <c r="O37"/>
  <c r="N37"/>
  <c r="AG36"/>
  <c r="P36"/>
  <c r="O36"/>
  <c r="N36"/>
  <c r="AG35"/>
  <c r="P35"/>
  <c r="O35"/>
  <c r="N35"/>
  <c r="AG34"/>
  <c r="P34"/>
  <c r="O34"/>
  <c r="N34"/>
  <c r="AG33"/>
  <c r="P33"/>
  <c r="O33"/>
  <c r="N33"/>
  <c r="AG32"/>
  <c r="P32"/>
  <c r="O32"/>
  <c r="N32"/>
  <c r="AG31"/>
  <c r="P31"/>
  <c r="O31"/>
  <c r="N31"/>
  <c r="AG30"/>
  <c r="P30"/>
  <c r="O30"/>
  <c r="N30"/>
  <c r="AG29"/>
  <c r="P29"/>
  <c r="O29"/>
  <c r="N29"/>
  <c r="AG28"/>
  <c r="P28"/>
  <c r="O28"/>
  <c r="N28"/>
  <c r="AG27"/>
  <c r="P27"/>
  <c r="O27"/>
  <c r="N27"/>
  <c r="AG26"/>
  <c r="P26"/>
  <c r="O26"/>
  <c r="N26"/>
  <c r="AG25"/>
  <c r="P25"/>
  <c r="O25"/>
  <c r="N25"/>
  <c r="AG24"/>
  <c r="P24"/>
  <c r="O24"/>
  <c r="N24"/>
  <c r="AG23"/>
  <c r="P23"/>
  <c r="O23"/>
  <c r="N23"/>
  <c r="AG22"/>
  <c r="P22"/>
  <c r="O22"/>
  <c r="N22"/>
  <c r="AG21"/>
  <c r="P21"/>
  <c r="O21"/>
  <c r="N21"/>
  <c r="AG20"/>
  <c r="P20"/>
  <c r="O20"/>
  <c r="N20"/>
  <c r="AG19"/>
  <c r="P19"/>
  <c r="O19"/>
  <c r="N19"/>
  <c r="AG18"/>
  <c r="P18"/>
  <c r="O18"/>
  <c r="N18"/>
  <c r="AG17"/>
  <c r="P17"/>
  <c r="O17"/>
  <c r="N17"/>
  <c r="AG16"/>
  <c r="P16"/>
  <c r="O16"/>
  <c r="N16"/>
  <c r="AG15"/>
  <c r="P15"/>
  <c r="O15"/>
  <c r="N15"/>
  <c r="AG14"/>
  <c r="P14"/>
  <c r="O14"/>
  <c r="N14"/>
  <c r="AG13"/>
  <c r="P13"/>
  <c r="O13"/>
  <c r="N13"/>
  <c r="AG12"/>
  <c r="P12"/>
  <c r="O12"/>
  <c r="N12"/>
  <c r="AG11"/>
  <c r="P11"/>
  <c r="O11"/>
  <c r="N11"/>
  <c r="AG10"/>
  <c r="P10"/>
  <c r="O10"/>
  <c r="N10"/>
  <c r="AG9"/>
  <c r="P9"/>
  <c r="O9"/>
  <c r="N9"/>
  <c r="AG8"/>
  <c r="P8"/>
  <c r="O8"/>
  <c r="N8"/>
  <c r="AG7"/>
  <c r="P7"/>
  <c r="O7"/>
  <c r="N7"/>
  <c r="B7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L6"/>
  <c r="AG6"/>
  <c r="AF6"/>
  <c r="AM6" s="1"/>
  <c r="P6"/>
  <c r="AK6" s="1"/>
  <c r="O6"/>
  <c r="S6" s="1"/>
  <c r="N6"/>
  <c r="V7" s="1"/>
  <c r="V8" s="1"/>
  <c r="V9" s="1"/>
  <c r="V10" s="1"/>
  <c r="V11" s="1"/>
  <c r="V12" s="1"/>
  <c r="V13" s="1"/>
  <c r="V14" s="1"/>
  <c r="V15" s="1"/>
  <c r="V16" s="1"/>
  <c r="V17" s="1"/>
  <c r="V18" s="1"/>
  <c r="V19" s="1"/>
  <c r="V20" s="1"/>
  <c r="V21" s="1"/>
  <c r="V22" s="1"/>
  <c r="V23" s="1"/>
  <c r="V24" s="1"/>
  <c r="V25" s="1"/>
  <c r="V26" s="1"/>
  <c r="V27" s="1"/>
  <c r="V28" s="1"/>
  <c r="V29" s="1"/>
  <c r="V30" s="1"/>
  <c r="V31" s="1"/>
  <c r="V32" s="1"/>
  <c r="V33" s="1"/>
  <c r="V34" s="1"/>
  <c r="V35" s="1"/>
  <c r="V36" s="1"/>
  <c r="V37" s="1"/>
  <c r="V38" s="1"/>
  <c r="V39" s="1"/>
  <c r="V40" s="1"/>
  <c r="J14" i="46" l="1"/>
  <c r="G15"/>
  <c r="H14"/>
  <c r="I14" s="1"/>
  <c r="F15" s="1"/>
  <c r="E7" i="44"/>
  <c r="B9"/>
  <c r="E9" s="1"/>
  <c r="D9"/>
  <c r="H6" i="41"/>
  <c r="D8"/>
  <c r="B9"/>
  <c r="Y6" i="42"/>
  <c r="S6"/>
  <c r="Z6" s="1"/>
  <c r="V6"/>
  <c r="V7" s="1"/>
  <c r="V8" s="1"/>
  <c r="V9" s="1"/>
  <c r="V10" s="1"/>
  <c r="V11" s="1"/>
  <c r="V12" s="1"/>
  <c r="V13" s="1"/>
  <c r="V14" s="1"/>
  <c r="V15" s="1"/>
  <c r="V16" s="1"/>
  <c r="V17" s="1"/>
  <c r="V18" s="1"/>
  <c r="V19" s="1"/>
  <c r="V20" s="1"/>
  <c r="V21" s="1"/>
  <c r="V22" s="1"/>
  <c r="V23" s="1"/>
  <c r="V24" s="1"/>
  <c r="V25" s="1"/>
  <c r="V26" s="1"/>
  <c r="V27" s="1"/>
  <c r="V28" s="1"/>
  <c r="V29" s="1"/>
  <c r="V30" s="1"/>
  <c r="V31" s="1"/>
  <c r="V32" s="1"/>
  <c r="V33" s="1"/>
  <c r="V34" s="1"/>
  <c r="V35" s="1"/>
  <c r="V36" s="1"/>
  <c r="V37" s="1"/>
  <c r="V38" s="1"/>
  <c r="V39" s="1"/>
  <c r="V40" s="1"/>
  <c r="U7"/>
  <c r="U8" s="1"/>
  <c r="U9" s="1"/>
  <c r="U10" s="1"/>
  <c r="U11" s="1"/>
  <c r="U12" s="1"/>
  <c r="U13" s="1"/>
  <c r="U14" s="1"/>
  <c r="U15" s="1"/>
  <c r="U16" s="1"/>
  <c r="U17" s="1"/>
  <c r="U18" s="1"/>
  <c r="U19" s="1"/>
  <c r="U20" s="1"/>
  <c r="U21" s="1"/>
  <c r="U22" s="1"/>
  <c r="U23" s="1"/>
  <c r="U24" s="1"/>
  <c r="U25" s="1"/>
  <c r="U26" s="1"/>
  <c r="U27" s="1"/>
  <c r="U28" s="1"/>
  <c r="U29" s="1"/>
  <c r="U30" s="1"/>
  <c r="U31" s="1"/>
  <c r="U32" s="1"/>
  <c r="U33" s="1"/>
  <c r="U34" s="1"/>
  <c r="U35" s="1"/>
  <c r="U36" s="1"/>
  <c r="U37" s="1"/>
  <c r="U38" s="1"/>
  <c r="U39" s="1"/>
  <c r="U40" s="1"/>
  <c r="Z6" i="43"/>
  <c r="T6"/>
  <c r="AA6" s="1"/>
  <c r="X6"/>
  <c r="X7" s="1"/>
  <c r="X8" s="1"/>
  <c r="X9" s="1"/>
  <c r="X10" s="1"/>
  <c r="X11" s="1"/>
  <c r="X12" s="1"/>
  <c r="X13" s="1"/>
  <c r="X14" s="1"/>
  <c r="X15" s="1"/>
  <c r="X16" s="1"/>
  <c r="X17" s="1"/>
  <c r="X18" s="1"/>
  <c r="X19" s="1"/>
  <c r="X20" s="1"/>
  <c r="X21" s="1"/>
  <c r="X22" s="1"/>
  <c r="X23" s="1"/>
  <c r="X24" s="1"/>
  <c r="X25" s="1"/>
  <c r="X26" s="1"/>
  <c r="X27" s="1"/>
  <c r="X28" s="1"/>
  <c r="X29" s="1"/>
  <c r="X30" s="1"/>
  <c r="X31" s="1"/>
  <c r="X32" s="1"/>
  <c r="X33" s="1"/>
  <c r="X34" s="1"/>
  <c r="X35" s="1"/>
  <c r="X36" s="1"/>
  <c r="X37" s="1"/>
  <c r="X38" s="1"/>
  <c r="X39" s="1"/>
  <c r="X40" s="1"/>
  <c r="W6"/>
  <c r="W7" s="1"/>
  <c r="W8" s="1"/>
  <c r="W9" s="1"/>
  <c r="W10" s="1"/>
  <c r="W11" s="1"/>
  <c r="W12" s="1"/>
  <c r="W13" s="1"/>
  <c r="W14" s="1"/>
  <c r="W15" s="1"/>
  <c r="W16" s="1"/>
  <c r="W17" s="1"/>
  <c r="W18" s="1"/>
  <c r="W19" s="1"/>
  <c r="W20" s="1"/>
  <c r="W21" s="1"/>
  <c r="W22" s="1"/>
  <c r="W23" s="1"/>
  <c r="W24" s="1"/>
  <c r="W25" s="1"/>
  <c r="W26" s="1"/>
  <c r="W27" s="1"/>
  <c r="W28" s="1"/>
  <c r="W29" s="1"/>
  <c r="W30" s="1"/>
  <c r="W31" s="1"/>
  <c r="W32" s="1"/>
  <c r="W33" s="1"/>
  <c r="W34" s="1"/>
  <c r="W35" s="1"/>
  <c r="W36" s="1"/>
  <c r="W37" s="1"/>
  <c r="W38" s="1"/>
  <c r="W39" s="1"/>
  <c r="W40" s="1"/>
  <c r="H15" i="46" l="1"/>
  <c r="I15" s="1"/>
  <c r="F16" s="1"/>
  <c r="J15"/>
  <c r="G16"/>
  <c r="D10" i="44"/>
  <c r="B10"/>
  <c r="E10" s="1"/>
  <c r="B10" i="41"/>
  <c r="E9"/>
  <c r="D9"/>
  <c r="T6" i="42"/>
  <c r="Q7" s="1"/>
  <c r="U6" i="43"/>
  <c r="R7" s="1"/>
  <c r="J16" i="46" l="1"/>
  <c r="G17"/>
  <c r="H16"/>
  <c r="I16" s="1"/>
  <c r="F17" s="1"/>
  <c r="B11" i="44"/>
  <c r="E11" s="1"/>
  <c r="D11"/>
  <c r="D10" i="41"/>
  <c r="B11"/>
  <c r="E10"/>
  <c r="AB7" i="42"/>
  <c r="R7"/>
  <c r="Y7" s="1"/>
  <c r="AE7"/>
  <c r="S7"/>
  <c r="Z7" s="1"/>
  <c r="AL7" i="43"/>
  <c r="AF7"/>
  <c r="AM7"/>
  <c r="S7"/>
  <c r="Z7" s="1"/>
  <c r="AK7"/>
  <c r="H17" i="46" l="1"/>
  <c r="I17" s="1"/>
  <c r="F18" s="1"/>
  <c r="J17"/>
  <c r="G18"/>
  <c r="D12" i="44"/>
  <c r="B12"/>
  <c r="E12" s="1"/>
  <c r="D11" i="41"/>
  <c r="E11"/>
  <c r="B12"/>
  <c r="T7" i="42"/>
  <c r="Q8" s="1"/>
  <c r="T7" i="43"/>
  <c r="AA7" s="1"/>
  <c r="J18" i="46" l="1"/>
  <c r="G19"/>
  <c r="J19" s="1"/>
  <c r="H18"/>
  <c r="I18" s="1"/>
  <c r="F19" s="1"/>
  <c r="D13" i="44"/>
  <c r="B13"/>
  <c r="E13" s="1"/>
  <c r="B13" i="41"/>
  <c r="E12"/>
  <c r="D12"/>
  <c r="AB8" i="42"/>
  <c r="R8"/>
  <c r="Y8" s="1"/>
  <c r="AE8"/>
  <c r="U7" i="43"/>
  <c r="R8" s="1"/>
  <c r="H19" i="46" l="1"/>
  <c r="I19" s="1"/>
  <c r="B14" i="44"/>
  <c r="E14" s="1"/>
  <c r="D14"/>
  <c r="D13" i="41"/>
  <c r="B14"/>
  <c r="E13"/>
  <c r="S8" i="42"/>
  <c r="Z8" s="1"/>
  <c r="T8"/>
  <c r="Q9" s="1"/>
  <c r="AL8" i="43"/>
  <c r="AF8"/>
  <c r="AM8"/>
  <c r="S8"/>
  <c r="Z8" s="1"/>
  <c r="AK8"/>
  <c r="D15" i="44" l="1"/>
  <c r="B15"/>
  <c r="E15" s="1"/>
  <c r="E14" i="41"/>
  <c r="B15"/>
  <c r="D14"/>
  <c r="AB9" i="42"/>
  <c r="R9"/>
  <c r="Y9" s="1"/>
  <c r="AE9"/>
  <c r="T8" i="43"/>
  <c r="AA8" s="1"/>
  <c r="D16" i="44" l="1"/>
  <c r="B16"/>
  <c r="E16" s="1"/>
  <c r="D15" i="41"/>
  <c r="B16"/>
  <c r="E15"/>
  <c r="S9" i="42"/>
  <c r="Z9" s="1"/>
  <c r="T9"/>
  <c r="Q10" s="1"/>
  <c r="U8" i="43"/>
  <c r="R9" s="1"/>
  <c r="D17" i="44" l="1"/>
  <c r="B17"/>
  <c r="E17" s="1"/>
  <c r="E16" i="41"/>
  <c r="B17"/>
  <c r="D16"/>
  <c r="AB10" i="42"/>
  <c r="R10"/>
  <c r="Y10" s="1"/>
  <c r="AE10"/>
  <c r="S10"/>
  <c r="Z10" s="1"/>
  <c r="AL9" i="43"/>
  <c r="AF9"/>
  <c r="AM9"/>
  <c r="S9"/>
  <c r="Z9" s="1"/>
  <c r="AK9"/>
  <c r="B18" i="44" l="1"/>
  <c r="E18" s="1"/>
  <c r="D18"/>
  <c r="D17" i="41"/>
  <c r="B18"/>
  <c r="E17"/>
  <c r="T10" i="42"/>
  <c r="Q11" s="1"/>
  <c r="T9" i="43"/>
  <c r="AA9" s="1"/>
  <c r="D19" i="44" l="1"/>
  <c r="B19"/>
  <c r="E19" s="1"/>
  <c r="E18" i="41"/>
  <c r="B19"/>
  <c r="D18"/>
  <c r="AB11" i="42"/>
  <c r="R11"/>
  <c r="Y11" s="1"/>
  <c r="AE11"/>
  <c r="S11"/>
  <c r="Z11" s="1"/>
  <c r="U9" i="43"/>
  <c r="R10" s="1"/>
  <c r="B20" i="44" l="1"/>
  <c r="E20" s="1"/>
  <c r="D20"/>
  <c r="D19" i="41"/>
  <c r="B20"/>
  <c r="E19"/>
  <c r="T11" i="42"/>
  <c r="Q12" s="1"/>
  <c r="AL10" i="43"/>
  <c r="AF10"/>
  <c r="AM10"/>
  <c r="S10"/>
  <c r="Z10" s="1"/>
  <c r="AK10"/>
  <c r="D21" i="44" l="1"/>
  <c r="B21"/>
  <c r="E21" s="1"/>
  <c r="E20" i="41"/>
  <c r="B21"/>
  <c r="D20"/>
  <c r="AB12" i="42"/>
  <c r="R12"/>
  <c r="Y12" s="1"/>
  <c r="S12"/>
  <c r="Z12" s="1"/>
  <c r="AE12"/>
  <c r="T10" i="43"/>
  <c r="AA10" s="1"/>
  <c r="B22" i="44" l="1"/>
  <c r="E22" s="1"/>
  <c r="D22"/>
  <c r="D21" i="41"/>
  <c r="B22"/>
  <c r="E21"/>
  <c r="T12" i="42"/>
  <c r="Q13" s="1"/>
  <c r="U10" i="43"/>
  <c r="R11" s="1"/>
  <c r="D23" i="44" l="1"/>
  <c r="B23"/>
  <c r="E23" s="1"/>
  <c r="E22" i="41"/>
  <c r="B23"/>
  <c r="D22"/>
  <c r="AB13" i="42"/>
  <c r="R13"/>
  <c r="Y13" s="1"/>
  <c r="S13"/>
  <c r="Z13" s="1"/>
  <c r="AE13"/>
  <c r="AL11" i="43"/>
  <c r="AF11"/>
  <c r="AM11"/>
  <c r="S11"/>
  <c r="Z11" s="1"/>
  <c r="AK11"/>
  <c r="B24" i="44" l="1"/>
  <c r="E24" s="1"/>
  <c r="D24"/>
  <c r="D23" i="41"/>
  <c r="B24"/>
  <c r="E23"/>
  <c r="T13" i="42"/>
  <c r="Q14" s="1"/>
  <c r="T11" i="43"/>
  <c r="AA11" s="1"/>
  <c r="D25" i="44" l="1"/>
  <c r="B25"/>
  <c r="E25" s="1"/>
  <c r="E24" i="41"/>
  <c r="B25"/>
  <c r="D24"/>
  <c r="AB14" i="42"/>
  <c r="R14"/>
  <c r="Y14" s="1"/>
  <c r="S14"/>
  <c r="Z14" s="1"/>
  <c r="AE14"/>
  <c r="U11" i="43"/>
  <c r="R12" s="1"/>
  <c r="D26" i="44" l="1"/>
  <c r="B26"/>
  <c r="E26" s="1"/>
  <c r="D25" i="41"/>
  <c r="B26"/>
  <c r="E25"/>
  <c r="T14" i="42"/>
  <c r="Q15" s="1"/>
  <c r="AL12" i="43"/>
  <c r="AF12"/>
  <c r="AM12"/>
  <c r="S12"/>
  <c r="Z12" s="1"/>
  <c r="AK12"/>
  <c r="B27" i="44" l="1"/>
  <c r="E27" s="1"/>
  <c r="D27"/>
  <c r="E26" i="41"/>
  <c r="B27"/>
  <c r="D26"/>
  <c r="AB15" i="42"/>
  <c r="AE15"/>
  <c r="R15"/>
  <c r="Y15" s="1"/>
  <c r="T12" i="43"/>
  <c r="AA12" s="1"/>
  <c r="D28" i="44" l="1"/>
  <c r="B28"/>
  <c r="E28" s="1"/>
  <c r="D27" i="41"/>
  <c r="B28"/>
  <c r="E27"/>
  <c r="S15" i="42"/>
  <c r="Z15" s="1"/>
  <c r="U12" i="43"/>
  <c r="R13" s="1"/>
  <c r="B29" i="44" l="1"/>
  <c r="E29" s="1"/>
  <c r="D29"/>
  <c r="D28" i="41"/>
  <c r="E28"/>
  <c r="B29"/>
  <c r="T15" i="42"/>
  <c r="Q16" s="1"/>
  <c r="AE16"/>
  <c r="R16"/>
  <c r="Y16" s="1"/>
  <c r="U13" i="43"/>
  <c r="R14" s="1"/>
  <c r="S13"/>
  <c r="Z13" s="1"/>
  <c r="AF13"/>
  <c r="AM13" s="1"/>
  <c r="T13"/>
  <c r="AA13" s="1"/>
  <c r="AL13"/>
  <c r="AK13"/>
  <c r="D30" i="44" l="1"/>
  <c r="B30"/>
  <c r="E30" s="1"/>
  <c r="B30" i="41"/>
  <c r="E29"/>
  <c r="D29"/>
  <c r="AB16" i="42"/>
  <c r="S16"/>
  <c r="Z16" s="1"/>
  <c r="S14" i="43"/>
  <c r="Z14" s="1"/>
  <c r="AF14"/>
  <c r="T14"/>
  <c r="AA14" s="1"/>
  <c r="AL14"/>
  <c r="AK14"/>
  <c r="B31" i="44" l="1"/>
  <c r="E31" s="1"/>
  <c r="D31"/>
  <c r="D30" i="41"/>
  <c r="E30"/>
  <c r="B31"/>
  <c r="T16" i="42"/>
  <c r="Q17" s="1"/>
  <c r="U14" i="43"/>
  <c r="R15" s="1"/>
  <c r="AM14"/>
  <c r="D32" i="44" l="1"/>
  <c r="B32"/>
  <c r="E32" s="1"/>
  <c r="B32" i="41"/>
  <c r="E31"/>
  <c r="D31"/>
  <c r="AB17" i="42"/>
  <c r="AE17"/>
  <c r="R17"/>
  <c r="Y17" s="1"/>
  <c r="AL15" i="43"/>
  <c r="AF15"/>
  <c r="U15"/>
  <c r="R16" s="1"/>
  <c r="S15"/>
  <c r="Z15" s="1"/>
  <c r="T15"/>
  <c r="AA15" s="1"/>
  <c r="AK15"/>
  <c r="B33" i="44" l="1"/>
  <c r="E33" s="1"/>
  <c r="D33"/>
  <c r="D32" i="41"/>
  <c r="E32"/>
  <c r="B33"/>
  <c r="S17" i="42"/>
  <c r="Z17" s="1"/>
  <c r="AM15" i="43"/>
  <c r="AL16"/>
  <c r="AF16"/>
  <c r="AM16"/>
  <c r="S16"/>
  <c r="Z16" s="1"/>
  <c r="AK16"/>
  <c r="D34" i="44" l="1"/>
  <c r="B34"/>
  <c r="E34" s="1"/>
  <c r="B34" i="41"/>
  <c r="E33"/>
  <c r="D33"/>
  <c r="T17" i="42"/>
  <c r="Q18" s="1"/>
  <c r="T16" i="43"/>
  <c r="AA16" s="1"/>
  <c r="B35" i="44" l="1"/>
  <c r="E35" s="1"/>
  <c r="D35"/>
  <c r="D34" i="41"/>
  <c r="E34"/>
  <c r="B35"/>
  <c r="AB18" i="42"/>
  <c r="AE18"/>
  <c r="R18"/>
  <c r="Y18" s="1"/>
  <c r="U16" i="43"/>
  <c r="R17" s="1"/>
  <c r="D36" i="44" l="1"/>
  <c r="B36"/>
  <c r="E36" s="1"/>
  <c r="B36" i="41"/>
  <c r="E35"/>
  <c r="D35"/>
  <c r="S18" i="42"/>
  <c r="Z18" s="1"/>
  <c r="AL17" i="43"/>
  <c r="AF17"/>
  <c r="AM17"/>
  <c r="S17"/>
  <c r="Z17" s="1"/>
  <c r="AK17"/>
  <c r="B37" i="44" l="1"/>
  <c r="E37" s="1"/>
  <c r="D37"/>
  <c r="D36" i="41"/>
  <c r="E36"/>
  <c r="B37"/>
  <c r="T18" i="42"/>
  <c r="Q19" s="1"/>
  <c r="U17" i="43"/>
  <c r="R18" s="1"/>
  <c r="T17"/>
  <c r="AA17" s="1"/>
  <c r="D38" i="44" l="1"/>
  <c r="B38"/>
  <c r="E38" s="1"/>
  <c r="B38" i="41"/>
  <c r="E37"/>
  <c r="D37"/>
  <c r="AB19" i="42"/>
  <c r="AE19"/>
  <c r="R19"/>
  <c r="Y19" s="1"/>
  <c r="AL18" i="43"/>
  <c r="AF18"/>
  <c r="AM18"/>
  <c r="S18"/>
  <c r="Z18" s="1"/>
  <c r="AK18"/>
  <c r="B39" i="44" l="1"/>
  <c r="E39" s="1"/>
  <c r="D39"/>
  <c r="D38" i="41"/>
  <c r="E38"/>
  <c r="B39"/>
  <c r="S19" i="42"/>
  <c r="Z19" s="1"/>
  <c r="U18" i="43"/>
  <c r="R19" s="1"/>
  <c r="T18"/>
  <c r="AA18" s="1"/>
  <c r="D40" i="44" l="1"/>
  <c r="B40"/>
  <c r="E40" s="1"/>
  <c r="B40" i="41"/>
  <c r="E39"/>
  <c r="D39"/>
  <c r="T19" i="42"/>
  <c r="Q20" s="1"/>
  <c r="AL19" i="43"/>
  <c r="AF19"/>
  <c r="AM19"/>
  <c r="S19"/>
  <c r="Z19" s="1"/>
  <c r="AK19"/>
  <c r="B41" i="44" l="1"/>
  <c r="E41" s="1"/>
  <c r="D41"/>
  <c r="D40" i="41"/>
  <c r="E40"/>
  <c r="AB20" i="42"/>
  <c r="AE20"/>
  <c r="R20"/>
  <c r="Y20" s="1"/>
  <c r="T19" i="43"/>
  <c r="AA19" s="1"/>
  <c r="D42" i="44" l="1"/>
  <c r="B42"/>
  <c r="E42" s="1"/>
  <c r="S20" i="42"/>
  <c r="Z20" s="1"/>
  <c r="U19" i="43"/>
  <c r="R20" s="1"/>
  <c r="B43" i="44" l="1"/>
  <c r="E43" s="1"/>
  <c r="D43"/>
  <c r="T20" i="42"/>
  <c r="Q21" s="1"/>
  <c r="AL20" i="43"/>
  <c r="AF20"/>
  <c r="AM20"/>
  <c r="S20"/>
  <c r="Z20" s="1"/>
  <c r="AK20"/>
  <c r="D44" i="44" l="1"/>
  <c r="B44"/>
  <c r="E44" s="1"/>
  <c r="AB21" i="42"/>
  <c r="AE21"/>
  <c r="R21"/>
  <c r="Y21" s="1"/>
  <c r="U20" i="43"/>
  <c r="R21" s="1"/>
  <c r="T20"/>
  <c r="AA20" s="1"/>
  <c r="B45" i="44" l="1"/>
  <c r="E45" s="1"/>
  <c r="D45"/>
  <c r="S21" i="42"/>
  <c r="Z21" s="1"/>
  <c r="AL21" i="43"/>
  <c r="AF21"/>
  <c r="AM21"/>
  <c r="S21"/>
  <c r="Z21" s="1"/>
  <c r="AK21"/>
  <c r="D46" i="44" l="1"/>
  <c r="B46"/>
  <c r="E46" s="1"/>
  <c r="T21" i="42"/>
  <c r="Q22" s="1"/>
  <c r="U21" i="43"/>
  <c r="R22" s="1"/>
  <c r="T21"/>
  <c r="AA21" s="1"/>
  <c r="B47" i="44" l="1"/>
  <c r="E47" s="1"/>
  <c r="D47"/>
  <c r="AB22" i="42"/>
  <c r="AE22"/>
  <c r="R22"/>
  <c r="Y22" s="1"/>
  <c r="AL22" i="43"/>
  <c r="AF22"/>
  <c r="AM22"/>
  <c r="S22"/>
  <c r="Z22" s="1"/>
  <c r="AK22"/>
  <c r="D48" i="44" l="1"/>
  <c r="B48"/>
  <c r="E48" s="1"/>
  <c r="S22" i="42"/>
  <c r="U22" i="43"/>
  <c r="R23" s="1"/>
  <c r="T22"/>
  <c r="AA22" s="1"/>
  <c r="B49" i="44" l="1"/>
  <c r="E49" s="1"/>
  <c r="D49"/>
  <c r="Z22" i="42"/>
  <c r="T22"/>
  <c r="Q23" s="1"/>
  <c r="AL23" i="43"/>
  <c r="AF23"/>
  <c r="AM23"/>
  <c r="S23"/>
  <c r="Z23" s="1"/>
  <c r="AK23"/>
  <c r="D50" i="44" l="1"/>
  <c r="B50"/>
  <c r="E50" s="1"/>
  <c r="AB23" i="42"/>
  <c r="AE23"/>
  <c r="R23"/>
  <c r="Y23" s="1"/>
  <c r="U23" i="43"/>
  <c r="R24" s="1"/>
  <c r="T23"/>
  <c r="AA23" s="1"/>
  <c r="B51" i="44" l="1"/>
  <c r="E51" s="1"/>
  <c r="D51"/>
  <c r="S23" i="42"/>
  <c r="Z23" s="1"/>
  <c r="AL24" i="43"/>
  <c r="AF24"/>
  <c r="AM24"/>
  <c r="S24"/>
  <c r="Z24" s="1"/>
  <c r="AK24"/>
  <c r="D52" i="44" l="1"/>
  <c r="B52"/>
  <c r="E52" s="1"/>
  <c r="T23" i="42"/>
  <c r="Q24" s="1"/>
  <c r="U24" i="43"/>
  <c r="R25" s="1"/>
  <c r="T24"/>
  <c r="AA24" s="1"/>
  <c r="B53" i="44" l="1"/>
  <c r="E53" s="1"/>
  <c r="D53"/>
  <c r="AB24" i="42"/>
  <c r="AE24"/>
  <c r="R24"/>
  <c r="Y24" s="1"/>
  <c r="AL25" i="43"/>
  <c r="AF25"/>
  <c r="AM25"/>
  <c r="S25"/>
  <c r="Z25" s="1"/>
  <c r="AK25"/>
  <c r="D54" i="44" l="1"/>
  <c r="B54"/>
  <c r="E54" s="1"/>
  <c r="S24" i="42"/>
  <c r="U25" i="43"/>
  <c r="R26" s="1"/>
  <c r="T25"/>
  <c r="AA25" s="1"/>
  <c r="B55" i="44" l="1"/>
  <c r="E55" s="1"/>
  <c r="D55"/>
  <c r="Z24" i="42"/>
  <c r="T24"/>
  <c r="Q25" s="1"/>
  <c r="AL26" i="43"/>
  <c r="AF26"/>
  <c r="AM26"/>
  <c r="S26"/>
  <c r="Z26" s="1"/>
  <c r="AK26"/>
  <c r="D56" i="44" l="1"/>
  <c r="B56"/>
  <c r="AB25" i="42"/>
  <c r="AE25"/>
  <c r="R25"/>
  <c r="Y25" s="1"/>
  <c r="T26" i="43"/>
  <c r="AA26" s="1"/>
  <c r="B57" i="44" l="1"/>
  <c r="E56"/>
  <c r="D57"/>
  <c r="D58" s="1"/>
  <c r="D59" s="1"/>
  <c r="D60" s="1"/>
  <c r="D61" s="1"/>
  <c r="D62" s="1"/>
  <c r="D63" s="1"/>
  <c r="D64" s="1"/>
  <c r="D65" s="1"/>
  <c r="D66" s="1"/>
  <c r="D67" s="1"/>
  <c r="D68" s="1"/>
  <c r="D69" s="1"/>
  <c r="D70" s="1"/>
  <c r="D71" s="1"/>
  <c r="D72" s="1"/>
  <c r="D73" s="1"/>
  <c r="D74" s="1"/>
  <c r="D75" s="1"/>
  <c r="D76" s="1"/>
  <c r="S25" i="42"/>
  <c r="Z25" s="1"/>
  <c r="U26" i="43"/>
  <c r="R27" s="1"/>
  <c r="E57" i="44" l="1"/>
  <c r="B58"/>
  <c r="D77"/>
  <c r="H10" i="41"/>
  <c r="H12" s="1"/>
  <c r="T25" i="42"/>
  <c r="Q26" s="1"/>
  <c r="AL27" i="43"/>
  <c r="AF27"/>
  <c r="AM27"/>
  <c r="S27"/>
  <c r="Z27" s="1"/>
  <c r="AK27"/>
  <c r="B59" i="44" l="1"/>
  <c r="E58"/>
  <c r="J39" i="41"/>
  <c r="J37"/>
  <c r="J35"/>
  <c r="J33"/>
  <c r="J31"/>
  <c r="J29"/>
  <c r="J27"/>
  <c r="J25"/>
  <c r="J23"/>
  <c r="J21"/>
  <c r="J19"/>
  <c r="J17"/>
  <c r="J15"/>
  <c r="J13"/>
  <c r="J11"/>
  <c r="J9"/>
  <c r="J7"/>
  <c r="J8"/>
  <c r="J12"/>
  <c r="J16"/>
  <c r="J20"/>
  <c r="J24"/>
  <c r="J28"/>
  <c r="J32"/>
  <c r="J36"/>
  <c r="J40"/>
  <c r="J6"/>
  <c r="J10"/>
  <c r="J14"/>
  <c r="J18"/>
  <c r="J22"/>
  <c r="J26"/>
  <c r="J30"/>
  <c r="J34"/>
  <c r="J38"/>
  <c r="AB26" i="42"/>
  <c r="AE26"/>
  <c r="R26"/>
  <c r="Y26" s="1"/>
  <c r="U27" i="43"/>
  <c r="R28" s="1"/>
  <c r="T27"/>
  <c r="AA27" s="1"/>
  <c r="B60" i="44" l="1"/>
  <c r="E59"/>
  <c r="S26" i="42"/>
  <c r="Z26" s="1"/>
  <c r="AL28" i="43"/>
  <c r="AF28"/>
  <c r="AM28"/>
  <c r="S28"/>
  <c r="Z28" s="1"/>
  <c r="AK28"/>
  <c r="B61" i="44" l="1"/>
  <c r="E60"/>
  <c r="T26" i="42"/>
  <c r="Q27" s="1"/>
  <c r="U28" i="43"/>
  <c r="R29" s="1"/>
  <c r="T28"/>
  <c r="AA28" s="1"/>
  <c r="B62" i="44" l="1"/>
  <c r="E61"/>
  <c r="AB27" i="42"/>
  <c r="AE27"/>
  <c r="R27"/>
  <c r="Y27" s="1"/>
  <c r="AL29" i="43"/>
  <c r="AF29"/>
  <c r="AM29"/>
  <c r="S29"/>
  <c r="Z29" s="1"/>
  <c r="AK29"/>
  <c r="B63" i="44" l="1"/>
  <c r="E62"/>
  <c r="S27" i="42"/>
  <c r="Z27" s="1"/>
  <c r="U29" i="43"/>
  <c r="R30" s="1"/>
  <c r="T29"/>
  <c r="AA29" s="1"/>
  <c r="B64" i="44" l="1"/>
  <c r="E63"/>
  <c r="T27" i="42"/>
  <c r="Q28" s="1"/>
  <c r="AL30" i="43"/>
  <c r="AF30"/>
  <c r="AM30"/>
  <c r="S30"/>
  <c r="Z30" s="1"/>
  <c r="AK30"/>
  <c r="B65" i="44" l="1"/>
  <c r="E64"/>
  <c r="AB28" i="42"/>
  <c r="AE28"/>
  <c r="R28"/>
  <c r="Y28" s="1"/>
  <c r="U30" i="43"/>
  <c r="R31" s="1"/>
  <c r="T30"/>
  <c r="AA30" s="1"/>
  <c r="B66" i="44" l="1"/>
  <c r="E65"/>
  <c r="S28" i="42"/>
  <c r="Z28" s="1"/>
  <c r="AL31" i="43"/>
  <c r="AF31"/>
  <c r="AM31"/>
  <c r="S31"/>
  <c r="Z31" s="1"/>
  <c r="AK31"/>
  <c r="B67" i="44" l="1"/>
  <c r="E66"/>
  <c r="T28" i="42"/>
  <c r="Q29" s="1"/>
  <c r="U31" i="43"/>
  <c r="R32" s="1"/>
  <c r="T31"/>
  <c r="AA31" s="1"/>
  <c r="B68" i="44" l="1"/>
  <c r="E67"/>
  <c r="AB29" i="42"/>
  <c r="AE29"/>
  <c r="R29"/>
  <c r="Y29" s="1"/>
  <c r="AL32" i="43"/>
  <c r="AF32"/>
  <c r="AM32"/>
  <c r="S32"/>
  <c r="Z32" s="1"/>
  <c r="AK32"/>
  <c r="B69" i="44" l="1"/>
  <c r="E68"/>
  <c r="S29" i="42"/>
  <c r="Z29" s="1"/>
  <c r="U32" i="43"/>
  <c r="R33" s="1"/>
  <c r="T32"/>
  <c r="AA32" s="1"/>
  <c r="B70" i="44" l="1"/>
  <c r="E69"/>
  <c r="T29" i="42"/>
  <c r="Q30" s="1"/>
  <c r="AL33" i="43"/>
  <c r="AF33"/>
  <c r="AM33"/>
  <c r="S33"/>
  <c r="Z33" s="1"/>
  <c r="AK33"/>
  <c r="B71" i="44" l="1"/>
  <c r="E70"/>
  <c r="AB30" i="42"/>
  <c r="AE30"/>
  <c r="R30"/>
  <c r="Y30" s="1"/>
  <c r="U33" i="43"/>
  <c r="R34" s="1"/>
  <c r="T33"/>
  <c r="AA33" s="1"/>
  <c r="B72" i="44" l="1"/>
  <c r="E71"/>
  <c r="S30" i="42"/>
  <c r="Z30" s="1"/>
  <c r="AL34" i="43"/>
  <c r="AF34"/>
  <c r="AM34"/>
  <c r="S34"/>
  <c r="Z34" s="1"/>
  <c r="AK34"/>
  <c r="B73" i="44" l="1"/>
  <c r="E72"/>
  <c r="T30" i="42"/>
  <c r="Q31" s="1"/>
  <c r="U34" i="43"/>
  <c r="R35" s="1"/>
  <c r="T34"/>
  <c r="AA34" s="1"/>
  <c r="B74" i="44" l="1"/>
  <c r="E73"/>
  <c r="AB31" i="42"/>
  <c r="AE31"/>
  <c r="R31"/>
  <c r="Y31" s="1"/>
  <c r="AL35" i="43"/>
  <c r="AF35"/>
  <c r="AM35"/>
  <c r="S35"/>
  <c r="Z35" s="1"/>
  <c r="AK35"/>
  <c r="B75" i="44" l="1"/>
  <c r="E74"/>
  <c r="S31" i="42"/>
  <c r="Z31" s="1"/>
  <c r="U35" i="43"/>
  <c r="R36" s="1"/>
  <c r="T35"/>
  <c r="AA35" s="1"/>
  <c r="B76" i="44" l="1"/>
  <c r="E75"/>
  <c r="T31" i="42"/>
  <c r="Q32" s="1"/>
  <c r="AL36" i="43"/>
  <c r="AF36"/>
  <c r="AM36"/>
  <c r="S36"/>
  <c r="Z36" s="1"/>
  <c r="AK36"/>
  <c r="B77" i="44" l="1"/>
  <c r="E77" s="1"/>
  <c r="E76"/>
  <c r="F75"/>
  <c r="F71"/>
  <c r="F73"/>
  <c r="F67"/>
  <c r="F69"/>
  <c r="AB32" i="42"/>
  <c r="AE32"/>
  <c r="R32"/>
  <c r="Y32" s="1"/>
  <c r="U36" i="43"/>
  <c r="R37" s="1"/>
  <c r="T36"/>
  <c r="AA36" s="1"/>
  <c r="F77" i="44" l="1"/>
  <c r="F55"/>
  <c r="F57"/>
  <c r="F56"/>
  <c r="F54"/>
  <c r="F14"/>
  <c r="F25"/>
  <c r="F19"/>
  <c r="F51"/>
  <c r="F36"/>
  <c r="F12"/>
  <c r="F45"/>
  <c r="F30"/>
  <c r="F6"/>
  <c r="F39"/>
  <c r="F24"/>
  <c r="I6"/>
  <c r="I10" s="1"/>
  <c r="F33"/>
  <c r="F32"/>
  <c r="F7"/>
  <c r="F41"/>
  <c r="F34"/>
  <c r="F11"/>
  <c r="F43"/>
  <c r="F29"/>
  <c r="F37"/>
  <c r="F22"/>
  <c r="F53"/>
  <c r="F31"/>
  <c r="F16"/>
  <c r="F10"/>
  <c r="F42"/>
  <c r="F35"/>
  <c r="F20"/>
  <c r="F52"/>
  <c r="F28"/>
  <c r="F8"/>
  <c r="F46"/>
  <c r="F23"/>
  <c r="F9"/>
  <c r="F40"/>
  <c r="F18"/>
  <c r="F49"/>
  <c r="F48"/>
  <c r="F26"/>
  <c r="F17"/>
  <c r="F50"/>
  <c r="F27"/>
  <c r="F13"/>
  <c r="F44"/>
  <c r="F21"/>
  <c r="F38"/>
  <c r="F15"/>
  <c r="F47"/>
  <c r="F61"/>
  <c r="F59"/>
  <c r="F58"/>
  <c r="F60"/>
  <c r="F62"/>
  <c r="F63"/>
  <c r="F64"/>
  <c r="F65"/>
  <c r="F66"/>
  <c r="F76"/>
  <c r="F68"/>
  <c r="F70"/>
  <c r="F74"/>
  <c r="F72"/>
  <c r="S32" i="42"/>
  <c r="Z32" s="1"/>
  <c r="AL37" i="43"/>
  <c r="AF37"/>
  <c r="AM37"/>
  <c r="S37"/>
  <c r="Z37" s="1"/>
  <c r="AK37"/>
  <c r="J7" i="44" l="1"/>
  <c r="J9"/>
  <c r="J11"/>
  <c r="J13"/>
  <c r="J15"/>
  <c r="J17"/>
  <c r="J19"/>
  <c r="J21"/>
  <c r="J23"/>
  <c r="J25"/>
  <c r="J8"/>
  <c r="J10"/>
  <c r="J12"/>
  <c r="J14"/>
  <c r="J16"/>
  <c r="J18"/>
  <c r="J20"/>
  <c r="J22"/>
  <c r="J24"/>
  <c r="J6"/>
  <c r="T32" i="42"/>
  <c r="Q33" s="1"/>
  <c r="U37" i="43"/>
  <c r="R38" s="1"/>
  <c r="T37"/>
  <c r="AA37" s="1"/>
  <c r="AB33" i="42" l="1"/>
  <c r="AE33"/>
  <c r="R33"/>
  <c r="Y33" s="1"/>
  <c r="AL38" i="43"/>
  <c r="AF38"/>
  <c r="AM38"/>
  <c r="S38"/>
  <c r="Z38" s="1"/>
  <c r="AK38"/>
  <c r="S33" i="42" l="1"/>
  <c r="Z33" s="1"/>
  <c r="U38" i="43"/>
  <c r="R39" s="1"/>
  <c r="T38"/>
  <c r="AA38" s="1"/>
  <c r="T33" i="42" l="1"/>
  <c r="Q34" s="1"/>
  <c r="AL39" i="43"/>
  <c r="AF39"/>
  <c r="AM39"/>
  <c r="S39"/>
  <c r="Z39" s="1"/>
  <c r="AK39"/>
  <c r="AB34" i="42" l="1"/>
  <c r="AE34"/>
  <c r="R34"/>
  <c r="Y34" s="1"/>
  <c r="U39" i="43"/>
  <c r="R40" s="1"/>
  <c r="T39"/>
  <c r="AA39" s="1"/>
  <c r="S34" i="42" l="1"/>
  <c r="Z34" s="1"/>
  <c r="AL40" i="43"/>
  <c r="AF40"/>
  <c r="S40"/>
  <c r="Z40" s="1"/>
  <c r="AK40"/>
  <c r="T34" i="42" l="1"/>
  <c r="Q35" s="1"/>
  <c r="AH6" i="43"/>
  <c r="AI39" s="1"/>
  <c r="AI7"/>
  <c r="AI9"/>
  <c r="AI10"/>
  <c r="AI13"/>
  <c r="AI11"/>
  <c r="AI14"/>
  <c r="AI12"/>
  <c r="AI15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8"/>
  <c r="AI37"/>
  <c r="AI36"/>
  <c r="AI35"/>
  <c r="AI34"/>
  <c r="T40"/>
  <c r="AA40" s="1"/>
  <c r="AM40"/>
  <c r="AB35" i="42" l="1"/>
  <c r="AE35"/>
  <c r="R35"/>
  <c r="Y35" s="1"/>
  <c r="U40" i="43"/>
  <c r="AI8"/>
  <c r="AI6"/>
  <c r="AI5"/>
  <c r="AO7"/>
  <c r="AN6"/>
  <c r="AO40" s="1"/>
  <c r="S35" i="42" l="1"/>
  <c r="Z35" s="1"/>
  <c r="AO11" i="43"/>
  <c r="AO15"/>
  <c r="AO19"/>
  <c r="AO23"/>
  <c r="AO31"/>
  <c r="AO5"/>
  <c r="AO8"/>
  <c r="AO12"/>
  <c r="AO16"/>
  <c r="AO20"/>
  <c r="AO24"/>
  <c r="AO28"/>
  <c r="AO32"/>
  <c r="AO38"/>
  <c r="AO29"/>
  <c r="AO37"/>
  <c r="AC6"/>
  <c r="AO9"/>
  <c r="AO13"/>
  <c r="AO17"/>
  <c r="AO21"/>
  <c r="AO27"/>
  <c r="AO36"/>
  <c r="AO6"/>
  <c r="AO10"/>
  <c r="AO14"/>
  <c r="AO18"/>
  <c r="AO22"/>
  <c r="AO26"/>
  <c r="AO30"/>
  <c r="AO35"/>
  <c r="AO34"/>
  <c r="AO25"/>
  <c r="AO33"/>
  <c r="AO39"/>
  <c r="T35" i="42" l="1"/>
  <c r="Q36" s="1"/>
  <c r="AD34" i="43"/>
  <c r="AJ34" i="42" s="1"/>
  <c r="AD33" i="43"/>
  <c r="AJ33" i="42" s="1"/>
  <c r="AD29" i="43"/>
  <c r="AJ29" i="42" s="1"/>
  <c r="AD25" i="43"/>
  <c r="AJ25" i="42" s="1"/>
  <c r="AD21" i="43"/>
  <c r="AJ21" i="42" s="1"/>
  <c r="AD17" i="43"/>
  <c r="AJ17" i="42" s="1"/>
  <c r="AD14" i="43"/>
  <c r="AJ14" i="42" s="1"/>
  <c r="AD9" i="43"/>
  <c r="AJ9" i="42" s="1"/>
  <c r="AD5" i="43"/>
  <c r="AJ5" i="42" s="1"/>
  <c r="AD38" i="43"/>
  <c r="AJ38" i="42" s="1"/>
  <c r="AD32" i="43"/>
  <c r="AJ32" i="42" s="1"/>
  <c r="AD28" i="43"/>
  <c r="AJ28" i="42" s="1"/>
  <c r="AD24" i="43"/>
  <c r="AJ24" i="42" s="1"/>
  <c r="AD20" i="43"/>
  <c r="AJ20" i="42" s="1"/>
  <c r="AD16" i="43"/>
  <c r="AJ16" i="42" s="1"/>
  <c r="AD11" i="43"/>
  <c r="AJ11" i="42" s="1"/>
  <c r="AD8" i="43"/>
  <c r="AJ8" i="42" s="1"/>
  <c r="AD35" i="43"/>
  <c r="AJ35" i="42" s="1"/>
  <c r="AD31" i="43"/>
  <c r="AJ31" i="42" s="1"/>
  <c r="AD27" i="43"/>
  <c r="AJ27" i="42" s="1"/>
  <c r="AD23" i="43"/>
  <c r="AJ23" i="42" s="1"/>
  <c r="AD19" i="43"/>
  <c r="AJ19" i="42" s="1"/>
  <c r="AD15" i="43"/>
  <c r="AJ15" i="42" s="1"/>
  <c r="AD13" i="43"/>
  <c r="AJ13" i="42" s="1"/>
  <c r="AD7" i="43"/>
  <c r="AJ7" i="42" s="1"/>
  <c r="AD39" i="43"/>
  <c r="AJ39" i="42" s="1"/>
  <c r="AD36" i="43"/>
  <c r="AJ36" i="42" s="1"/>
  <c r="AD37" i="43"/>
  <c r="AJ37" i="42" s="1"/>
  <c r="AD30" i="43"/>
  <c r="AJ30" i="42" s="1"/>
  <c r="AD26" i="43"/>
  <c r="AJ26" i="42" s="1"/>
  <c r="AD22" i="43"/>
  <c r="AJ22" i="42" s="1"/>
  <c r="AD18" i="43"/>
  <c r="AJ18" i="42" s="1"/>
  <c r="AD12" i="43"/>
  <c r="AJ12" i="42" s="1"/>
  <c r="AD10" i="43"/>
  <c r="AJ10" i="42" s="1"/>
  <c r="AD6" i="43"/>
  <c r="AJ6" i="42" s="1"/>
  <c r="AB36" l="1"/>
  <c r="AE36"/>
  <c r="R36"/>
  <c r="Y36" s="1"/>
  <c r="S36" l="1"/>
  <c r="Z36" s="1"/>
  <c r="T36" l="1"/>
  <c r="Q37" s="1"/>
  <c r="AB37" l="1"/>
  <c r="AE37"/>
  <c r="R37"/>
  <c r="Y37" s="1"/>
  <c r="S37" l="1"/>
  <c r="Z37" s="1"/>
  <c r="T37" l="1"/>
  <c r="Q38" s="1"/>
  <c r="AB38" l="1"/>
  <c r="AE38"/>
  <c r="R38"/>
  <c r="Y38" s="1"/>
  <c r="S38" l="1"/>
  <c r="Z38" s="1"/>
  <c r="T38" l="1"/>
  <c r="Q39" s="1"/>
  <c r="AB39" l="1"/>
  <c r="AE39"/>
  <c r="R39"/>
  <c r="Y39" s="1"/>
  <c r="S39" l="1"/>
  <c r="Z39" s="1"/>
  <c r="T39" l="1"/>
  <c r="Q40" s="1"/>
  <c r="AB40" l="1"/>
  <c r="AE40"/>
  <c r="R40"/>
  <c r="Y40" s="1"/>
  <c r="S40" l="1"/>
  <c r="Z40" s="1"/>
  <c r="AH39" l="1"/>
  <c r="AH5"/>
  <c r="AH6"/>
  <c r="AH7"/>
  <c r="AH8"/>
  <c r="AH9"/>
  <c r="AH10"/>
  <c r="AH11"/>
  <c r="AH12"/>
  <c r="AH13"/>
  <c r="AH14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5"/>
  <c r="AH36"/>
  <c r="AH38"/>
  <c r="AH37"/>
  <c r="AH34"/>
  <c r="T40"/>
  <c r="O7" i="28" l="1"/>
  <c r="O8"/>
  <c r="O9"/>
  <c r="O10"/>
  <c r="O6"/>
  <c r="A6" i="45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A24" i="26"/>
  <c r="AK7"/>
  <c r="AK8"/>
  <c r="AK9"/>
  <c r="AK10"/>
  <c r="AK11"/>
  <c r="AK12"/>
  <c r="AK13"/>
  <c r="AK14"/>
  <c r="AK15"/>
  <c r="AK16"/>
  <c r="AK17"/>
  <c r="AK18"/>
  <c r="AK19"/>
  <c r="AK20"/>
  <c r="AK21"/>
  <c r="AK22"/>
  <c r="AK23"/>
  <c r="AK24"/>
  <c r="AK25"/>
  <c r="AK6"/>
  <c r="Q6" i="24"/>
  <c r="Q16" s="1"/>
  <c r="Q8"/>
  <c r="Q9"/>
  <c r="Q10"/>
  <c r="Q11"/>
  <c r="Q12"/>
  <c r="Q13"/>
  <c r="Q14"/>
  <c r="Q7"/>
  <c r="P16"/>
  <c r="P8"/>
  <c r="P9"/>
  <c r="P10"/>
  <c r="P11"/>
  <c r="P12"/>
  <c r="P13"/>
  <c r="P14"/>
  <c r="P7"/>
  <c r="P6"/>
  <c r="L7"/>
  <c r="L8" s="1"/>
  <c r="N6"/>
  <c r="H6"/>
  <c r="E6"/>
  <c r="G6" s="1"/>
  <c r="C7"/>
  <c r="H7" s="1"/>
  <c r="AG32" i="40"/>
  <c r="AD32"/>
  <c r="AA32"/>
  <c r="X32"/>
  <c r="U32"/>
  <c r="R32"/>
  <c r="O32"/>
  <c r="L32"/>
  <c r="I32"/>
  <c r="F32"/>
  <c r="C32"/>
  <c r="AG31"/>
  <c r="AG33" s="1"/>
  <c r="AG34" s="1"/>
  <c r="AD31"/>
  <c r="AD33" s="1"/>
  <c r="AD34" s="1"/>
  <c r="AA31"/>
  <c r="AA33" s="1"/>
  <c r="AA34" s="1"/>
  <c r="X31"/>
  <c r="X33" s="1"/>
  <c r="X34" s="1"/>
  <c r="U31"/>
  <c r="R31"/>
  <c r="O31"/>
  <c r="L31"/>
  <c r="I31"/>
  <c r="I33" s="1"/>
  <c r="I34" s="1"/>
  <c r="F31"/>
  <c r="C31"/>
  <c r="C33" s="1"/>
  <c r="C34" s="1"/>
  <c r="A8" i="39"/>
  <c r="A9" s="1"/>
  <c r="A10" s="1"/>
  <c r="A11" s="1"/>
  <c r="A12" s="1"/>
  <c r="A13" s="1"/>
  <c r="A14" s="1"/>
  <c r="A15" s="1"/>
  <c r="A16" s="1"/>
  <c r="F7"/>
  <c r="F8" s="1"/>
  <c r="F9" s="1"/>
  <c r="F10" s="1"/>
  <c r="F11" s="1"/>
  <c r="F12" s="1"/>
  <c r="F13" s="1"/>
  <c r="F14" s="1"/>
  <c r="F15" s="1"/>
  <c r="F16" s="1"/>
  <c r="D7"/>
  <c r="D8" s="1"/>
  <c r="A7"/>
  <c r="F6"/>
  <c r="E6"/>
  <c r="F8" i="38"/>
  <c r="F9"/>
  <c r="F10" s="1"/>
  <c r="F11" s="1"/>
  <c r="F12" s="1"/>
  <c r="F13" s="1"/>
  <c r="F14" s="1"/>
  <c r="F15" s="1"/>
  <c r="F16" s="1"/>
  <c r="F7"/>
  <c r="F6"/>
  <c r="D7"/>
  <c r="D8" s="1"/>
  <c r="A7"/>
  <c r="A8" s="1"/>
  <c r="A9" s="1"/>
  <c r="A10" s="1"/>
  <c r="A11" s="1"/>
  <c r="A12" s="1"/>
  <c r="A13" s="1"/>
  <c r="A14" s="1"/>
  <c r="A15" s="1"/>
  <c r="A16" s="1"/>
  <c r="E6"/>
  <c r="A8" i="37"/>
  <c r="A9" s="1"/>
  <c r="A10" s="1"/>
  <c r="A11" s="1"/>
  <c r="A12" s="1"/>
  <c r="A13" s="1"/>
  <c r="A14" s="1"/>
  <c r="A15" s="1"/>
  <c r="A16" s="1"/>
  <c r="D7"/>
  <c r="D8" s="1"/>
  <c r="A7"/>
  <c r="F6"/>
  <c r="F7" s="1"/>
  <c r="F8" s="1"/>
  <c r="F9" s="1"/>
  <c r="F10" s="1"/>
  <c r="F11" s="1"/>
  <c r="F12" s="1"/>
  <c r="F13" s="1"/>
  <c r="F14" s="1"/>
  <c r="F15" s="1"/>
  <c r="F16" s="1"/>
  <c r="E6"/>
  <c r="B8" i="34"/>
  <c r="C8" s="1"/>
  <c r="B9"/>
  <c r="C9" s="1"/>
  <c r="B10"/>
  <c r="C10" s="1"/>
  <c r="B11"/>
  <c r="C11" s="1"/>
  <c r="B12"/>
  <c r="C12" s="1"/>
  <c r="B13"/>
  <c r="C13" s="1"/>
  <c r="B14"/>
  <c r="C14" s="1"/>
  <c r="B15"/>
  <c r="C15" s="1"/>
  <c r="B16"/>
  <c r="C16" s="1"/>
  <c r="B7"/>
  <c r="C7" s="1"/>
  <c r="F6" i="32"/>
  <c r="G6" s="1"/>
  <c r="H6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6"/>
  <c r="E7"/>
  <c r="A67"/>
  <c r="B67"/>
  <c r="A68"/>
  <c r="B68"/>
  <c r="A69"/>
  <c r="B69"/>
  <c r="A70"/>
  <c r="B70"/>
  <c r="A71"/>
  <c r="B71"/>
  <c r="A72"/>
  <c r="B72"/>
  <c r="A73"/>
  <c r="B73"/>
  <c r="A74"/>
  <c r="B74"/>
  <c r="A75"/>
  <c r="B75"/>
  <c r="A76"/>
  <c r="B76"/>
  <c r="A77"/>
  <c r="B77"/>
  <c r="A78"/>
  <c r="B78"/>
  <c r="A79"/>
  <c r="B79"/>
  <c r="A80"/>
  <c r="B80"/>
  <c r="A81"/>
  <c r="B81"/>
  <c r="A82"/>
  <c r="B82"/>
  <c r="A83"/>
  <c r="B83"/>
  <c r="A84"/>
  <c r="B84"/>
  <c r="A85"/>
  <c r="B85"/>
  <c r="A86"/>
  <c r="B86"/>
  <c r="A87"/>
  <c r="B87"/>
  <c r="A88"/>
  <c r="B88"/>
  <c r="A89"/>
  <c r="B89"/>
  <c r="A90"/>
  <c r="B90"/>
  <c r="A91"/>
  <c r="B91"/>
  <c r="A92"/>
  <c r="B92"/>
  <c r="A93"/>
  <c r="B93"/>
  <c r="A94"/>
  <c r="B94"/>
  <c r="A95"/>
  <c r="B95"/>
  <c r="A96"/>
  <c r="B96"/>
  <c r="A97"/>
  <c r="B97"/>
  <c r="B67" i="33"/>
  <c r="A67"/>
  <c r="D7" i="32"/>
  <c r="D8" s="1"/>
  <c r="D9" s="1"/>
  <c r="D10" s="1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D25" s="1"/>
  <c r="D26" s="1"/>
  <c r="D27" s="1"/>
  <c r="D28" s="1"/>
  <c r="D29" s="1"/>
  <c r="D30" s="1"/>
  <c r="D31" s="1"/>
  <c r="D32" s="1"/>
  <c r="D33" s="1"/>
  <c r="D34" s="1"/>
  <c r="D35" s="1"/>
  <c r="D36" s="1"/>
  <c r="B7"/>
  <c r="B8" s="1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E67" i="33"/>
  <c r="E6"/>
  <c r="D8"/>
  <c r="D9" s="1"/>
  <c r="D10" s="1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D25" s="1"/>
  <c r="D26" s="1"/>
  <c r="D27" s="1"/>
  <c r="D28" s="1"/>
  <c r="D29" s="1"/>
  <c r="D30" s="1"/>
  <c r="D31" s="1"/>
  <c r="D32" s="1"/>
  <c r="D33" s="1"/>
  <c r="D34" s="1"/>
  <c r="D35" s="1"/>
  <c r="D36" s="1"/>
  <c r="D37" s="1"/>
  <c r="D38" s="1"/>
  <c r="D39" s="1"/>
  <c r="D40" s="1"/>
  <c r="D41" s="1"/>
  <c r="D42" s="1"/>
  <c r="D43" s="1"/>
  <c r="D44" s="1"/>
  <c r="D45" s="1"/>
  <c r="D46" s="1"/>
  <c r="D47" s="1"/>
  <c r="D48" s="1"/>
  <c r="D49" s="1"/>
  <c r="D50" s="1"/>
  <c r="D51" s="1"/>
  <c r="D52" s="1"/>
  <c r="D53" s="1"/>
  <c r="D54" s="1"/>
  <c r="D55" s="1"/>
  <c r="D56" s="1"/>
  <c r="D57" s="1"/>
  <c r="D58" s="1"/>
  <c r="D59" s="1"/>
  <c r="D60" s="1"/>
  <c r="D61" s="1"/>
  <c r="D62" s="1"/>
  <c r="D63" s="1"/>
  <c r="D64" s="1"/>
  <c r="D65" s="1"/>
  <c r="D66" s="1"/>
  <c r="D67" s="1"/>
  <c r="D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B7"/>
  <c r="B8" s="1"/>
  <c r="A7"/>
  <c r="I8" i="31"/>
  <c r="I9" s="1"/>
  <c r="I10" s="1"/>
  <c r="I11" s="1"/>
  <c r="I12" s="1"/>
  <c r="I13" s="1"/>
  <c r="I14" s="1"/>
  <c r="I15" s="1"/>
  <c r="I16" s="1"/>
  <c r="L7"/>
  <c r="L8" s="1"/>
  <c r="I7"/>
  <c r="N6"/>
  <c r="N7" s="1"/>
  <c r="N8" s="1"/>
  <c r="N9" s="1"/>
  <c r="N10" s="1"/>
  <c r="N11" s="1"/>
  <c r="N12" s="1"/>
  <c r="N13" s="1"/>
  <c r="N14" s="1"/>
  <c r="N15" s="1"/>
  <c r="N16" s="1"/>
  <c r="M6"/>
  <c r="G13"/>
  <c r="G12" s="1"/>
  <c r="G11" s="1"/>
  <c r="G10" s="1"/>
  <c r="G9" s="1"/>
  <c r="G8" s="1"/>
  <c r="G7" s="1"/>
  <c r="G6" s="1"/>
  <c r="G14"/>
  <c r="G15"/>
  <c r="G16"/>
  <c r="F8"/>
  <c r="F9"/>
  <c r="F10" s="1"/>
  <c r="F11" s="1"/>
  <c r="F12" s="1"/>
  <c r="F13" s="1"/>
  <c r="F14" s="1"/>
  <c r="F15" s="1"/>
  <c r="F16" s="1"/>
  <c r="F7"/>
  <c r="F6"/>
  <c r="E7"/>
  <c r="E8"/>
  <c r="E9"/>
  <c r="E10"/>
  <c r="E11"/>
  <c r="E12"/>
  <c r="E13"/>
  <c r="E14"/>
  <c r="E15"/>
  <c r="E16"/>
  <c r="E6"/>
  <c r="D8"/>
  <c r="D9"/>
  <c r="D10" s="1"/>
  <c r="D11" s="1"/>
  <c r="D12" s="1"/>
  <c r="D13" s="1"/>
  <c r="D14" s="1"/>
  <c r="D15" s="1"/>
  <c r="D16" s="1"/>
  <c r="D7"/>
  <c r="A8"/>
  <c r="A9" s="1"/>
  <c r="A10" s="1"/>
  <c r="A11" s="1"/>
  <c r="A12" s="1"/>
  <c r="A13" s="1"/>
  <c r="A14" s="1"/>
  <c r="A15" s="1"/>
  <c r="A16" s="1"/>
  <c r="A7"/>
  <c r="E57" i="30"/>
  <c r="D7"/>
  <c r="D8" s="1"/>
  <c r="D9" s="1"/>
  <c r="D10" s="1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D25" s="1"/>
  <c r="D26" s="1"/>
  <c r="D27" s="1"/>
  <c r="D28" s="1"/>
  <c r="D29" s="1"/>
  <c r="D30" s="1"/>
  <c r="D31" s="1"/>
  <c r="D32" s="1"/>
  <c r="D33" s="1"/>
  <c r="D34" s="1"/>
  <c r="D35" s="1"/>
  <c r="D36" s="1"/>
  <c r="D37" s="1"/>
  <c r="D38" s="1"/>
  <c r="D39" s="1"/>
  <c r="D40" s="1"/>
  <c r="D41" s="1"/>
  <c r="D42" s="1"/>
  <c r="D43" s="1"/>
  <c r="D44" s="1"/>
  <c r="D45" s="1"/>
  <c r="D46" s="1"/>
  <c r="D47" s="1"/>
  <c r="D48" s="1"/>
  <c r="D49" s="1"/>
  <c r="D50" s="1"/>
  <c r="D51" s="1"/>
  <c r="D52" s="1"/>
  <c r="D53" s="1"/>
  <c r="D54" s="1"/>
  <c r="D55" s="1"/>
  <c r="D56" s="1"/>
  <c r="D57" s="1"/>
  <c r="B7"/>
  <c r="B8" s="1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E6"/>
  <c r="H6" i="29"/>
  <c r="H10" s="1"/>
  <c r="H12" s="1"/>
  <c r="J7" s="1"/>
  <c r="E57"/>
  <c r="D57"/>
  <c r="D8"/>
  <c r="D9" s="1"/>
  <c r="D10" s="1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D25" s="1"/>
  <c r="D26" s="1"/>
  <c r="D27" s="1"/>
  <c r="D28" s="1"/>
  <c r="D29" s="1"/>
  <c r="D30" s="1"/>
  <c r="D31" s="1"/>
  <c r="D32" s="1"/>
  <c r="D33" s="1"/>
  <c r="D34" s="1"/>
  <c r="D35" s="1"/>
  <c r="D36" s="1"/>
  <c r="D37" s="1"/>
  <c r="D38" s="1"/>
  <c r="D39" s="1"/>
  <c r="D40" s="1"/>
  <c r="D41" s="1"/>
  <c r="D42" s="1"/>
  <c r="D43" s="1"/>
  <c r="D44" s="1"/>
  <c r="D45" s="1"/>
  <c r="D46" s="1"/>
  <c r="D47" s="1"/>
  <c r="D48" s="1"/>
  <c r="D49" s="1"/>
  <c r="D50" s="1"/>
  <c r="D51" s="1"/>
  <c r="D52" s="1"/>
  <c r="D53" s="1"/>
  <c r="D54" s="1"/>
  <c r="D55" s="1"/>
  <c r="D56" s="1"/>
  <c r="D7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6"/>
  <c r="A48"/>
  <c r="B48"/>
  <c r="A49"/>
  <c r="B49"/>
  <c r="A50"/>
  <c r="B50"/>
  <c r="A51"/>
  <c r="B51"/>
  <c r="A52"/>
  <c r="B52"/>
  <c r="A53"/>
  <c r="B53"/>
  <c r="A54"/>
  <c r="B54"/>
  <c r="A55"/>
  <c r="B55"/>
  <c r="A56"/>
  <c r="B56"/>
  <c r="B7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A8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7"/>
  <c r="AB6" i="28"/>
  <c r="N7"/>
  <c r="N8"/>
  <c r="N9"/>
  <c r="N10"/>
  <c r="N6"/>
  <c r="AC10"/>
  <c r="AC9"/>
  <c r="AC8"/>
  <c r="AC7"/>
  <c r="B7"/>
  <c r="B8" s="1"/>
  <c r="A7"/>
  <c r="A8" s="1"/>
  <c r="A9" s="1"/>
  <c r="A10" s="1"/>
  <c r="AE6"/>
  <c r="AD6"/>
  <c r="AC6"/>
  <c r="R6"/>
  <c r="W6"/>
  <c r="W7" s="1"/>
  <c r="W8" s="1"/>
  <c r="W9" s="1"/>
  <c r="W10" s="1"/>
  <c r="F55" i="27"/>
  <c r="F54" s="1"/>
  <c r="F53" s="1"/>
  <c r="F52" s="1"/>
  <c r="F51" s="1"/>
  <c r="F50" s="1"/>
  <c r="F49" s="1"/>
  <c r="F48" s="1"/>
  <c r="F47" s="1"/>
  <c r="F46" s="1"/>
  <c r="F45" s="1"/>
  <c r="F44" s="1"/>
  <c r="F43" s="1"/>
  <c r="F42" s="1"/>
  <c r="F41" s="1"/>
  <c r="F40" s="1"/>
  <c r="F39" s="1"/>
  <c r="F38" s="1"/>
  <c r="F37" s="1"/>
  <c r="F36" s="1"/>
  <c r="F35" s="1"/>
  <c r="F34" s="1"/>
  <c r="F33" s="1"/>
  <c r="F32" s="1"/>
  <c r="F31" s="1"/>
  <c r="F30" s="1"/>
  <c r="F29" s="1"/>
  <c r="F28" s="1"/>
  <c r="F27" s="1"/>
  <c r="F26" s="1"/>
  <c r="F25" s="1"/>
  <c r="F24" s="1"/>
  <c r="F23" s="1"/>
  <c r="F22" s="1"/>
  <c r="F21" s="1"/>
  <c r="F20" s="1"/>
  <c r="F19" s="1"/>
  <c r="F18" s="1"/>
  <c r="F17" s="1"/>
  <c r="F16" s="1"/>
  <c r="F15" s="1"/>
  <c r="F14" s="1"/>
  <c r="F13" s="1"/>
  <c r="F12" s="1"/>
  <c r="F11" s="1"/>
  <c r="F10" s="1"/>
  <c r="F9" s="1"/>
  <c r="F8" s="1"/>
  <c r="F7" s="1"/>
  <c r="F56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7"/>
  <c r="G57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B8"/>
  <c r="B9" s="1"/>
  <c r="A8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D7"/>
  <c r="AL7" i="26"/>
  <c r="AL8"/>
  <c r="AL9"/>
  <c r="AL10"/>
  <c r="AL11"/>
  <c r="AL12"/>
  <c r="AL13"/>
  <c r="AL14"/>
  <c r="AL15"/>
  <c r="AL16"/>
  <c r="AL17"/>
  <c r="AL18"/>
  <c r="AL19"/>
  <c r="AL20"/>
  <c r="AL21"/>
  <c r="AL22"/>
  <c r="AL23"/>
  <c r="AL24"/>
  <c r="AL25"/>
  <c r="AL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5"/>
  <c r="AG6"/>
  <c r="AF7"/>
  <c r="AM7" s="1"/>
  <c r="AF8"/>
  <c r="AM8" s="1"/>
  <c r="AF9"/>
  <c r="AM9" s="1"/>
  <c r="AF10"/>
  <c r="AM10" s="1"/>
  <c r="AF11"/>
  <c r="AM11" s="1"/>
  <c r="AF12"/>
  <c r="AM12" s="1"/>
  <c r="AF13"/>
  <c r="AM13" s="1"/>
  <c r="AF14"/>
  <c r="AM14" s="1"/>
  <c r="AF15"/>
  <c r="AM15" s="1"/>
  <c r="AF16"/>
  <c r="AM16" s="1"/>
  <c r="AF17"/>
  <c r="AM17" s="1"/>
  <c r="AF18"/>
  <c r="AM18" s="1"/>
  <c r="AF19"/>
  <c r="AM19" s="1"/>
  <c r="AF20"/>
  <c r="AM20" s="1"/>
  <c r="AF21"/>
  <c r="AM21" s="1"/>
  <c r="AF22"/>
  <c r="AM22" s="1"/>
  <c r="AF23"/>
  <c r="AM23" s="1"/>
  <c r="AF24"/>
  <c r="AM24" s="1"/>
  <c r="AF25"/>
  <c r="AM25" s="1"/>
  <c r="AF6"/>
  <c r="AD25"/>
  <c r="AB25"/>
  <c r="W8"/>
  <c r="W9"/>
  <c r="W10" s="1"/>
  <c r="W11" s="1"/>
  <c r="W12" s="1"/>
  <c r="W13" s="1"/>
  <c r="W14" s="1"/>
  <c r="W15" s="1"/>
  <c r="W16" s="1"/>
  <c r="W17" s="1"/>
  <c r="W18" s="1"/>
  <c r="W19" s="1"/>
  <c r="W20" s="1"/>
  <c r="W21" s="1"/>
  <c r="W22" s="1"/>
  <c r="W23" s="1"/>
  <c r="W24" s="1"/>
  <c r="W25" s="1"/>
  <c r="W7"/>
  <c r="W6"/>
  <c r="X8"/>
  <c r="X9"/>
  <c r="X10" s="1"/>
  <c r="X11" s="1"/>
  <c r="X12" s="1"/>
  <c r="X13" s="1"/>
  <c r="X14" s="1"/>
  <c r="X15" s="1"/>
  <c r="X16" s="1"/>
  <c r="X17" s="1"/>
  <c r="X18" s="1"/>
  <c r="X19" s="1"/>
  <c r="X20" s="1"/>
  <c r="X21" s="1"/>
  <c r="X22" s="1"/>
  <c r="X23" s="1"/>
  <c r="X24" s="1"/>
  <c r="X25" s="1"/>
  <c r="X7"/>
  <c r="X6"/>
  <c r="Z7"/>
  <c r="AA7"/>
  <c r="Z8"/>
  <c r="AA8"/>
  <c r="Z9"/>
  <c r="Z10"/>
  <c r="Z11"/>
  <c r="Z12"/>
  <c r="Z13"/>
  <c r="Z14"/>
  <c r="Z15"/>
  <c r="Z16"/>
  <c r="Z17"/>
  <c r="Z18"/>
  <c r="Z19"/>
  <c r="Z20"/>
  <c r="Z21"/>
  <c r="Z22"/>
  <c r="Z23"/>
  <c r="Z24"/>
  <c r="Z25"/>
  <c r="AA25"/>
  <c r="AA6"/>
  <c r="Z6"/>
  <c r="V8"/>
  <c r="V9" s="1"/>
  <c r="V10" s="1"/>
  <c r="V11" s="1"/>
  <c r="V12" s="1"/>
  <c r="V13" s="1"/>
  <c r="V14" s="1"/>
  <c r="V15" s="1"/>
  <c r="V16" s="1"/>
  <c r="V17" s="1"/>
  <c r="V18" s="1"/>
  <c r="V19" s="1"/>
  <c r="V20" s="1"/>
  <c r="V21" s="1"/>
  <c r="V22" s="1"/>
  <c r="V23" s="1"/>
  <c r="V24" s="1"/>
  <c r="V25" s="1"/>
  <c r="V7"/>
  <c r="R8"/>
  <c r="S8" s="1"/>
  <c r="S7"/>
  <c r="T7" s="1"/>
  <c r="U7" s="1"/>
  <c r="R7"/>
  <c r="U6"/>
  <c r="T6"/>
  <c r="S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6"/>
  <c r="N7"/>
  <c r="O7"/>
  <c r="N8"/>
  <c r="O8"/>
  <c r="N9"/>
  <c r="O9"/>
  <c r="N10"/>
  <c r="O10"/>
  <c r="N11"/>
  <c r="O11"/>
  <c r="N12"/>
  <c r="O12"/>
  <c r="N13"/>
  <c r="O13"/>
  <c r="N14"/>
  <c r="O14"/>
  <c r="N15"/>
  <c r="O15"/>
  <c r="N16"/>
  <c r="O16"/>
  <c r="N17"/>
  <c r="O17"/>
  <c r="N18"/>
  <c r="O18"/>
  <c r="N19"/>
  <c r="O19"/>
  <c r="N20"/>
  <c r="O20"/>
  <c r="N21"/>
  <c r="O21"/>
  <c r="N22"/>
  <c r="O22"/>
  <c r="N23"/>
  <c r="O23"/>
  <c r="N24"/>
  <c r="O24"/>
  <c r="N25"/>
  <c r="O25"/>
  <c r="O6"/>
  <c r="N6"/>
  <c r="B7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G18" i="25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1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F56" s="1"/>
  <c r="F55" s="1"/>
  <c r="F54" s="1"/>
  <c r="F53" s="1"/>
  <c r="F52" s="1"/>
  <c r="F51" s="1"/>
  <c r="F50" s="1"/>
  <c r="F49" s="1"/>
  <c r="F48" s="1"/>
  <c r="F47" s="1"/>
  <c r="F46" s="1"/>
  <c r="F45" s="1"/>
  <c r="F44" s="1"/>
  <c r="F43" s="1"/>
  <c r="F42" s="1"/>
  <c r="F41" s="1"/>
  <c r="F40" s="1"/>
  <c r="F39" s="1"/>
  <c r="F38" s="1"/>
  <c r="F37" s="1"/>
  <c r="F36" s="1"/>
  <c r="F35" s="1"/>
  <c r="F34" s="1"/>
  <c r="F33" s="1"/>
  <c r="F32" s="1"/>
  <c r="F31" s="1"/>
  <c r="F30" s="1"/>
  <c r="F29" s="1"/>
  <c r="F28" s="1"/>
  <c r="F27" s="1"/>
  <c r="F26" s="1"/>
  <c r="F25" s="1"/>
  <c r="F24" s="1"/>
  <c r="F23" s="1"/>
  <c r="F22" s="1"/>
  <c r="F21" s="1"/>
  <c r="F20" s="1"/>
  <c r="F19" s="1"/>
  <c r="F18" s="1"/>
  <c r="F17" s="1"/>
  <c r="F16" s="1"/>
  <c r="F15" s="1"/>
  <c r="F14" s="1"/>
  <c r="F13" s="1"/>
  <c r="F12" s="1"/>
  <c r="F11" s="1"/>
  <c r="F10" s="1"/>
  <c r="F9" s="1"/>
  <c r="F8" s="1"/>
  <c r="D57"/>
  <c r="B8"/>
  <c r="E8" s="1"/>
  <c r="A8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E7"/>
  <c r="D7"/>
  <c r="H31" i="23"/>
  <c r="H32"/>
  <c r="H15" i="22"/>
  <c r="D7" i="23"/>
  <c r="E7" s="1"/>
  <c r="H7" s="1"/>
  <c r="A9"/>
  <c r="A10" s="1"/>
  <c r="D10" s="1"/>
  <c r="E10" s="1"/>
  <c r="A8"/>
  <c r="D8" s="1"/>
  <c r="E8" s="1"/>
  <c r="B8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F8"/>
  <c r="H16" i="22"/>
  <c r="I8" s="1"/>
  <c r="I9" s="1"/>
  <c r="I10" s="1"/>
  <c r="I11" s="1"/>
  <c r="I12" s="1"/>
  <c r="E11"/>
  <c r="E10"/>
  <c r="E9"/>
  <c r="E8"/>
  <c r="E7"/>
  <c r="G13"/>
  <c r="H11"/>
  <c r="H10"/>
  <c r="H9"/>
  <c r="H8"/>
  <c r="H7"/>
  <c r="H13" s="1"/>
  <c r="G11"/>
  <c r="G10"/>
  <c r="G9"/>
  <c r="G8"/>
  <c r="G7"/>
  <c r="F10"/>
  <c r="F11" s="1"/>
  <c r="F9"/>
  <c r="F8"/>
  <c r="D11"/>
  <c r="D10"/>
  <c r="D9"/>
  <c r="D8"/>
  <c r="D7"/>
  <c r="B7" i="2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A8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7"/>
  <c r="F12" i="19"/>
  <c r="F13"/>
  <c r="F14"/>
  <c r="F15"/>
  <c r="F16"/>
  <c r="C18"/>
  <c r="D18"/>
  <c r="E18"/>
  <c r="V23" i="18"/>
  <c r="V22"/>
  <c r="V21"/>
  <c r="V20"/>
  <c r="V19"/>
  <c r="P22"/>
  <c r="P21"/>
  <c r="P20"/>
  <c r="P19"/>
  <c r="D22"/>
  <c r="D21"/>
  <c r="J20"/>
  <c r="J19"/>
  <c r="D20"/>
  <c r="D19"/>
  <c r="S9"/>
  <c r="S10" s="1"/>
  <c r="S11" s="1"/>
  <c r="S12" s="1"/>
  <c r="S13" s="1"/>
  <c r="S14" s="1"/>
  <c r="S15" s="1"/>
  <c r="S16" s="1"/>
  <c r="S17" s="1"/>
  <c r="V8"/>
  <c r="V9" s="1"/>
  <c r="V10" s="1"/>
  <c r="V11" s="1"/>
  <c r="V12" s="1"/>
  <c r="V13" s="1"/>
  <c r="V14" s="1"/>
  <c r="V15" s="1"/>
  <c r="V16" s="1"/>
  <c r="V17" s="1"/>
  <c r="M9"/>
  <c r="M10" s="1"/>
  <c r="M11" s="1"/>
  <c r="M12" s="1"/>
  <c r="M13" s="1"/>
  <c r="G9"/>
  <c r="G10" s="1"/>
  <c r="G11" s="1"/>
  <c r="G12" s="1"/>
  <c r="G13" s="1"/>
  <c r="G14" s="1"/>
  <c r="G15" s="1"/>
  <c r="G16" s="1"/>
  <c r="G17" s="1"/>
  <c r="A9"/>
  <c r="A10" s="1"/>
  <c r="A11" s="1"/>
  <c r="A12" s="1"/>
  <c r="A13" s="1"/>
  <c r="A14" s="1"/>
  <c r="A15" s="1"/>
  <c r="A16" s="1"/>
  <c r="A17" s="1"/>
  <c r="P8"/>
  <c r="P9" s="1"/>
  <c r="P10" s="1"/>
  <c r="P11" s="1"/>
  <c r="P12" s="1"/>
  <c r="P13" s="1"/>
  <c r="P14" s="1"/>
  <c r="P15" s="1"/>
  <c r="P16" s="1"/>
  <c r="P17" s="1"/>
  <c r="J8"/>
  <c r="D8"/>
  <c r="D9" s="1"/>
  <c r="D10" s="1"/>
  <c r="D11" s="1"/>
  <c r="D12" s="1"/>
  <c r="D13" s="1"/>
  <c r="D14" s="1"/>
  <c r="D15" s="1"/>
  <c r="D16" s="1"/>
  <c r="D17" s="1"/>
  <c r="Q21" i="17"/>
  <c r="Q20"/>
  <c r="Q19"/>
  <c r="K21"/>
  <c r="K20"/>
  <c r="K19"/>
  <c r="P9"/>
  <c r="P10" s="1"/>
  <c r="P11" s="1"/>
  <c r="P12" s="1"/>
  <c r="P13" s="1"/>
  <c r="P14" s="1"/>
  <c r="P15" s="1"/>
  <c r="P16" s="1"/>
  <c r="P17" s="1"/>
  <c r="P8"/>
  <c r="J8"/>
  <c r="J9" s="1"/>
  <c r="J10" s="1"/>
  <c r="J11" s="1"/>
  <c r="J12" s="1"/>
  <c r="J13" s="1"/>
  <c r="J14" s="1"/>
  <c r="J15" s="1"/>
  <c r="J16" s="1"/>
  <c r="J17" s="1"/>
  <c r="D9"/>
  <c r="D10"/>
  <c r="D11" s="1"/>
  <c r="D12" s="1"/>
  <c r="D13" s="1"/>
  <c r="D14" s="1"/>
  <c r="D15" s="1"/>
  <c r="D16" s="1"/>
  <c r="D17" s="1"/>
  <c r="D8"/>
  <c r="M9"/>
  <c r="M10" s="1"/>
  <c r="M11" s="1"/>
  <c r="M12" s="1"/>
  <c r="M13" s="1"/>
  <c r="M14" s="1"/>
  <c r="M15" s="1"/>
  <c r="M16" s="1"/>
  <c r="M17" s="1"/>
  <c r="G9"/>
  <c r="G10" s="1"/>
  <c r="G11" s="1"/>
  <c r="G12" s="1"/>
  <c r="G13" s="1"/>
  <c r="G14" s="1"/>
  <c r="G15" s="1"/>
  <c r="G16" s="1"/>
  <c r="G17" s="1"/>
  <c r="A9"/>
  <c r="A10" s="1"/>
  <c r="A11" s="1"/>
  <c r="A12" s="1"/>
  <c r="A13" s="1"/>
  <c r="A14" s="1"/>
  <c r="A15" s="1"/>
  <c r="A16" s="1"/>
  <c r="A17" s="1"/>
  <c r="J245" i="16"/>
  <c r="J244"/>
  <c r="J243"/>
  <c r="J242"/>
  <c r="J241"/>
  <c r="J240"/>
  <c r="J239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210"/>
  <c r="J209"/>
  <c r="J208"/>
  <c r="J207"/>
  <c r="J206"/>
  <c r="J205"/>
  <c r="J204"/>
  <c r="J203"/>
  <c r="J202"/>
  <c r="J201"/>
  <c r="J200"/>
  <c r="J199"/>
  <c r="J198"/>
  <c r="J197"/>
  <c r="J196"/>
  <c r="J195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26"/>
  <c r="J125"/>
  <c r="J124"/>
  <c r="J123"/>
  <c r="J122"/>
  <c r="J121"/>
  <c r="J120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C10"/>
  <c r="C11"/>
  <c r="C13"/>
  <c r="C14"/>
  <c r="C17" s="1"/>
  <c r="C16"/>
  <c r="C19" s="1"/>
  <c r="C9"/>
  <c r="C12" s="1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7"/>
  <c r="A8"/>
  <c r="A9"/>
  <c r="A10"/>
  <c r="A11"/>
  <c r="A12"/>
  <c r="A13"/>
  <c r="A14"/>
  <c r="A15"/>
  <c r="A16"/>
  <c r="A17"/>
  <c r="A18"/>
  <c r="A6"/>
  <c r="P42"/>
  <c r="P25"/>
  <c r="P26"/>
  <c r="P27" s="1"/>
  <c r="P28" s="1"/>
  <c r="P29" s="1"/>
  <c r="P30" s="1"/>
  <c r="P31" s="1"/>
  <c r="P32" s="1"/>
  <c r="P33" s="1"/>
  <c r="P34" s="1"/>
  <c r="P35" s="1"/>
  <c r="P36" s="1"/>
  <c r="P37" s="1"/>
  <c r="P38" s="1"/>
  <c r="P39" s="1"/>
  <c r="P40" s="1"/>
  <c r="P41" s="1"/>
  <c r="P24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6"/>
  <c r="D7"/>
  <c r="D8"/>
  <c r="D9"/>
  <c r="D10"/>
  <c r="D11"/>
  <c r="D13"/>
  <c r="D14"/>
  <c r="D16"/>
  <c r="D6"/>
  <c r="B186"/>
  <c r="B126"/>
  <c r="B66"/>
  <c r="B187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127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67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E16"/>
  <c r="E14"/>
  <c r="E13"/>
  <c r="E11"/>
  <c r="E10"/>
  <c r="E9"/>
  <c r="E8"/>
  <c r="E7"/>
  <c r="B7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E6"/>
  <c r="L18" i="15"/>
  <c r="L7"/>
  <c r="L6"/>
  <c r="P7"/>
  <c r="P8"/>
  <c r="P9" s="1"/>
  <c r="P10" s="1"/>
  <c r="P11" s="1"/>
  <c r="P12" s="1"/>
  <c r="P13" s="1"/>
  <c r="P14" s="1"/>
  <c r="P15" s="1"/>
  <c r="P16" s="1"/>
  <c r="P17" s="1"/>
  <c r="P18" s="1"/>
  <c r="P19" s="1"/>
  <c r="P20" s="1"/>
  <c r="P21" s="1"/>
  <c r="P22" s="1"/>
  <c r="P23" s="1"/>
  <c r="P24" s="1"/>
  <c r="P25" s="1"/>
  <c r="P26" s="1"/>
  <c r="P27" s="1"/>
  <c r="P28" s="1"/>
  <c r="P29" s="1"/>
  <c r="P30" s="1"/>
  <c r="P31" s="1"/>
  <c r="P32" s="1"/>
  <c r="P33" s="1"/>
  <c r="P34" s="1"/>
  <c r="P35" s="1"/>
  <c r="P36" s="1"/>
  <c r="P37" s="1"/>
  <c r="P38" s="1"/>
  <c r="P39" s="1"/>
  <c r="P40" s="1"/>
  <c r="P41" s="1"/>
  <c r="P42" s="1"/>
  <c r="P43" s="1"/>
  <c r="P44" s="1"/>
  <c r="P45" s="1"/>
  <c r="P46" s="1"/>
  <c r="P47" s="1"/>
  <c r="P48" s="1"/>
  <c r="P49" s="1"/>
  <c r="P50" s="1"/>
  <c r="P51" s="1"/>
  <c r="P52" s="1"/>
  <c r="P53" s="1"/>
  <c r="P54" s="1"/>
  <c r="P55" s="1"/>
  <c r="P56" s="1"/>
  <c r="P57" s="1"/>
  <c r="P58" s="1"/>
  <c r="P59" s="1"/>
  <c r="P60" s="1"/>
  <c r="P61" s="1"/>
  <c r="P62" s="1"/>
  <c r="P63" s="1"/>
  <c r="P64" s="1"/>
  <c r="P65" s="1"/>
  <c r="P6"/>
  <c r="I65"/>
  <c r="F65"/>
  <c r="C65"/>
  <c r="D65" s="1"/>
  <c r="I64"/>
  <c r="F64"/>
  <c r="C64"/>
  <c r="D64" s="1"/>
  <c r="I63"/>
  <c r="F63"/>
  <c r="C63"/>
  <c r="D63" s="1"/>
  <c r="I62"/>
  <c r="F62"/>
  <c r="C62"/>
  <c r="D62" s="1"/>
  <c r="I61"/>
  <c r="F61"/>
  <c r="C61"/>
  <c r="D61" s="1"/>
  <c r="I60"/>
  <c r="F60"/>
  <c r="C60"/>
  <c r="D60" s="1"/>
  <c r="I59"/>
  <c r="F59"/>
  <c r="C59"/>
  <c r="D59" s="1"/>
  <c r="I58"/>
  <c r="F58"/>
  <c r="C58"/>
  <c r="D58" s="1"/>
  <c r="I57"/>
  <c r="F57"/>
  <c r="C57"/>
  <c r="D57" s="1"/>
  <c r="I56"/>
  <c r="F56"/>
  <c r="C56"/>
  <c r="D56" s="1"/>
  <c r="I55"/>
  <c r="F55"/>
  <c r="C55"/>
  <c r="D55" s="1"/>
  <c r="I54"/>
  <c r="F54"/>
  <c r="C54"/>
  <c r="D54" s="1"/>
  <c r="I53"/>
  <c r="F53"/>
  <c r="C53"/>
  <c r="D53" s="1"/>
  <c r="I52"/>
  <c r="F52"/>
  <c r="C52"/>
  <c r="D52" s="1"/>
  <c r="I51"/>
  <c r="F51"/>
  <c r="C51"/>
  <c r="D51" s="1"/>
  <c r="I50"/>
  <c r="F50"/>
  <c r="C50"/>
  <c r="D50" s="1"/>
  <c r="I49"/>
  <c r="F49"/>
  <c r="C49"/>
  <c r="D49" s="1"/>
  <c r="I48"/>
  <c r="F48"/>
  <c r="C48"/>
  <c r="D48" s="1"/>
  <c r="I47"/>
  <c r="F47"/>
  <c r="C47"/>
  <c r="D47" s="1"/>
  <c r="I46"/>
  <c r="F46"/>
  <c r="C46"/>
  <c r="D46" s="1"/>
  <c r="I45"/>
  <c r="F45"/>
  <c r="D45"/>
  <c r="C45"/>
  <c r="I44"/>
  <c r="F44"/>
  <c r="D44"/>
  <c r="C44"/>
  <c r="I43"/>
  <c r="F43"/>
  <c r="D43"/>
  <c r="C43"/>
  <c r="I42"/>
  <c r="F42"/>
  <c r="D42"/>
  <c r="C42"/>
  <c r="I41"/>
  <c r="F41"/>
  <c r="C41"/>
  <c r="D41" s="1"/>
  <c r="I40"/>
  <c r="F40"/>
  <c r="D40"/>
  <c r="C40"/>
  <c r="I39"/>
  <c r="F39"/>
  <c r="D39"/>
  <c r="C39"/>
  <c r="I38"/>
  <c r="F38"/>
  <c r="D38"/>
  <c r="C38"/>
  <c r="I37"/>
  <c r="F37"/>
  <c r="D37"/>
  <c r="C37"/>
  <c r="I36"/>
  <c r="F36"/>
  <c r="D36"/>
  <c r="C36"/>
  <c r="I35"/>
  <c r="F35"/>
  <c r="C35"/>
  <c r="D35" s="1"/>
  <c r="I34"/>
  <c r="F34"/>
  <c r="C34"/>
  <c r="D34" s="1"/>
  <c r="I33"/>
  <c r="F33"/>
  <c r="C33"/>
  <c r="D33" s="1"/>
  <c r="I32"/>
  <c r="F32"/>
  <c r="C32"/>
  <c r="D32" s="1"/>
  <c r="I31"/>
  <c r="F31"/>
  <c r="C31"/>
  <c r="D31" s="1"/>
  <c r="I30"/>
  <c r="F30"/>
  <c r="C30"/>
  <c r="D30" s="1"/>
  <c r="I29"/>
  <c r="F29"/>
  <c r="C29"/>
  <c r="D29" s="1"/>
  <c r="I28"/>
  <c r="F28"/>
  <c r="D28"/>
  <c r="C28"/>
  <c r="I27"/>
  <c r="F27"/>
  <c r="D27"/>
  <c r="C27"/>
  <c r="I26"/>
  <c r="F26"/>
  <c r="D26"/>
  <c r="C26"/>
  <c r="I25"/>
  <c r="F25"/>
  <c r="D25"/>
  <c r="C25"/>
  <c r="I24"/>
  <c r="F24"/>
  <c r="C24"/>
  <c r="D24" s="1"/>
  <c r="I23"/>
  <c r="F23"/>
  <c r="D23"/>
  <c r="C23"/>
  <c r="I22"/>
  <c r="F22"/>
  <c r="D22"/>
  <c r="C22"/>
  <c r="I21"/>
  <c r="F21"/>
  <c r="C21"/>
  <c r="D21" s="1"/>
  <c r="I20"/>
  <c r="F20"/>
  <c r="C20"/>
  <c r="D20" s="1"/>
  <c r="I19"/>
  <c r="F19"/>
  <c r="C19"/>
  <c r="D19" s="1"/>
  <c r="I18"/>
  <c r="F18"/>
  <c r="C18"/>
  <c r="D18" s="1"/>
  <c r="I17"/>
  <c r="F17"/>
  <c r="C17"/>
  <c r="D17" s="1"/>
  <c r="I16"/>
  <c r="F16"/>
  <c r="C16"/>
  <c r="D16" s="1"/>
  <c r="I15"/>
  <c r="F15"/>
  <c r="C15"/>
  <c r="D15" s="1"/>
  <c r="I14"/>
  <c r="F14"/>
  <c r="C14"/>
  <c r="D14" s="1"/>
  <c r="I13"/>
  <c r="F13"/>
  <c r="C13"/>
  <c r="D13" s="1"/>
  <c r="I12"/>
  <c r="F12"/>
  <c r="C12"/>
  <c r="D12" s="1"/>
  <c r="I11"/>
  <c r="F11"/>
  <c r="D11"/>
  <c r="C11"/>
  <c r="I10"/>
  <c r="F10"/>
  <c r="D10"/>
  <c r="C10"/>
  <c r="I9"/>
  <c r="F9"/>
  <c r="D9"/>
  <c r="C9"/>
  <c r="I8"/>
  <c r="F8"/>
  <c r="D8"/>
  <c r="C8"/>
  <c r="I7"/>
  <c r="F7"/>
  <c r="D7"/>
  <c r="C7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I6"/>
  <c r="F6"/>
  <c r="D6"/>
  <c r="C6"/>
  <c r="D19" i="14"/>
  <c r="D21"/>
  <c r="D16"/>
  <c r="D8"/>
  <c r="D9"/>
  <c r="D10"/>
  <c r="D11"/>
  <c r="D12"/>
  <c r="D13"/>
  <c r="D14"/>
  <c r="D15"/>
  <c r="D7"/>
  <c r="F38" i="11"/>
  <c r="F37"/>
  <c r="F36"/>
  <c r="F34"/>
  <c r="F30"/>
  <c r="F29"/>
  <c r="F31" s="1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A8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K7"/>
  <c r="H7"/>
  <c r="H8" s="1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A7"/>
  <c r="K6"/>
  <c r="F42" s="1"/>
  <c r="H7" i="10"/>
  <c r="H8" s="1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L9" i="24" l="1"/>
  <c r="N8"/>
  <c r="N7"/>
  <c r="E7"/>
  <c r="G7" s="1"/>
  <c r="C8"/>
  <c r="U33" i="40"/>
  <c r="U34" s="1"/>
  <c r="R33"/>
  <c r="R34" s="1"/>
  <c r="O33"/>
  <c r="O34" s="1"/>
  <c r="L33"/>
  <c r="L34" s="1"/>
  <c r="F33"/>
  <c r="F34" s="1"/>
  <c r="D9" i="39"/>
  <c r="E8"/>
  <c r="E7"/>
  <c r="D9" i="38"/>
  <c r="E8"/>
  <c r="E7"/>
  <c r="D9" i="37"/>
  <c r="E8"/>
  <c r="E7"/>
  <c r="D7" i="34"/>
  <c r="D8" s="1"/>
  <c r="D9" s="1"/>
  <c r="D10" s="1"/>
  <c r="D11" s="1"/>
  <c r="D12" s="1"/>
  <c r="D13" s="1"/>
  <c r="D14" s="1"/>
  <c r="D15" s="1"/>
  <c r="D16" s="1"/>
  <c r="G6" i="36" s="1"/>
  <c r="B9" i="32"/>
  <c r="D37"/>
  <c r="D38" s="1"/>
  <c r="D39" s="1"/>
  <c r="D40" s="1"/>
  <c r="D41" s="1"/>
  <c r="D42" s="1"/>
  <c r="D43" s="1"/>
  <c r="D44" s="1"/>
  <c r="D45" s="1"/>
  <c r="D46" s="1"/>
  <c r="D47" s="1"/>
  <c r="D48" s="1"/>
  <c r="D49" s="1"/>
  <c r="D50" s="1"/>
  <c r="D51" s="1"/>
  <c r="D52" s="1"/>
  <c r="D53" s="1"/>
  <c r="D54" s="1"/>
  <c r="D55" s="1"/>
  <c r="D56" s="1"/>
  <c r="E8" i="33"/>
  <c r="B9"/>
  <c r="E7"/>
  <c r="L9" i="31"/>
  <c r="M8"/>
  <c r="M7"/>
  <c r="B9" i="30"/>
  <c r="E8"/>
  <c r="E7"/>
  <c r="J56" i="29"/>
  <c r="J54"/>
  <c r="J52"/>
  <c r="J50"/>
  <c r="J48"/>
  <c r="J46"/>
  <c r="J44"/>
  <c r="J42"/>
  <c r="J40"/>
  <c r="J38"/>
  <c r="J36"/>
  <c r="J34"/>
  <c r="J32"/>
  <c r="J30"/>
  <c r="J28"/>
  <c r="J26"/>
  <c r="J24"/>
  <c r="J22"/>
  <c r="J20"/>
  <c r="J18"/>
  <c r="J16"/>
  <c r="J14"/>
  <c r="J12"/>
  <c r="J10"/>
  <c r="J8"/>
  <c r="J6"/>
  <c r="J55"/>
  <c r="J53"/>
  <c r="J51"/>
  <c r="J49"/>
  <c r="J47"/>
  <c r="J45"/>
  <c r="J43"/>
  <c r="J41"/>
  <c r="J39"/>
  <c r="J37"/>
  <c r="J35"/>
  <c r="J33"/>
  <c r="J31"/>
  <c r="J29"/>
  <c r="J27"/>
  <c r="J25"/>
  <c r="J23"/>
  <c r="J21"/>
  <c r="J19"/>
  <c r="J17"/>
  <c r="J15"/>
  <c r="J13"/>
  <c r="J11"/>
  <c r="J9"/>
  <c r="B9" i="28"/>
  <c r="B10" s="1"/>
  <c r="V6"/>
  <c r="V7" s="1"/>
  <c r="V8" s="1"/>
  <c r="V9" s="1"/>
  <c r="V10" s="1"/>
  <c r="S6"/>
  <c r="Z6" s="1"/>
  <c r="Y6"/>
  <c r="U7"/>
  <c r="U8" s="1"/>
  <c r="U9" s="1"/>
  <c r="U10" s="1"/>
  <c r="G56" i="27"/>
  <c r="B10"/>
  <c r="AH6" i="26"/>
  <c r="AM6"/>
  <c r="AN6" s="1"/>
  <c r="AA23"/>
  <c r="AA22"/>
  <c r="AA21"/>
  <c r="AA20"/>
  <c r="AA19"/>
  <c r="AA18"/>
  <c r="AA17"/>
  <c r="AA16"/>
  <c r="AA15"/>
  <c r="AA14"/>
  <c r="AA13"/>
  <c r="AA12"/>
  <c r="AA11"/>
  <c r="AA10"/>
  <c r="AA9"/>
  <c r="U8"/>
  <c r="R9" s="1"/>
  <c r="T8"/>
  <c r="F7" i="25"/>
  <c r="B9"/>
  <c r="D9" i="23"/>
  <c r="E9" s="1"/>
  <c r="A11"/>
  <c r="D11" s="1"/>
  <c r="E11" s="1"/>
  <c r="G8"/>
  <c r="G7"/>
  <c r="H8"/>
  <c r="F9"/>
  <c r="F18" i="19"/>
  <c r="B18"/>
  <c r="M14" i="18"/>
  <c r="M15" s="1"/>
  <c r="J9"/>
  <c r="C15" i="16"/>
  <c r="D12"/>
  <c r="E12" s="1"/>
  <c r="C20"/>
  <c r="D17"/>
  <c r="E17"/>
  <c r="C22"/>
  <c r="D19"/>
  <c r="E19" s="1"/>
  <c r="I6"/>
  <c r="K6" s="1"/>
  <c r="L6" s="1"/>
  <c r="M6" s="1"/>
  <c r="H6" i="15"/>
  <c r="J6" s="1"/>
  <c r="K6" s="1"/>
  <c r="A7" i="10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C6" i="26" l="1"/>
  <c r="L10" i="24"/>
  <c r="N9"/>
  <c r="C9"/>
  <c r="E8"/>
  <c r="G8" s="1"/>
  <c r="H8"/>
  <c r="D10" i="39"/>
  <c r="E9"/>
  <c r="D10" i="38"/>
  <c r="E9"/>
  <c r="D10" i="37"/>
  <c r="E9"/>
  <c r="D57" i="32"/>
  <c r="D58" s="1"/>
  <c r="D59" s="1"/>
  <c r="D60" s="1"/>
  <c r="D61" s="1"/>
  <c r="D62" s="1"/>
  <c r="D63" s="1"/>
  <c r="D64" s="1"/>
  <c r="D65" s="1"/>
  <c r="D66" s="1"/>
  <c r="D67" s="1"/>
  <c r="D68" s="1"/>
  <c r="D69" s="1"/>
  <c r="D70" s="1"/>
  <c r="D71" s="1"/>
  <c r="D72" s="1"/>
  <c r="D73" s="1"/>
  <c r="D74" s="1"/>
  <c r="D75" s="1"/>
  <c r="D76" s="1"/>
  <c r="D77" s="1"/>
  <c r="D78" s="1"/>
  <c r="D79" s="1"/>
  <c r="D80" s="1"/>
  <c r="D81" s="1"/>
  <c r="D82" s="1"/>
  <c r="D83" s="1"/>
  <c r="D84" s="1"/>
  <c r="D85" s="1"/>
  <c r="D86" s="1"/>
  <c r="D87" s="1"/>
  <c r="D88" s="1"/>
  <c r="D89" s="1"/>
  <c r="D90" s="1"/>
  <c r="D91" s="1"/>
  <c r="D92" s="1"/>
  <c r="D93" s="1"/>
  <c r="D94" s="1"/>
  <c r="D95" s="1"/>
  <c r="D96" s="1"/>
  <c r="D97" s="1"/>
  <c r="B10"/>
  <c r="B10" i="33"/>
  <c r="E9"/>
  <c r="L10" i="31"/>
  <c r="M9"/>
  <c r="B10" i="30"/>
  <c r="E9"/>
  <c r="T6" i="28"/>
  <c r="Q7" s="1"/>
  <c r="B11" i="27"/>
  <c r="G55"/>
  <c r="AO11" i="26"/>
  <c r="AO13"/>
  <c r="AO15"/>
  <c r="AO17"/>
  <c r="AO19"/>
  <c r="AO21"/>
  <c r="AO23"/>
  <c r="AO6"/>
  <c r="AO12"/>
  <c r="AO14"/>
  <c r="AO16"/>
  <c r="AO18"/>
  <c r="AO20"/>
  <c r="AO22"/>
  <c r="AO24"/>
  <c r="AO10"/>
  <c r="AO9"/>
  <c r="AO8"/>
  <c r="AO5"/>
  <c r="AO7"/>
  <c r="AI8"/>
  <c r="AI10"/>
  <c r="AI12"/>
  <c r="AI14"/>
  <c r="AI16"/>
  <c r="AI18"/>
  <c r="AI20"/>
  <c r="AI22"/>
  <c r="AI24"/>
  <c r="AI7"/>
  <c r="AI9"/>
  <c r="AI11"/>
  <c r="AI13"/>
  <c r="AI15"/>
  <c r="AI17"/>
  <c r="AI19"/>
  <c r="AI21"/>
  <c r="AI23"/>
  <c r="AI6"/>
  <c r="AI5"/>
  <c r="S9"/>
  <c r="U9" s="1"/>
  <c r="R10" s="1"/>
  <c r="T9"/>
  <c r="E9" i="25"/>
  <c r="B10"/>
  <c r="A12" i="23"/>
  <c r="G9"/>
  <c r="F10"/>
  <c r="H9"/>
  <c r="J10" i="18"/>
  <c r="M16"/>
  <c r="M17" s="1"/>
  <c r="C23" i="16"/>
  <c r="D20"/>
  <c r="E20"/>
  <c r="C25"/>
  <c r="D22"/>
  <c r="E22" s="1"/>
  <c r="C18"/>
  <c r="D15"/>
  <c r="E15"/>
  <c r="N6"/>
  <c r="M6" i="15"/>
  <c r="C17" i="9"/>
  <c r="C18"/>
  <c r="C19"/>
  <c r="C20"/>
  <c r="C21"/>
  <c r="C22"/>
  <c r="C23"/>
  <c r="C24"/>
  <c r="C25"/>
  <c r="C16"/>
  <c r="C7"/>
  <c r="C8"/>
  <c r="C9"/>
  <c r="C10"/>
  <c r="C11"/>
  <c r="C12"/>
  <c r="C13"/>
  <c r="C14"/>
  <c r="C15"/>
  <c r="C6"/>
  <c r="C27" s="1"/>
  <c r="A9"/>
  <c r="A10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8"/>
  <c r="B27"/>
  <c r="AB7" i="28" l="1"/>
  <c r="AD5" i="26"/>
  <c r="AD24"/>
  <c r="AD23"/>
  <c r="AD20"/>
  <c r="AD16"/>
  <c r="AD12"/>
  <c r="AD8"/>
  <c r="AD21"/>
  <c r="AD17"/>
  <c r="AD13"/>
  <c r="AD9"/>
  <c r="AD6"/>
  <c r="AD22"/>
  <c r="AD18"/>
  <c r="AD14"/>
  <c r="AD10"/>
  <c r="AD7"/>
  <c r="AD19"/>
  <c r="AD15"/>
  <c r="AD11"/>
  <c r="L11" i="24"/>
  <c r="N10"/>
  <c r="C10"/>
  <c r="H9"/>
  <c r="E9"/>
  <c r="G9" s="1"/>
  <c r="D11" i="39"/>
  <c r="E10"/>
  <c r="D11" i="38"/>
  <c r="E10"/>
  <c r="D11" i="37"/>
  <c r="E10"/>
  <c r="B11" i="32"/>
  <c r="E10" i="33"/>
  <c r="B11"/>
  <c r="L11" i="31"/>
  <c r="M10"/>
  <c r="B11" i="30"/>
  <c r="E10"/>
  <c r="AD7" i="28"/>
  <c r="R7"/>
  <c r="Y7" s="1"/>
  <c r="AE7"/>
  <c r="B12" i="27"/>
  <c r="G54"/>
  <c r="S10" i="26"/>
  <c r="U10" s="1"/>
  <c r="R11" s="1"/>
  <c r="T10"/>
  <c r="E10" i="25"/>
  <c r="B11"/>
  <c r="A13" i="23"/>
  <c r="D12"/>
  <c r="E12" s="1"/>
  <c r="G10"/>
  <c r="F11"/>
  <c r="F12" s="1"/>
  <c r="H10"/>
  <c r="J11" i="18"/>
  <c r="J12" s="1"/>
  <c r="J13" s="1"/>
  <c r="J14" s="1"/>
  <c r="J15" s="1"/>
  <c r="J16" s="1"/>
  <c r="J17" s="1"/>
  <c r="C21" i="16"/>
  <c r="D18"/>
  <c r="E18" s="1"/>
  <c r="C26"/>
  <c r="D23"/>
  <c r="E23"/>
  <c r="C28"/>
  <c r="D25"/>
  <c r="E25"/>
  <c r="I7"/>
  <c r="K7" s="1"/>
  <c r="L7" s="1"/>
  <c r="M7" s="1"/>
  <c r="H7" i="15"/>
  <c r="J7" s="1"/>
  <c r="K7"/>
  <c r="C28" i="8"/>
  <c r="B28"/>
  <c r="C11"/>
  <c r="C12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10"/>
  <c r="B10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9"/>
  <c r="B26" s="1"/>
  <c r="Y8" i="7"/>
  <c r="AA8" s="1"/>
  <c r="V9"/>
  <c r="V10" s="1"/>
  <c r="V11" s="1"/>
  <c r="V12" s="1"/>
  <c r="V13" s="1"/>
  <c r="V14" s="1"/>
  <c r="V15" s="1"/>
  <c r="V16" s="1"/>
  <c r="V17" s="1"/>
  <c r="V18" s="1"/>
  <c r="V19" s="1"/>
  <c r="V20" s="1"/>
  <c r="V21" s="1"/>
  <c r="V22" s="1"/>
  <c r="V23" s="1"/>
  <c r="V24" s="1"/>
  <c r="V25" s="1"/>
  <c r="V26" s="1"/>
  <c r="V27" s="1"/>
  <c r="O9"/>
  <c r="O10" s="1"/>
  <c r="O11" s="1"/>
  <c r="O12" s="1"/>
  <c r="O13" s="1"/>
  <c r="O14" s="1"/>
  <c r="O15" s="1"/>
  <c r="O16" s="1"/>
  <c r="O17" s="1"/>
  <c r="O18" s="1"/>
  <c r="O19" s="1"/>
  <c r="O20" s="1"/>
  <c r="O21" s="1"/>
  <c r="O22" s="1"/>
  <c r="O23" s="1"/>
  <c r="O24" s="1"/>
  <c r="O25" s="1"/>
  <c r="O26" s="1"/>
  <c r="O27" s="1"/>
  <c r="R8"/>
  <c r="R9" s="1"/>
  <c r="T9" s="1"/>
  <c r="H9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K8"/>
  <c r="K9" s="1"/>
  <c r="M9" s="1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8"/>
  <c r="D8"/>
  <c r="D9" s="1"/>
  <c r="D10" s="1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D25" s="1"/>
  <c r="D26" s="1"/>
  <c r="D27" s="1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D10" i="6"/>
  <c r="D11" s="1"/>
  <c r="D12" s="1"/>
  <c r="D13" s="1"/>
  <c r="D14" s="1"/>
  <c r="D15" s="1"/>
  <c r="D16" s="1"/>
  <c r="D17" s="1"/>
  <c r="D18" s="1"/>
  <c r="D9"/>
  <c r="C18"/>
  <c r="B11"/>
  <c r="B12"/>
  <c r="B13" s="1"/>
  <c r="B14" s="1"/>
  <c r="B15" s="1"/>
  <c r="B16" s="1"/>
  <c r="B17" s="1"/>
  <c r="B18" s="1"/>
  <c r="B10"/>
  <c r="B9"/>
  <c r="C10"/>
  <c r="C11" s="1"/>
  <c r="C12" s="1"/>
  <c r="C13" s="1"/>
  <c r="C14" s="1"/>
  <c r="C15" s="1"/>
  <c r="C16" s="1"/>
  <c r="C17" s="1"/>
  <c r="A11"/>
  <c r="A12" s="1"/>
  <c r="A13" s="1"/>
  <c r="A14" s="1"/>
  <c r="A15" s="1"/>
  <c r="A16" s="1"/>
  <c r="A17" s="1"/>
  <c r="A18" s="1"/>
  <c r="A10"/>
  <c r="C8" i="5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7"/>
  <c r="A39"/>
  <c r="A40"/>
  <c r="A41" s="1"/>
  <c r="A42" s="1"/>
  <c r="A27"/>
  <c r="A28"/>
  <c r="A29" s="1"/>
  <c r="A30" s="1"/>
  <c r="A31" s="1"/>
  <c r="A32" s="1"/>
  <c r="A33" s="1"/>
  <c r="A34" s="1"/>
  <c r="A35" s="1"/>
  <c r="A36" s="1"/>
  <c r="A37" s="1"/>
  <c r="A38" s="1"/>
  <c r="A8"/>
  <c r="A9" s="1"/>
  <c r="C8" i="4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7"/>
  <c r="B9"/>
  <c r="B10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8"/>
  <c r="A24"/>
  <c r="A25"/>
  <c r="A26" s="1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8"/>
  <c r="J7" i="3"/>
  <c r="J6"/>
  <c r="D125"/>
  <c r="E125" s="1"/>
  <c r="D124"/>
  <c r="E124" s="1"/>
  <c r="D123"/>
  <c r="E123" s="1"/>
  <c r="D122"/>
  <c r="E122" s="1"/>
  <c r="D121"/>
  <c r="E121" s="1"/>
  <c r="D120"/>
  <c r="E120" s="1"/>
  <c r="D119"/>
  <c r="E119" s="1"/>
  <c r="D118"/>
  <c r="E118" s="1"/>
  <c r="D117"/>
  <c r="E117" s="1"/>
  <c r="D116"/>
  <c r="E116" s="1"/>
  <c r="D115"/>
  <c r="E115" s="1"/>
  <c r="D114"/>
  <c r="E114" s="1"/>
  <c r="D113"/>
  <c r="E113" s="1"/>
  <c r="D112"/>
  <c r="E112" s="1"/>
  <c r="D111"/>
  <c r="E111" s="1"/>
  <c r="D110"/>
  <c r="E110" s="1"/>
  <c r="D109"/>
  <c r="E109" s="1"/>
  <c r="D108"/>
  <c r="E108" s="1"/>
  <c r="D107"/>
  <c r="E107" s="1"/>
  <c r="D106"/>
  <c r="E106" s="1"/>
  <c r="D105"/>
  <c r="E105" s="1"/>
  <c r="D104"/>
  <c r="E104" s="1"/>
  <c r="D103"/>
  <c r="E103" s="1"/>
  <c r="D102"/>
  <c r="E102" s="1"/>
  <c r="D101"/>
  <c r="E101" s="1"/>
  <c r="D100"/>
  <c r="E100" s="1"/>
  <c r="D99"/>
  <c r="E99" s="1"/>
  <c r="D98"/>
  <c r="E98" s="1"/>
  <c r="D97"/>
  <c r="E97" s="1"/>
  <c r="D96"/>
  <c r="E96" s="1"/>
  <c r="D95"/>
  <c r="E95" s="1"/>
  <c r="D94"/>
  <c r="E94" s="1"/>
  <c r="D93"/>
  <c r="E93" s="1"/>
  <c r="D92"/>
  <c r="E92" s="1"/>
  <c r="D91"/>
  <c r="E91" s="1"/>
  <c r="D90"/>
  <c r="E90" s="1"/>
  <c r="D89"/>
  <c r="E89" s="1"/>
  <c r="D88"/>
  <c r="E88" s="1"/>
  <c r="D87"/>
  <c r="E87" s="1"/>
  <c r="D86"/>
  <c r="E86" s="1"/>
  <c r="D85"/>
  <c r="E85" s="1"/>
  <c r="D84"/>
  <c r="E84" s="1"/>
  <c r="D83"/>
  <c r="E83" s="1"/>
  <c r="D82"/>
  <c r="E82" s="1"/>
  <c r="D81"/>
  <c r="E81" s="1"/>
  <c r="D80"/>
  <c r="E80" s="1"/>
  <c r="D79"/>
  <c r="E79" s="1"/>
  <c r="D78"/>
  <c r="E78" s="1"/>
  <c r="D77"/>
  <c r="E77" s="1"/>
  <c r="D76"/>
  <c r="E76" s="1"/>
  <c r="D75"/>
  <c r="E75" s="1"/>
  <c r="D74"/>
  <c r="E74" s="1"/>
  <c r="D73"/>
  <c r="E73" s="1"/>
  <c r="D72"/>
  <c r="E72" s="1"/>
  <c r="D71"/>
  <c r="E71" s="1"/>
  <c r="D70"/>
  <c r="E70" s="1"/>
  <c r="D69"/>
  <c r="E69" s="1"/>
  <c r="D68"/>
  <c r="E68" s="1"/>
  <c r="D67"/>
  <c r="E67" s="1"/>
  <c r="D66"/>
  <c r="E66" s="1"/>
  <c r="D65"/>
  <c r="E65" s="1"/>
  <c r="D64"/>
  <c r="E64" s="1"/>
  <c r="D63"/>
  <c r="E63" s="1"/>
  <c r="D62"/>
  <c r="E62" s="1"/>
  <c r="D61"/>
  <c r="E61" s="1"/>
  <c r="D60"/>
  <c r="E60" s="1"/>
  <c r="D59"/>
  <c r="E59" s="1"/>
  <c r="D58"/>
  <c r="E58" s="1"/>
  <c r="D57"/>
  <c r="E57" s="1"/>
  <c r="D56"/>
  <c r="E56" s="1"/>
  <c r="D55"/>
  <c r="E55" s="1"/>
  <c r="D54"/>
  <c r="E54" s="1"/>
  <c r="D53"/>
  <c r="E53" s="1"/>
  <c r="D52"/>
  <c r="E52" s="1"/>
  <c r="D51"/>
  <c r="E51" s="1"/>
  <c r="D50"/>
  <c r="E50" s="1"/>
  <c r="D49"/>
  <c r="E49" s="1"/>
  <c r="D48"/>
  <c r="E48" s="1"/>
  <c r="D47"/>
  <c r="E47" s="1"/>
  <c r="D46"/>
  <c r="E46" s="1"/>
  <c r="D45"/>
  <c r="E45" s="1"/>
  <c r="D44"/>
  <c r="E44" s="1"/>
  <c r="D43"/>
  <c r="E43" s="1"/>
  <c r="D42"/>
  <c r="E42" s="1"/>
  <c r="D41"/>
  <c r="E41" s="1"/>
  <c r="D40"/>
  <c r="E40" s="1"/>
  <c r="D39"/>
  <c r="E39" s="1"/>
  <c r="D38"/>
  <c r="E38" s="1"/>
  <c r="D37"/>
  <c r="E37" s="1"/>
  <c r="D36"/>
  <c r="E36" s="1"/>
  <c r="D35"/>
  <c r="E35" s="1"/>
  <c r="D34"/>
  <c r="E34" s="1"/>
  <c r="D33"/>
  <c r="E33" s="1"/>
  <c r="D32"/>
  <c r="E32" s="1"/>
  <c r="D31"/>
  <c r="E31" s="1"/>
  <c r="D30"/>
  <c r="E30" s="1"/>
  <c r="D29"/>
  <c r="E29" s="1"/>
  <c r="D28"/>
  <c r="E28" s="1"/>
  <c r="D27"/>
  <c r="E27" s="1"/>
  <c r="D26"/>
  <c r="E26" s="1"/>
  <c r="D25"/>
  <c r="E25" s="1"/>
  <c r="D24"/>
  <c r="E24" s="1"/>
  <c r="D23"/>
  <c r="E23" s="1"/>
  <c r="D22"/>
  <c r="E22" s="1"/>
  <c r="D21"/>
  <c r="E21" s="1"/>
  <c r="D20"/>
  <c r="E20" s="1"/>
  <c r="D19"/>
  <c r="E19" s="1"/>
  <c r="D18"/>
  <c r="E18" s="1"/>
  <c r="G6"/>
  <c r="D7"/>
  <c r="D8"/>
  <c r="D9"/>
  <c r="D10"/>
  <c r="D11"/>
  <c r="D12"/>
  <c r="D13"/>
  <c r="D14"/>
  <c r="D15"/>
  <c r="D16"/>
  <c r="D17"/>
  <c r="D6"/>
  <c r="A6"/>
  <c r="E17"/>
  <c r="E16"/>
  <c r="E15"/>
  <c r="E14"/>
  <c r="E13"/>
  <c r="E12"/>
  <c r="E11"/>
  <c r="E10"/>
  <c r="E9"/>
  <c r="E8"/>
  <c r="E7"/>
  <c r="B7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A65" s="1"/>
  <c r="J65" s="1"/>
  <c r="E6"/>
  <c r="I6" s="1"/>
  <c r="I55" i="2"/>
  <c r="I56"/>
  <c r="I57"/>
  <c r="I58"/>
  <c r="I59"/>
  <c r="I60"/>
  <c r="I61"/>
  <c r="I62"/>
  <c r="I63"/>
  <c r="I64"/>
  <c r="I65"/>
  <c r="I54"/>
  <c r="I43"/>
  <c r="I44"/>
  <c r="I45"/>
  <c r="I46"/>
  <c r="I47"/>
  <c r="I48"/>
  <c r="I49"/>
  <c r="I50"/>
  <c r="I51"/>
  <c r="I52"/>
  <c r="I53"/>
  <c r="I42"/>
  <c r="I31"/>
  <c r="I32"/>
  <c r="I33"/>
  <c r="I34"/>
  <c r="I35"/>
  <c r="I36"/>
  <c r="I37"/>
  <c r="I38"/>
  <c r="I39"/>
  <c r="I40"/>
  <c r="I41"/>
  <c r="I30"/>
  <c r="C30"/>
  <c r="D30" s="1"/>
  <c r="F30"/>
  <c r="C31"/>
  <c r="D31" s="1"/>
  <c r="F31"/>
  <c r="C32"/>
  <c r="D32" s="1"/>
  <c r="F32"/>
  <c r="C33"/>
  <c r="D33" s="1"/>
  <c r="F33"/>
  <c r="C34"/>
  <c r="D34" s="1"/>
  <c r="F34"/>
  <c r="C35"/>
  <c r="D35" s="1"/>
  <c r="F35"/>
  <c r="C36"/>
  <c r="D36" s="1"/>
  <c r="F36"/>
  <c r="C37"/>
  <c r="D37" s="1"/>
  <c r="F37"/>
  <c r="C38"/>
  <c r="D38" s="1"/>
  <c r="F38"/>
  <c r="C39"/>
  <c r="D39" s="1"/>
  <c r="F39"/>
  <c r="C40"/>
  <c r="D40" s="1"/>
  <c r="F40"/>
  <c r="C41"/>
  <c r="D41" s="1"/>
  <c r="F41"/>
  <c r="C42"/>
  <c r="D42" s="1"/>
  <c r="F42"/>
  <c r="C43"/>
  <c r="D43" s="1"/>
  <c r="F43"/>
  <c r="C44"/>
  <c r="D44" s="1"/>
  <c r="F44"/>
  <c r="C45"/>
  <c r="D45" s="1"/>
  <c r="F45"/>
  <c r="C46"/>
  <c r="D46" s="1"/>
  <c r="F46"/>
  <c r="C47"/>
  <c r="D47" s="1"/>
  <c r="F47"/>
  <c r="C48"/>
  <c r="D48" s="1"/>
  <c r="F48"/>
  <c r="C49"/>
  <c r="D49" s="1"/>
  <c r="F49"/>
  <c r="C50"/>
  <c r="D50" s="1"/>
  <c r="F50"/>
  <c r="C51"/>
  <c r="D51" s="1"/>
  <c r="F51"/>
  <c r="C52"/>
  <c r="D52" s="1"/>
  <c r="F52"/>
  <c r="C53"/>
  <c r="D53" s="1"/>
  <c r="F53"/>
  <c r="C54"/>
  <c r="D54" s="1"/>
  <c r="F54"/>
  <c r="C55"/>
  <c r="D55" s="1"/>
  <c r="F55"/>
  <c r="C56"/>
  <c r="D56" s="1"/>
  <c r="F56"/>
  <c r="C57"/>
  <c r="D57" s="1"/>
  <c r="F57"/>
  <c r="C58"/>
  <c r="D58" s="1"/>
  <c r="F58"/>
  <c r="C59"/>
  <c r="D59" s="1"/>
  <c r="F59"/>
  <c r="C60"/>
  <c r="D60" s="1"/>
  <c r="F60"/>
  <c r="C61"/>
  <c r="D61" s="1"/>
  <c r="F61"/>
  <c r="C62"/>
  <c r="D62" s="1"/>
  <c r="F62"/>
  <c r="C63"/>
  <c r="D63" s="1"/>
  <c r="F63"/>
  <c r="C64"/>
  <c r="D64" s="1"/>
  <c r="F64"/>
  <c r="C65"/>
  <c r="D65" s="1"/>
  <c r="F65"/>
  <c r="C22"/>
  <c r="D22" s="1"/>
  <c r="F22"/>
  <c r="I22"/>
  <c r="C23"/>
  <c r="D23" s="1"/>
  <c r="F23"/>
  <c r="I23"/>
  <c r="C24"/>
  <c r="D24" s="1"/>
  <c r="F24"/>
  <c r="I24"/>
  <c r="C25"/>
  <c r="D25" s="1"/>
  <c r="F25"/>
  <c r="I25"/>
  <c r="C26"/>
  <c r="D26" s="1"/>
  <c r="F26"/>
  <c r="I26"/>
  <c r="C27"/>
  <c r="D27"/>
  <c r="F27"/>
  <c r="I27"/>
  <c r="C28"/>
  <c r="D28"/>
  <c r="F28"/>
  <c r="I28"/>
  <c r="C29"/>
  <c r="D29"/>
  <c r="F29"/>
  <c r="I29"/>
  <c r="I19"/>
  <c r="I20"/>
  <c r="I21"/>
  <c r="I18"/>
  <c r="I7"/>
  <c r="I8"/>
  <c r="I9"/>
  <c r="I10"/>
  <c r="I11"/>
  <c r="I12"/>
  <c r="I13"/>
  <c r="I14"/>
  <c r="I15"/>
  <c r="I16"/>
  <c r="I17"/>
  <c r="I6"/>
  <c r="C7"/>
  <c r="D7"/>
  <c r="F7"/>
  <c r="C8"/>
  <c r="D8" s="1"/>
  <c r="F8"/>
  <c r="C9"/>
  <c r="D9"/>
  <c r="F9"/>
  <c r="C10"/>
  <c r="D10" s="1"/>
  <c r="F10"/>
  <c r="C11"/>
  <c r="D11" s="1"/>
  <c r="F11"/>
  <c r="C12"/>
  <c r="D12" s="1"/>
  <c r="F12"/>
  <c r="C13"/>
  <c r="D13" s="1"/>
  <c r="F13"/>
  <c r="C14"/>
  <c r="D14"/>
  <c r="F14"/>
  <c r="C15"/>
  <c r="D15"/>
  <c r="F15"/>
  <c r="C16"/>
  <c r="D16"/>
  <c r="F16"/>
  <c r="C17"/>
  <c r="D17" s="1"/>
  <c r="F17"/>
  <c r="C18"/>
  <c r="D18" s="1"/>
  <c r="F18"/>
  <c r="C19"/>
  <c r="D19" s="1"/>
  <c r="F19"/>
  <c r="C20"/>
  <c r="D20" s="1"/>
  <c r="F20"/>
  <c r="C21"/>
  <c r="D21" s="1"/>
  <c r="F21"/>
  <c r="F6"/>
  <c r="C6"/>
  <c r="D6" s="1"/>
  <c r="H6" s="1"/>
  <c r="J6" s="1"/>
  <c r="K6" s="1"/>
  <c r="L6" s="1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H8" i="1"/>
  <c r="H9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7"/>
  <c r="E8"/>
  <c r="D8" s="1"/>
  <c r="C15"/>
  <c r="C16" s="1"/>
  <c r="C14"/>
  <c r="F6"/>
  <c r="F7"/>
  <c r="L12" i="24" l="1"/>
  <c r="N11"/>
  <c r="C11"/>
  <c r="E10"/>
  <c r="G10" s="1"/>
  <c r="H10"/>
  <c r="D12" i="39"/>
  <c r="E11"/>
  <c r="D12" i="38"/>
  <c r="E11"/>
  <c r="D12" i="37"/>
  <c r="E11"/>
  <c r="B12" i="32"/>
  <c r="B12" i="33"/>
  <c r="E11"/>
  <c r="L12" i="31"/>
  <c r="M11"/>
  <c r="B12" i="30"/>
  <c r="E11"/>
  <c r="S7" i="28"/>
  <c r="Z7" s="1"/>
  <c r="G53" i="27"/>
  <c r="B13"/>
  <c r="S11" i="26"/>
  <c r="U11" s="1"/>
  <c r="R12" s="1"/>
  <c r="T11"/>
  <c r="E11" i="25"/>
  <c r="B12"/>
  <c r="F13" i="23"/>
  <c r="G12"/>
  <c r="H12"/>
  <c r="A14"/>
  <c r="D13"/>
  <c r="E13" s="1"/>
  <c r="G11"/>
  <c r="H11"/>
  <c r="C31" i="16"/>
  <c r="D28"/>
  <c r="E28"/>
  <c r="C24"/>
  <c r="D21"/>
  <c r="E21" s="1"/>
  <c r="C29"/>
  <c r="D26"/>
  <c r="E26"/>
  <c r="N7"/>
  <c r="M7" i="15"/>
  <c r="C26" i="8"/>
  <c r="Y9" i="7"/>
  <c r="T8"/>
  <c r="M8"/>
  <c r="R10"/>
  <c r="T10" s="1"/>
  <c r="K10"/>
  <c r="M10" s="1"/>
  <c r="A10" i="5"/>
  <c r="G16" i="3"/>
  <c r="G14"/>
  <c r="G12"/>
  <c r="G10"/>
  <c r="G8"/>
  <c r="G19"/>
  <c r="G20"/>
  <c r="G23"/>
  <c r="G24"/>
  <c r="G27"/>
  <c r="G28"/>
  <c r="G31"/>
  <c r="G32"/>
  <c r="G35"/>
  <c r="G36"/>
  <c r="G39"/>
  <c r="G40"/>
  <c r="G43"/>
  <c r="G44"/>
  <c r="G47"/>
  <c r="G48"/>
  <c r="G51"/>
  <c r="G52"/>
  <c r="G55"/>
  <c r="G56"/>
  <c r="G59"/>
  <c r="G60"/>
  <c r="G63"/>
  <c r="G64"/>
  <c r="G17"/>
  <c r="G15"/>
  <c r="G13"/>
  <c r="G11"/>
  <c r="G9"/>
  <c r="G7"/>
  <c r="G18"/>
  <c r="G21"/>
  <c r="G22"/>
  <c r="G25"/>
  <c r="G26"/>
  <c r="G29"/>
  <c r="G30"/>
  <c r="G33"/>
  <c r="G34"/>
  <c r="G37"/>
  <c r="G38"/>
  <c r="G41"/>
  <c r="G42"/>
  <c r="G45"/>
  <c r="G46"/>
  <c r="G49"/>
  <c r="G50"/>
  <c r="G53"/>
  <c r="G54"/>
  <c r="G57"/>
  <c r="G58"/>
  <c r="G61"/>
  <c r="G62"/>
  <c r="G65"/>
  <c r="A7"/>
  <c r="A8"/>
  <c r="J8" s="1"/>
  <c r="A10"/>
  <c r="J10" s="1"/>
  <c r="A12"/>
  <c r="J12" s="1"/>
  <c r="A14"/>
  <c r="J14" s="1"/>
  <c r="A16"/>
  <c r="J16" s="1"/>
  <c r="A18"/>
  <c r="J18" s="1"/>
  <c r="A20"/>
  <c r="J20" s="1"/>
  <c r="A22"/>
  <c r="J22" s="1"/>
  <c r="A24"/>
  <c r="J24" s="1"/>
  <c r="A26"/>
  <c r="J26" s="1"/>
  <c r="A28"/>
  <c r="J28" s="1"/>
  <c r="A30"/>
  <c r="J30" s="1"/>
  <c r="A32"/>
  <c r="J32" s="1"/>
  <c r="A34"/>
  <c r="J34" s="1"/>
  <c r="A36"/>
  <c r="J36" s="1"/>
  <c r="A38"/>
  <c r="J38" s="1"/>
  <c r="A40"/>
  <c r="J40" s="1"/>
  <c r="A42"/>
  <c r="J42" s="1"/>
  <c r="A44"/>
  <c r="J44" s="1"/>
  <c r="A46"/>
  <c r="J46" s="1"/>
  <c r="A48"/>
  <c r="J48" s="1"/>
  <c r="A50"/>
  <c r="J50" s="1"/>
  <c r="A52"/>
  <c r="J52" s="1"/>
  <c r="A54"/>
  <c r="J54" s="1"/>
  <c r="A56"/>
  <c r="J56" s="1"/>
  <c r="A58"/>
  <c r="J58" s="1"/>
  <c r="A60"/>
  <c r="J60" s="1"/>
  <c r="A62"/>
  <c r="J62" s="1"/>
  <c r="A64"/>
  <c r="J64" s="1"/>
  <c r="B66"/>
  <c r="A9"/>
  <c r="J9" s="1"/>
  <c r="A11"/>
  <c r="J11" s="1"/>
  <c r="A13"/>
  <c r="J13" s="1"/>
  <c r="A15"/>
  <c r="J15" s="1"/>
  <c r="A17"/>
  <c r="J17" s="1"/>
  <c r="A19"/>
  <c r="J19" s="1"/>
  <c r="A21"/>
  <c r="J21" s="1"/>
  <c r="A23"/>
  <c r="J23" s="1"/>
  <c r="A25"/>
  <c r="J25" s="1"/>
  <c r="A27"/>
  <c r="J27" s="1"/>
  <c r="A29"/>
  <c r="J29" s="1"/>
  <c r="A31"/>
  <c r="J31" s="1"/>
  <c r="A33"/>
  <c r="J33" s="1"/>
  <c r="A35"/>
  <c r="J35" s="1"/>
  <c r="A37"/>
  <c r="J37" s="1"/>
  <c r="A39"/>
  <c r="J39" s="1"/>
  <c r="A41"/>
  <c r="J41" s="1"/>
  <c r="A43"/>
  <c r="J43" s="1"/>
  <c r="A45"/>
  <c r="J45" s="1"/>
  <c r="A47"/>
  <c r="J47" s="1"/>
  <c r="A49"/>
  <c r="J49" s="1"/>
  <c r="A51"/>
  <c r="J51" s="1"/>
  <c r="A53"/>
  <c r="J53" s="1"/>
  <c r="A55"/>
  <c r="J55" s="1"/>
  <c r="A57"/>
  <c r="J57" s="1"/>
  <c r="A59"/>
  <c r="J59" s="1"/>
  <c r="A61"/>
  <c r="J61" s="1"/>
  <c r="A63"/>
  <c r="J63" s="1"/>
  <c r="A66"/>
  <c r="J66" s="1"/>
  <c r="K6"/>
  <c r="L6" s="1"/>
  <c r="M6" s="1"/>
  <c r="M6" i="2"/>
  <c r="E9" i="1"/>
  <c r="D9" s="1"/>
  <c r="F8"/>
  <c r="C17"/>
  <c r="C18" s="1"/>
  <c r="C19" s="1"/>
  <c r="C20" s="1"/>
  <c r="C21" s="1"/>
  <c r="C22" s="1"/>
  <c r="C23" s="1"/>
  <c r="C24" s="1"/>
  <c r="C25" s="1"/>
  <c r="L13" i="24" l="1"/>
  <c r="N12"/>
  <c r="C12"/>
  <c r="H11"/>
  <c r="E11"/>
  <c r="G11" s="1"/>
  <c r="D13" i="39"/>
  <c r="E12"/>
  <c r="D13" i="38"/>
  <c r="E12"/>
  <c r="D13" i="37"/>
  <c r="E12"/>
  <c r="B13" i="32"/>
  <c r="E12" i="33"/>
  <c r="B13"/>
  <c r="L13" i="31"/>
  <c r="M12"/>
  <c r="B13" i="30"/>
  <c r="E12"/>
  <c r="T7" i="28"/>
  <c r="Q8" s="1"/>
  <c r="G52" i="27"/>
  <c r="B14"/>
  <c r="S12" i="26"/>
  <c r="U12" s="1"/>
  <c r="R13" s="1"/>
  <c r="T12"/>
  <c r="E12" i="25"/>
  <c r="B13"/>
  <c r="H13" i="23"/>
  <c r="G13"/>
  <c r="F14"/>
  <c r="A15"/>
  <c r="D14"/>
  <c r="E14" s="1"/>
  <c r="C32" i="16"/>
  <c r="D29"/>
  <c r="E29" s="1"/>
  <c r="C34"/>
  <c r="D31"/>
  <c r="E31"/>
  <c r="C27"/>
  <c r="D24"/>
  <c r="E24" s="1"/>
  <c r="I8"/>
  <c r="K8" s="1"/>
  <c r="L8" s="1"/>
  <c r="M8" s="1"/>
  <c r="H8" i="15"/>
  <c r="J8" s="1"/>
  <c r="K8"/>
  <c r="L8" s="1"/>
  <c r="AA9" i="7"/>
  <c r="Y10"/>
  <c r="R11"/>
  <c r="T11" s="1"/>
  <c r="K11"/>
  <c r="M11" s="1"/>
  <c r="A11" i="5"/>
  <c r="B67" i="3"/>
  <c r="G66"/>
  <c r="N6"/>
  <c r="I7" s="1"/>
  <c r="H7" i="2"/>
  <c r="J7" s="1"/>
  <c r="K7" s="1"/>
  <c r="L7" s="1"/>
  <c r="M7" s="1"/>
  <c r="H8" s="1"/>
  <c r="J8" s="1"/>
  <c r="K8" s="1"/>
  <c r="E10" i="1"/>
  <c r="D10" s="1"/>
  <c r="F9"/>
  <c r="AB8" i="28" l="1"/>
  <c r="R8"/>
  <c r="Y8" s="1"/>
  <c r="AE8"/>
  <c r="AD8"/>
  <c r="L14" i="24"/>
  <c r="N13"/>
  <c r="C13"/>
  <c r="E12"/>
  <c r="G12" s="1"/>
  <c r="H12"/>
  <c r="D14" i="39"/>
  <c r="E13"/>
  <c r="D14" i="38"/>
  <c r="E13"/>
  <c r="D14" i="37"/>
  <c r="E13"/>
  <c r="B14" i="32"/>
  <c r="B14" i="33"/>
  <c r="E13"/>
  <c r="L14" i="31"/>
  <c r="M13"/>
  <c r="B14" i="30"/>
  <c r="E13"/>
  <c r="S8" i="28"/>
  <c r="B15" i="27"/>
  <c r="G51"/>
  <c r="S13" i="26"/>
  <c r="U13" s="1"/>
  <c r="R14" s="1"/>
  <c r="T13"/>
  <c r="E13" i="25"/>
  <c r="B14"/>
  <c r="I8" i="23"/>
  <c r="G14"/>
  <c r="F15"/>
  <c r="H14"/>
  <c r="A16"/>
  <c r="D15"/>
  <c r="E15" s="1"/>
  <c r="C37" i="16"/>
  <c r="D34"/>
  <c r="E34" s="1"/>
  <c r="C30"/>
  <c r="D27"/>
  <c r="E27"/>
  <c r="C35"/>
  <c r="D32"/>
  <c r="E32" s="1"/>
  <c r="N8"/>
  <c r="M8" i="15"/>
  <c r="AA10" i="7"/>
  <c r="Y11"/>
  <c r="R12"/>
  <c r="T12" s="1"/>
  <c r="K12"/>
  <c r="M12" s="1"/>
  <c r="A12" i="5"/>
  <c r="B68" i="3"/>
  <c r="G67"/>
  <c r="A67"/>
  <c r="J67" s="1"/>
  <c r="K7"/>
  <c r="L7" s="1"/>
  <c r="M7" s="1"/>
  <c r="L8" i="2"/>
  <c r="M8" s="1"/>
  <c r="H9" s="1"/>
  <c r="F10" i="1"/>
  <c r="E11"/>
  <c r="D11" s="1"/>
  <c r="E12" s="1"/>
  <c r="D12" s="1"/>
  <c r="N14" i="24" l="1"/>
  <c r="C14"/>
  <c r="H13"/>
  <c r="E13"/>
  <c r="G13" s="1"/>
  <c r="D15" i="39"/>
  <c r="E14"/>
  <c r="D15" i="38"/>
  <c r="E14"/>
  <c r="D15" i="37"/>
  <c r="E14"/>
  <c r="B15" i="32"/>
  <c r="E14" i="33"/>
  <c r="B15"/>
  <c r="L15" i="31"/>
  <c r="M14"/>
  <c r="B15" i="30"/>
  <c r="E14"/>
  <c r="Z8" i="28"/>
  <c r="T8"/>
  <c r="Q9" s="1"/>
  <c r="G50" i="27"/>
  <c r="B16"/>
  <c r="S14" i="26"/>
  <c r="U14" s="1"/>
  <c r="R15" s="1"/>
  <c r="T14"/>
  <c r="E14" i="25"/>
  <c r="B15"/>
  <c r="A17" i="23"/>
  <c r="D16"/>
  <c r="E16" s="1"/>
  <c r="F16"/>
  <c r="H15"/>
  <c r="G15"/>
  <c r="C38" i="16"/>
  <c r="D35"/>
  <c r="E35" s="1"/>
  <c r="C40"/>
  <c r="D37"/>
  <c r="E37"/>
  <c r="C33"/>
  <c r="D30"/>
  <c r="E30" s="1"/>
  <c r="I9"/>
  <c r="K9" s="1"/>
  <c r="L9" s="1"/>
  <c r="M9" s="1"/>
  <c r="H9" i="15"/>
  <c r="J9" s="1"/>
  <c r="K9"/>
  <c r="L9" s="1"/>
  <c r="AA11" i="7"/>
  <c r="Y12"/>
  <c r="R13"/>
  <c r="T13" s="1"/>
  <c r="K13"/>
  <c r="M13" s="1"/>
  <c r="A13" i="5"/>
  <c r="G68" i="3"/>
  <c r="A68"/>
  <c r="J68" s="1"/>
  <c r="B69"/>
  <c r="N7"/>
  <c r="I8" s="1"/>
  <c r="J9" i="2"/>
  <c r="K9" s="1"/>
  <c r="F11" i="1"/>
  <c r="F12"/>
  <c r="E13"/>
  <c r="D13" s="1"/>
  <c r="AB9" i="28" l="1"/>
  <c r="C15" i="24"/>
  <c r="E14"/>
  <c r="G14" s="1"/>
  <c r="H14"/>
  <c r="D16" i="39"/>
  <c r="E16" s="1"/>
  <c r="G16" s="1"/>
  <c r="G15" s="1"/>
  <c r="G14" s="1"/>
  <c r="G13" s="1"/>
  <c r="G12" s="1"/>
  <c r="G11" s="1"/>
  <c r="G10" s="1"/>
  <c r="G9" s="1"/>
  <c r="G8" s="1"/>
  <c r="G7" s="1"/>
  <c r="G6" s="1"/>
  <c r="E15"/>
  <c r="D16" i="38"/>
  <c r="E16" s="1"/>
  <c r="G16" s="1"/>
  <c r="G15" s="1"/>
  <c r="G14" s="1"/>
  <c r="G13" s="1"/>
  <c r="G12" s="1"/>
  <c r="G11" s="1"/>
  <c r="G10" s="1"/>
  <c r="G9" s="1"/>
  <c r="G8" s="1"/>
  <c r="G7" s="1"/>
  <c r="G6" s="1"/>
  <c r="E15"/>
  <c r="D16" i="37"/>
  <c r="E16" s="1"/>
  <c r="G16" s="1"/>
  <c r="G15" s="1"/>
  <c r="G14" s="1"/>
  <c r="G13" s="1"/>
  <c r="G12" s="1"/>
  <c r="G11" s="1"/>
  <c r="G10" s="1"/>
  <c r="G9" s="1"/>
  <c r="G8" s="1"/>
  <c r="G7" s="1"/>
  <c r="G6" s="1"/>
  <c r="E15"/>
  <c r="B16" i="32"/>
  <c r="B16" i="33"/>
  <c r="E15"/>
  <c r="L16" i="31"/>
  <c r="M16" s="1"/>
  <c r="O16" s="1"/>
  <c r="O15" s="1"/>
  <c r="O14" s="1"/>
  <c r="O13" s="1"/>
  <c r="O12" s="1"/>
  <c r="O11" s="1"/>
  <c r="O10" s="1"/>
  <c r="O9" s="1"/>
  <c r="O8" s="1"/>
  <c r="O7" s="1"/>
  <c r="O6" s="1"/>
  <c r="M15"/>
  <c r="B16" i="30"/>
  <c r="E15"/>
  <c r="AD9" i="28"/>
  <c r="R9"/>
  <c r="Y9" s="1"/>
  <c r="AE9"/>
  <c r="B17" i="27"/>
  <c r="G49"/>
  <c r="S15" i="26"/>
  <c r="U15" s="1"/>
  <c r="R16" s="1"/>
  <c r="T15"/>
  <c r="E15" i="25"/>
  <c r="B16"/>
  <c r="F17" i="23"/>
  <c r="H16"/>
  <c r="G16"/>
  <c r="A18"/>
  <c r="D17"/>
  <c r="E17" s="1"/>
  <c r="C36" i="16"/>
  <c r="D33"/>
  <c r="E33" s="1"/>
  <c r="C41"/>
  <c r="D38"/>
  <c r="E38"/>
  <c r="C43"/>
  <c r="D40"/>
  <c r="E40" s="1"/>
  <c r="N9"/>
  <c r="M9" i="15"/>
  <c r="AA12" i="7"/>
  <c r="Y13"/>
  <c r="R14"/>
  <c r="T14" s="1"/>
  <c r="K14"/>
  <c r="M14" s="1"/>
  <c r="A14" i="5"/>
  <c r="G69" i="3"/>
  <c r="B70"/>
  <c r="A69"/>
  <c r="J69" s="1"/>
  <c r="K8"/>
  <c r="L8" s="1"/>
  <c r="M8" s="1"/>
  <c r="L9" i="2"/>
  <c r="M9" s="1"/>
  <c r="H10" s="1"/>
  <c r="E14" i="1"/>
  <c r="D14" s="1"/>
  <c r="F13"/>
  <c r="C16" i="24" l="1"/>
  <c r="H15"/>
  <c r="E15"/>
  <c r="G15" s="1"/>
  <c r="B17" i="32"/>
  <c r="E16" i="33"/>
  <c r="B17"/>
  <c r="B17" i="30"/>
  <c r="E16"/>
  <c r="S9" i="28"/>
  <c r="Z9" s="1"/>
  <c r="G48" i="27"/>
  <c r="B18"/>
  <c r="S16" i="26"/>
  <c r="U16" s="1"/>
  <c r="R17" s="1"/>
  <c r="T16"/>
  <c r="E16" i="25"/>
  <c r="B17"/>
  <c r="H17" i="23"/>
  <c r="G17"/>
  <c r="F18"/>
  <c r="A19"/>
  <c r="D18"/>
  <c r="E18" s="1"/>
  <c r="C46" i="16"/>
  <c r="D43"/>
  <c r="E43" s="1"/>
  <c r="C39"/>
  <c r="D36"/>
  <c r="E36"/>
  <c r="C44"/>
  <c r="D41"/>
  <c r="E41"/>
  <c r="I10"/>
  <c r="K10" s="1"/>
  <c r="L10" s="1"/>
  <c r="M10" s="1"/>
  <c r="H10" i="15"/>
  <c r="J10" s="1"/>
  <c r="K10"/>
  <c r="L10" s="1"/>
  <c r="AA13" i="7"/>
  <c r="Y14"/>
  <c r="R15"/>
  <c r="T15" s="1"/>
  <c r="K15"/>
  <c r="M15" s="1"/>
  <c r="A15" i="5"/>
  <c r="G70" i="3"/>
  <c r="B71"/>
  <c r="A70"/>
  <c r="J70" s="1"/>
  <c r="N8"/>
  <c r="I9" s="1"/>
  <c r="J10" i="2"/>
  <c r="K10" s="1"/>
  <c r="F14" i="1"/>
  <c r="E15"/>
  <c r="D15" s="1"/>
  <c r="E16" i="24" l="1"/>
  <c r="G16" s="1"/>
  <c r="G18" s="1"/>
  <c r="H16"/>
  <c r="H18" s="1"/>
  <c r="B18" i="32"/>
  <c r="B18" i="33"/>
  <c r="E17"/>
  <c r="B18" i="30"/>
  <c r="E17"/>
  <c r="T9" i="28"/>
  <c r="Q10" s="1"/>
  <c r="B19" i="27"/>
  <c r="G47"/>
  <c r="S17" i="26"/>
  <c r="U17"/>
  <c r="R18" s="1"/>
  <c r="T17"/>
  <c r="E17" i="25"/>
  <c r="G8" s="1"/>
  <c r="B18"/>
  <c r="F19" i="23"/>
  <c r="H18"/>
  <c r="G18"/>
  <c r="A20"/>
  <c r="D19"/>
  <c r="E19" s="1"/>
  <c r="C47" i="16"/>
  <c r="D44"/>
  <c r="E44" s="1"/>
  <c r="C49"/>
  <c r="D46"/>
  <c r="E46" s="1"/>
  <c r="C42"/>
  <c r="D39"/>
  <c r="E39"/>
  <c r="N10"/>
  <c r="M10" i="15"/>
  <c r="AA14" i="7"/>
  <c r="Y15"/>
  <c r="R16"/>
  <c r="T16" s="1"/>
  <c r="K16"/>
  <c r="M16" s="1"/>
  <c r="A16" i="5"/>
  <c r="G71" i="3"/>
  <c r="B72"/>
  <c r="A71"/>
  <c r="J71" s="1"/>
  <c r="K9"/>
  <c r="L9" s="1"/>
  <c r="M9" s="1"/>
  <c r="L10" i="2"/>
  <c r="M10" s="1"/>
  <c r="H11" s="1"/>
  <c r="E16" i="1"/>
  <c r="D16" s="1"/>
  <c r="F15"/>
  <c r="B19" i="32" l="1"/>
  <c r="E18" i="33"/>
  <c r="B19"/>
  <c r="B19" i="30"/>
  <c r="E18"/>
  <c r="AB10" i="28"/>
  <c r="R10"/>
  <c r="AE10"/>
  <c r="AD10"/>
  <c r="G46" i="27"/>
  <c r="B20"/>
  <c r="S18" i="26"/>
  <c r="U18" s="1"/>
  <c r="R19" s="1"/>
  <c r="T18"/>
  <c r="G13" i="25"/>
  <c r="G10"/>
  <c r="G11"/>
  <c r="G14"/>
  <c r="G15"/>
  <c r="G12"/>
  <c r="G7"/>
  <c r="G9"/>
  <c r="G16"/>
  <c r="E18"/>
  <c r="B19"/>
  <c r="H19" i="23"/>
  <c r="G19"/>
  <c r="F20"/>
  <c r="A21"/>
  <c r="D20"/>
  <c r="E20" s="1"/>
  <c r="C45" i="16"/>
  <c r="D42"/>
  <c r="E42" s="1"/>
  <c r="C50"/>
  <c r="D47"/>
  <c r="E47"/>
  <c r="C52"/>
  <c r="D49"/>
  <c r="E49"/>
  <c r="I11"/>
  <c r="K11" s="1"/>
  <c r="L11" s="1"/>
  <c r="M11" s="1"/>
  <c r="H11" i="15"/>
  <c r="J11" s="1"/>
  <c r="K11"/>
  <c r="L11" s="1"/>
  <c r="AA15" i="7"/>
  <c r="Y16"/>
  <c r="R17"/>
  <c r="T17" s="1"/>
  <c r="K17"/>
  <c r="M17" s="1"/>
  <c r="A17" i="5"/>
  <c r="G72" i="3"/>
  <c r="B73"/>
  <c r="A72"/>
  <c r="J72" s="1"/>
  <c r="N9"/>
  <c r="I10" s="1"/>
  <c r="J11" i="2"/>
  <c r="K11" s="1"/>
  <c r="F16" i="1"/>
  <c r="E17"/>
  <c r="D17" s="1"/>
  <c r="B20" i="32" l="1"/>
  <c r="B20" i="33"/>
  <c r="E19"/>
  <c r="B20" i="30"/>
  <c r="E19"/>
  <c r="Y10" i="28"/>
  <c r="S10"/>
  <c r="G45" i="27"/>
  <c r="B21"/>
  <c r="S19" i="26"/>
  <c r="U19" s="1"/>
  <c r="R20" s="1"/>
  <c r="T19"/>
  <c r="E19" i="25"/>
  <c r="B20"/>
  <c r="F21" i="23"/>
  <c r="H20"/>
  <c r="G20"/>
  <c r="A22"/>
  <c r="D21"/>
  <c r="E21" s="1"/>
  <c r="C55" i="16"/>
  <c r="D52"/>
  <c r="E52"/>
  <c r="C48"/>
  <c r="D45"/>
  <c r="E45"/>
  <c r="C53"/>
  <c r="D50"/>
  <c r="E50"/>
  <c r="N11"/>
  <c r="M11" i="15"/>
  <c r="AA16" i="7"/>
  <c r="Y17"/>
  <c r="R18"/>
  <c r="T18" s="1"/>
  <c r="K18"/>
  <c r="M18" s="1"/>
  <c r="A18" i="5"/>
  <c r="G73" i="3"/>
  <c r="B74"/>
  <c r="A73"/>
  <c r="J73" s="1"/>
  <c r="K10"/>
  <c r="L10" s="1"/>
  <c r="M10" s="1"/>
  <c r="L11" i="2"/>
  <c r="M11" s="1"/>
  <c r="H12" s="1"/>
  <c r="E18" i="1"/>
  <c r="D18" s="1"/>
  <c r="F17"/>
  <c r="B21" i="32" l="1"/>
  <c r="E20" i="33"/>
  <c r="B21"/>
  <c r="B21" i="30"/>
  <c r="E20"/>
  <c r="Z10" i="28"/>
  <c r="T10"/>
  <c r="G44" i="27"/>
  <c r="B22"/>
  <c r="S20" i="26"/>
  <c r="U20" s="1"/>
  <c r="R21" s="1"/>
  <c r="T20"/>
  <c r="E20" i="25"/>
  <c r="B21"/>
  <c r="H21" i="23"/>
  <c r="G21"/>
  <c r="F22"/>
  <c r="A23"/>
  <c r="D22"/>
  <c r="E22" s="1"/>
  <c r="C56" i="16"/>
  <c r="D53"/>
  <c r="E53"/>
  <c r="C58"/>
  <c r="D55"/>
  <c r="E55"/>
  <c r="C51"/>
  <c r="D48"/>
  <c r="E48"/>
  <c r="I12"/>
  <c r="K12" s="1"/>
  <c r="L12" s="1"/>
  <c r="M12" s="1"/>
  <c r="H12" i="15"/>
  <c r="J12" s="1"/>
  <c r="K12"/>
  <c r="L12" s="1"/>
  <c r="AA17" i="7"/>
  <c r="Y18"/>
  <c r="R19"/>
  <c r="T19" s="1"/>
  <c r="K19"/>
  <c r="M19" s="1"/>
  <c r="A19" i="5"/>
  <c r="G74" i="3"/>
  <c r="B75"/>
  <c r="A74"/>
  <c r="J74" s="1"/>
  <c r="N10"/>
  <c r="I11" s="1"/>
  <c r="J12" i="2"/>
  <c r="K12" s="1"/>
  <c r="E19" i="1"/>
  <c r="D19" s="1"/>
  <c r="F18"/>
  <c r="B22" i="32" l="1"/>
  <c r="B22" i="33"/>
  <c r="E21"/>
  <c r="B22" i="30"/>
  <c r="E21"/>
  <c r="G43" i="27"/>
  <c r="B23"/>
  <c r="S21" i="26"/>
  <c r="U21" s="1"/>
  <c r="R22" s="1"/>
  <c r="T21"/>
  <c r="E21" i="25"/>
  <c r="B22"/>
  <c r="F23" i="23"/>
  <c r="H22"/>
  <c r="G22"/>
  <c r="A24"/>
  <c r="D23"/>
  <c r="E23" s="1"/>
  <c r="C54" i="16"/>
  <c r="D51"/>
  <c r="E51"/>
  <c r="C59"/>
  <c r="D56"/>
  <c r="E56" s="1"/>
  <c r="C61"/>
  <c r="D58"/>
  <c r="E58"/>
  <c r="N12"/>
  <c r="M12" i="15"/>
  <c r="AA18" i="7"/>
  <c r="Y19"/>
  <c r="R20"/>
  <c r="T20" s="1"/>
  <c r="K20"/>
  <c r="M20" s="1"/>
  <c r="A20" i="5"/>
  <c r="G75" i="3"/>
  <c r="B76"/>
  <c r="A75"/>
  <c r="J75" s="1"/>
  <c r="K11"/>
  <c r="L11" s="1"/>
  <c r="M11" s="1"/>
  <c r="L12" i="2"/>
  <c r="M12" s="1"/>
  <c r="H13" s="1"/>
  <c r="E20" i="1"/>
  <c r="D20" s="1"/>
  <c r="F19"/>
  <c r="B23" i="32" l="1"/>
  <c r="E22" i="33"/>
  <c r="B23"/>
  <c r="B23" i="30"/>
  <c r="E22"/>
  <c r="G42" i="27"/>
  <c r="B24"/>
  <c r="S22" i="26"/>
  <c r="U22" s="1"/>
  <c r="R23" s="1"/>
  <c r="T22"/>
  <c r="E22" i="25"/>
  <c r="B23"/>
  <c r="H23" i="23"/>
  <c r="G23"/>
  <c r="F24"/>
  <c r="A25"/>
  <c r="D24"/>
  <c r="E24" s="1"/>
  <c r="C64" i="16"/>
  <c r="D61"/>
  <c r="E61" s="1"/>
  <c r="C57"/>
  <c r="D54"/>
  <c r="E54"/>
  <c r="C62"/>
  <c r="D59"/>
  <c r="E59" s="1"/>
  <c r="I13"/>
  <c r="K13" s="1"/>
  <c r="L13" s="1"/>
  <c r="M13" s="1"/>
  <c r="H13" i="15"/>
  <c r="J13" s="1"/>
  <c r="K13"/>
  <c r="L13" s="1"/>
  <c r="AA19" i="7"/>
  <c r="Y20"/>
  <c r="R21"/>
  <c r="T21" s="1"/>
  <c r="K21"/>
  <c r="M21" s="1"/>
  <c r="A21" i="5"/>
  <c r="G76" i="3"/>
  <c r="A76"/>
  <c r="J76" s="1"/>
  <c r="B77"/>
  <c r="N11"/>
  <c r="I12" s="1"/>
  <c r="J13" i="2"/>
  <c r="K13" s="1"/>
  <c r="E21" i="1"/>
  <c r="D21" s="1"/>
  <c r="F20"/>
  <c r="B24" i="32" l="1"/>
  <c r="B24" i="33"/>
  <c r="E23"/>
  <c r="B24" i="30"/>
  <c r="E23"/>
  <c r="G41" i="27"/>
  <c r="B25"/>
  <c r="S23" i="26"/>
  <c r="U23" s="1"/>
  <c r="R24" s="1"/>
  <c r="T23"/>
  <c r="E23" i="25"/>
  <c r="B24"/>
  <c r="F25" i="23"/>
  <c r="H24"/>
  <c r="G24"/>
  <c r="A26"/>
  <c r="D25"/>
  <c r="E25" s="1"/>
  <c r="C65" i="16"/>
  <c r="D62"/>
  <c r="E62" s="1"/>
  <c r="C67"/>
  <c r="D64"/>
  <c r="E64"/>
  <c r="C60"/>
  <c r="D57"/>
  <c r="E57" s="1"/>
  <c r="N13"/>
  <c r="M13" i="15"/>
  <c r="AA20" i="7"/>
  <c r="Y21"/>
  <c r="R22"/>
  <c r="T22" s="1"/>
  <c r="K22"/>
  <c r="M22" s="1"/>
  <c r="A22" i="5"/>
  <c r="G77" i="3"/>
  <c r="B78"/>
  <c r="A77"/>
  <c r="J77" s="1"/>
  <c r="K12"/>
  <c r="L12" s="1"/>
  <c r="M12" s="1"/>
  <c r="L13" i="2"/>
  <c r="M13" s="1"/>
  <c r="H14" s="1"/>
  <c r="E22" i="1"/>
  <c r="D22" s="1"/>
  <c r="F21"/>
  <c r="B25" i="32" l="1"/>
  <c r="E24" i="33"/>
  <c r="B25"/>
  <c r="B25" i="30"/>
  <c r="E24"/>
  <c r="G40" i="27"/>
  <c r="B26"/>
  <c r="S24" i="26"/>
  <c r="U24" s="1"/>
  <c r="R25" s="1"/>
  <c r="T24"/>
  <c r="E24" i="25"/>
  <c r="B25"/>
  <c r="H25" i="23"/>
  <c r="G25"/>
  <c r="F26"/>
  <c r="A27"/>
  <c r="D26"/>
  <c r="E26" s="1"/>
  <c r="C63" i="16"/>
  <c r="D60"/>
  <c r="E60" s="1"/>
  <c r="C68"/>
  <c r="D65"/>
  <c r="E65"/>
  <c r="C70"/>
  <c r="D67"/>
  <c r="E67" s="1"/>
  <c r="I14"/>
  <c r="K14" s="1"/>
  <c r="L14" s="1"/>
  <c r="M14" s="1"/>
  <c r="H14" i="15"/>
  <c r="J14" s="1"/>
  <c r="K14"/>
  <c r="L14" s="1"/>
  <c r="AA21" i="7"/>
  <c r="Y22"/>
  <c r="R23"/>
  <c r="T23" s="1"/>
  <c r="K23"/>
  <c r="M23" s="1"/>
  <c r="A23" i="5"/>
  <c r="G78" i="3"/>
  <c r="B79"/>
  <c r="A78"/>
  <c r="J78" s="1"/>
  <c r="N12"/>
  <c r="I13" s="1"/>
  <c r="J14" i="2"/>
  <c r="K14" s="1"/>
  <c r="E23" i="1"/>
  <c r="D23" s="1"/>
  <c r="F22"/>
  <c r="B26" i="32" l="1"/>
  <c r="B26" i="33"/>
  <c r="E25"/>
  <c r="B26" i="30"/>
  <c r="E25"/>
  <c r="G39" i="27"/>
  <c r="B27"/>
  <c r="S25" i="26"/>
  <c r="U25" s="1"/>
  <c r="T25"/>
  <c r="E25" i="25"/>
  <c r="B26"/>
  <c r="G26" i="23"/>
  <c r="G29" s="1"/>
  <c r="H26"/>
  <c r="C66" i="16"/>
  <c r="D63"/>
  <c r="E63" s="1"/>
  <c r="C73"/>
  <c r="D70"/>
  <c r="E70"/>
  <c r="C71"/>
  <c r="D68"/>
  <c r="E68" s="1"/>
  <c r="N14"/>
  <c r="M14" i="15"/>
  <c r="AA22" i="7"/>
  <c r="Y23"/>
  <c r="R24"/>
  <c r="T24" s="1"/>
  <c r="K24"/>
  <c r="M24" s="1"/>
  <c r="A24" i="5"/>
  <c r="G79" i="3"/>
  <c r="B80"/>
  <c r="A79"/>
  <c r="J79" s="1"/>
  <c r="K13"/>
  <c r="L13" s="1"/>
  <c r="M13" s="1"/>
  <c r="L14" i="2"/>
  <c r="M14" s="1"/>
  <c r="H15" s="1"/>
  <c r="E24" i="1"/>
  <c r="D24" s="1"/>
  <c r="F23"/>
  <c r="B27" i="32" l="1"/>
  <c r="E26" i="33"/>
  <c r="B27"/>
  <c r="B27" i="30"/>
  <c r="E26"/>
  <c r="G38" i="27"/>
  <c r="B28"/>
  <c r="E26" i="25"/>
  <c r="B27"/>
  <c r="H29" i="23"/>
  <c r="C74" i="16"/>
  <c r="D71"/>
  <c r="E71" s="1"/>
  <c r="C69"/>
  <c r="D66"/>
  <c r="E66"/>
  <c r="C76"/>
  <c r="D73"/>
  <c r="E73" s="1"/>
  <c r="I15"/>
  <c r="K15" s="1"/>
  <c r="L15" s="1"/>
  <c r="M15" s="1"/>
  <c r="H15" i="15"/>
  <c r="J15" s="1"/>
  <c r="K15"/>
  <c r="L15" s="1"/>
  <c r="AA23" i="7"/>
  <c r="Y24"/>
  <c r="R25"/>
  <c r="T25" s="1"/>
  <c r="K25"/>
  <c r="M25" s="1"/>
  <c r="A25" i="5"/>
  <c r="G80" i="3"/>
  <c r="B81"/>
  <c r="A80"/>
  <c r="J80" s="1"/>
  <c r="N13"/>
  <c r="I14" s="1"/>
  <c r="J15" i="2"/>
  <c r="K15" s="1"/>
  <c r="E25" i="1"/>
  <c r="D25" s="1"/>
  <c r="F25" s="1"/>
  <c r="F24"/>
  <c r="B28" i="32" l="1"/>
  <c r="B28" i="33"/>
  <c r="E27"/>
  <c r="B28" i="30"/>
  <c r="E27"/>
  <c r="G37" i="27"/>
  <c r="B29"/>
  <c r="E27" i="25"/>
  <c r="B28"/>
  <c r="I9" i="23"/>
  <c r="I10" s="1"/>
  <c r="I11" s="1"/>
  <c r="I12" s="1"/>
  <c r="I13" s="1"/>
  <c r="I14" s="1"/>
  <c r="I15" s="1"/>
  <c r="I16" s="1"/>
  <c r="I17" s="1"/>
  <c r="I18" s="1"/>
  <c r="I19" s="1"/>
  <c r="I20" s="1"/>
  <c r="I21" s="1"/>
  <c r="I22" s="1"/>
  <c r="I23" s="1"/>
  <c r="I24" s="1"/>
  <c r="I25" s="1"/>
  <c r="I26" s="1"/>
  <c r="C79" i="16"/>
  <c r="D76"/>
  <c r="E76"/>
  <c r="C72"/>
  <c r="D69"/>
  <c r="E69" s="1"/>
  <c r="C77"/>
  <c r="D74"/>
  <c r="E74"/>
  <c r="N15"/>
  <c r="M15" i="15"/>
  <c r="AA24" i="7"/>
  <c r="Y25"/>
  <c r="R26"/>
  <c r="T26" s="1"/>
  <c r="K26"/>
  <c r="M26" s="1"/>
  <c r="A26" i="5"/>
  <c r="G81" i="3"/>
  <c r="B82"/>
  <c r="A81"/>
  <c r="J81" s="1"/>
  <c r="K14"/>
  <c r="L14" s="1"/>
  <c r="M14" s="1"/>
  <c r="L15" i="2"/>
  <c r="M15" s="1"/>
  <c r="H16" s="1"/>
  <c r="B29" i="32" l="1"/>
  <c r="E28" i="33"/>
  <c r="B29"/>
  <c r="B29" i="30"/>
  <c r="E28"/>
  <c r="G36" i="27"/>
  <c r="B30"/>
  <c r="E28" i="25"/>
  <c r="B29"/>
  <c r="C80" i="16"/>
  <c r="D77"/>
  <c r="E77" s="1"/>
  <c r="C75"/>
  <c r="D72"/>
  <c r="E72" s="1"/>
  <c r="C82"/>
  <c r="D79"/>
  <c r="E79" s="1"/>
  <c r="I16"/>
  <c r="K16" s="1"/>
  <c r="L16" s="1"/>
  <c r="M16" s="1"/>
  <c r="H16" i="15"/>
  <c r="J16" s="1"/>
  <c r="K16" s="1"/>
  <c r="L16" s="1"/>
  <c r="AA25" i="7"/>
  <c r="Y26"/>
  <c r="R27"/>
  <c r="T27" s="1"/>
  <c r="K27"/>
  <c r="M27" s="1"/>
  <c r="G82" i="3"/>
  <c r="B83"/>
  <c r="A82"/>
  <c r="J82" s="1"/>
  <c r="N14"/>
  <c r="I15" s="1"/>
  <c r="J16" i="2"/>
  <c r="K16" s="1"/>
  <c r="B30" i="32" l="1"/>
  <c r="B30" i="33"/>
  <c r="E29"/>
  <c r="B30" i="30"/>
  <c r="E29"/>
  <c r="G35" i="27"/>
  <c r="B31"/>
  <c r="E29" i="25"/>
  <c r="B30"/>
  <c r="C85" i="16"/>
  <c r="D82"/>
  <c r="E82" s="1"/>
  <c r="C78"/>
  <c r="D75"/>
  <c r="E75" s="1"/>
  <c r="C83"/>
  <c r="D80"/>
  <c r="E80" s="1"/>
  <c r="N16"/>
  <c r="M16" i="15"/>
  <c r="AA26" i="7"/>
  <c r="Y27"/>
  <c r="AA27" s="1"/>
  <c r="G83" i="3"/>
  <c r="B84"/>
  <c r="A83"/>
  <c r="J83" s="1"/>
  <c r="K15"/>
  <c r="L15" s="1"/>
  <c r="M15" s="1"/>
  <c r="L16" i="2"/>
  <c r="M16" s="1"/>
  <c r="H17" s="1"/>
  <c r="B31" i="32" l="1"/>
  <c r="E30" i="33"/>
  <c r="B31"/>
  <c r="B31" i="30"/>
  <c r="E30"/>
  <c r="G34" i="27"/>
  <c r="B32"/>
  <c r="E30" i="25"/>
  <c r="B31"/>
  <c r="C86" i="16"/>
  <c r="D83"/>
  <c r="E83" s="1"/>
  <c r="C81"/>
  <c r="D78"/>
  <c r="E78"/>
  <c r="C88"/>
  <c r="D85"/>
  <c r="E85" s="1"/>
  <c r="I17"/>
  <c r="K17" s="1"/>
  <c r="L17" s="1"/>
  <c r="M17" s="1"/>
  <c r="H17" i="15"/>
  <c r="J17" s="1"/>
  <c r="K17" s="1"/>
  <c r="L17" s="1"/>
  <c r="G84" i="3"/>
  <c r="B85"/>
  <c r="A84"/>
  <c r="J84" s="1"/>
  <c r="N15"/>
  <c r="I16" s="1"/>
  <c r="J17" i="2"/>
  <c r="K17" s="1"/>
  <c r="B32" i="32" l="1"/>
  <c r="B32" i="33"/>
  <c r="E31"/>
  <c r="B32" i="30"/>
  <c r="E31"/>
  <c r="G33" i="27"/>
  <c r="B33"/>
  <c r="E31" i="25"/>
  <c r="B32"/>
  <c r="C91" i="16"/>
  <c r="D88"/>
  <c r="E88" s="1"/>
  <c r="C84"/>
  <c r="D81"/>
  <c r="E81" s="1"/>
  <c r="C89"/>
  <c r="D86"/>
  <c r="E86" s="1"/>
  <c r="N17"/>
  <c r="M17" i="15"/>
  <c r="G85" i="3"/>
  <c r="B86"/>
  <c r="A85"/>
  <c r="J85" s="1"/>
  <c r="K16"/>
  <c r="L16" s="1"/>
  <c r="M16" s="1"/>
  <c r="L17" i="2"/>
  <c r="M17" s="1"/>
  <c r="H18" s="1"/>
  <c r="B33" i="32" l="1"/>
  <c r="E32" i="33"/>
  <c r="B33"/>
  <c r="B33" i="30"/>
  <c r="E32"/>
  <c r="G32" i="27"/>
  <c r="B34"/>
  <c r="E32" i="25"/>
  <c r="B33"/>
  <c r="C92" i="16"/>
  <c r="D89"/>
  <c r="E89" s="1"/>
  <c r="C87"/>
  <c r="D84"/>
  <c r="E84"/>
  <c r="C94"/>
  <c r="D91"/>
  <c r="E91" s="1"/>
  <c r="I18"/>
  <c r="K18" s="1"/>
  <c r="L18" s="1"/>
  <c r="M18" s="1"/>
  <c r="H18" i="15"/>
  <c r="J18" s="1"/>
  <c r="K18"/>
  <c r="G86" i="3"/>
  <c r="B87"/>
  <c r="A86"/>
  <c r="J86" s="1"/>
  <c r="N16"/>
  <c r="I17" s="1"/>
  <c r="J18" i="2"/>
  <c r="K18" s="1"/>
  <c r="B34" i="32" l="1"/>
  <c r="B34" i="33"/>
  <c r="E33"/>
  <c r="B34" i="30"/>
  <c r="E33"/>
  <c r="G31" i="27"/>
  <c r="B35"/>
  <c r="E33" i="25"/>
  <c r="B34"/>
  <c r="C97" i="16"/>
  <c r="D94"/>
  <c r="E94" s="1"/>
  <c r="C90"/>
  <c r="D87"/>
  <c r="E87" s="1"/>
  <c r="C95"/>
  <c r="D92"/>
  <c r="E92" s="1"/>
  <c r="N18"/>
  <c r="M18" i="15"/>
  <c r="G87" i="3"/>
  <c r="A87"/>
  <c r="J87" s="1"/>
  <c r="B88"/>
  <c r="K17"/>
  <c r="L17" s="1"/>
  <c r="M17" s="1"/>
  <c r="L18" i="2"/>
  <c r="M18" s="1"/>
  <c r="H19" s="1"/>
  <c r="B35" i="32" l="1"/>
  <c r="E34" i="33"/>
  <c r="B35"/>
  <c r="B35" i="30"/>
  <c r="E34"/>
  <c r="G30" i="27"/>
  <c r="B36"/>
  <c r="E34" i="25"/>
  <c r="B35"/>
  <c r="C98" i="16"/>
  <c r="D95"/>
  <c r="E95" s="1"/>
  <c r="C93"/>
  <c r="D90"/>
  <c r="E90" s="1"/>
  <c r="C100"/>
  <c r="D97"/>
  <c r="E97" s="1"/>
  <c r="I19"/>
  <c r="K19" s="1"/>
  <c r="L19" s="1"/>
  <c r="M19" s="1"/>
  <c r="H19" i="15"/>
  <c r="J19" s="1"/>
  <c r="K19" s="1"/>
  <c r="L19" s="1"/>
  <c r="G88" i="3"/>
  <c r="B89"/>
  <c r="A88"/>
  <c r="J88" s="1"/>
  <c r="N17"/>
  <c r="I18" s="1"/>
  <c r="J19" i="2"/>
  <c r="K19" s="1"/>
  <c r="B36" i="32" l="1"/>
  <c r="B36" i="33"/>
  <c r="E35"/>
  <c r="B36" i="30"/>
  <c r="E35"/>
  <c r="G29" i="27"/>
  <c r="B37"/>
  <c r="E35" i="25"/>
  <c r="B36"/>
  <c r="C103" i="16"/>
  <c r="D100"/>
  <c r="E100" s="1"/>
  <c r="C96"/>
  <c r="D93"/>
  <c r="E93" s="1"/>
  <c r="C101"/>
  <c r="D98"/>
  <c r="E98" s="1"/>
  <c r="N19"/>
  <c r="M19" i="15"/>
  <c r="G89" i="3"/>
  <c r="A89"/>
  <c r="J89" s="1"/>
  <c r="B90"/>
  <c r="K18"/>
  <c r="L18" s="1"/>
  <c r="M18" s="1"/>
  <c r="L19" i="2"/>
  <c r="M19" s="1"/>
  <c r="H20" s="1"/>
  <c r="B37" i="32" l="1"/>
  <c r="E36" i="33"/>
  <c r="B37"/>
  <c r="B37" i="30"/>
  <c r="E36"/>
  <c r="G28" i="27"/>
  <c r="B38"/>
  <c r="E36" i="25"/>
  <c r="B37"/>
  <c r="C104" i="16"/>
  <c r="D101"/>
  <c r="E101" s="1"/>
  <c r="C99"/>
  <c r="D96"/>
  <c r="E96"/>
  <c r="C106"/>
  <c r="D103"/>
  <c r="E103" s="1"/>
  <c r="I20"/>
  <c r="K20" s="1"/>
  <c r="L20" s="1"/>
  <c r="M20" s="1"/>
  <c r="H20" i="15"/>
  <c r="J20" s="1"/>
  <c r="K20"/>
  <c r="L20" s="1"/>
  <c r="G90" i="3"/>
  <c r="B91"/>
  <c r="A90"/>
  <c r="J90" s="1"/>
  <c r="N18"/>
  <c r="I19" s="1"/>
  <c r="J20" i="2"/>
  <c r="K20" s="1"/>
  <c r="B38" i="32" l="1"/>
  <c r="B38" i="33"/>
  <c r="E37"/>
  <c r="B38" i="30"/>
  <c r="E37"/>
  <c r="G27" i="27"/>
  <c r="B39"/>
  <c r="E37" i="25"/>
  <c r="B38"/>
  <c r="C109" i="16"/>
  <c r="D106"/>
  <c r="E106" s="1"/>
  <c r="C102"/>
  <c r="D99"/>
  <c r="E99" s="1"/>
  <c r="C107"/>
  <c r="D104"/>
  <c r="E104" s="1"/>
  <c r="N20"/>
  <c r="M20" i="15"/>
  <c r="G91" i="3"/>
  <c r="A91"/>
  <c r="J91" s="1"/>
  <c r="B92"/>
  <c r="K19"/>
  <c r="L19" s="1"/>
  <c r="M19" s="1"/>
  <c r="L20" i="2"/>
  <c r="M20" s="1"/>
  <c r="H21" s="1"/>
  <c r="B39" i="32" l="1"/>
  <c r="E38" i="33"/>
  <c r="B39"/>
  <c r="B39" i="30"/>
  <c r="E38"/>
  <c r="G26" i="27"/>
  <c r="B40"/>
  <c r="E38" i="25"/>
  <c r="B39"/>
  <c r="C110" i="16"/>
  <c r="D107"/>
  <c r="E107" s="1"/>
  <c r="C105"/>
  <c r="D102"/>
  <c r="E102"/>
  <c r="C112"/>
  <c r="D109"/>
  <c r="E109" s="1"/>
  <c r="I21"/>
  <c r="K21" s="1"/>
  <c r="L21" s="1"/>
  <c r="M21" s="1"/>
  <c r="H21" i="15"/>
  <c r="J21" s="1"/>
  <c r="K21"/>
  <c r="L21" s="1"/>
  <c r="G92" i="3"/>
  <c r="B93"/>
  <c r="A92"/>
  <c r="J92" s="1"/>
  <c r="N19"/>
  <c r="I20" s="1"/>
  <c r="J21" i="2"/>
  <c r="K21" s="1"/>
  <c r="B40" i="32" l="1"/>
  <c r="B40" i="33"/>
  <c r="E39"/>
  <c r="B40" i="30"/>
  <c r="E39"/>
  <c r="G25" i="27"/>
  <c r="B41"/>
  <c r="E39" i="25"/>
  <c r="B40"/>
  <c r="C115" i="16"/>
  <c r="D112"/>
  <c r="E112" s="1"/>
  <c r="C108"/>
  <c r="D105"/>
  <c r="E105" s="1"/>
  <c r="C113"/>
  <c r="D110"/>
  <c r="E110" s="1"/>
  <c r="N21"/>
  <c r="M21" i="15"/>
  <c r="G93" i="3"/>
  <c r="B94"/>
  <c r="A93"/>
  <c r="J93" s="1"/>
  <c r="K20"/>
  <c r="L20" s="1"/>
  <c r="M20" s="1"/>
  <c r="L21" i="2"/>
  <c r="M21" s="1"/>
  <c r="H22" s="1"/>
  <c r="J22" s="1"/>
  <c r="K22" s="1"/>
  <c r="L22" s="1"/>
  <c r="M22" s="1"/>
  <c r="H23" s="1"/>
  <c r="J23" s="1"/>
  <c r="K23" s="1"/>
  <c r="L23" s="1"/>
  <c r="M23" s="1"/>
  <c r="H24" s="1"/>
  <c r="J24" s="1"/>
  <c r="K24" s="1"/>
  <c r="L24" s="1"/>
  <c r="M24" s="1"/>
  <c r="H25" s="1"/>
  <c r="J25" s="1"/>
  <c r="K25" s="1"/>
  <c r="L25" s="1"/>
  <c r="M25" s="1"/>
  <c r="H26" s="1"/>
  <c r="J26" s="1"/>
  <c r="K26" s="1"/>
  <c r="L26" s="1"/>
  <c r="M26" s="1"/>
  <c r="H27" s="1"/>
  <c r="J27" s="1"/>
  <c r="K27" s="1"/>
  <c r="L27" s="1"/>
  <c r="M27" s="1"/>
  <c r="H28" s="1"/>
  <c r="J28" s="1"/>
  <c r="K28" s="1"/>
  <c r="L28" s="1"/>
  <c r="M28" s="1"/>
  <c r="H29" s="1"/>
  <c r="J29" s="1"/>
  <c r="K29" s="1"/>
  <c r="L29" s="1"/>
  <c r="M29" s="1"/>
  <c r="B41" i="32" l="1"/>
  <c r="E40" i="33"/>
  <c r="B41"/>
  <c r="B41" i="30"/>
  <c r="E40"/>
  <c r="G24" i="27"/>
  <c r="B42"/>
  <c r="E40" i="25"/>
  <c r="B41"/>
  <c r="C116" i="16"/>
  <c r="D113"/>
  <c r="E113" s="1"/>
  <c r="C111"/>
  <c r="D108"/>
  <c r="E108" s="1"/>
  <c r="C118"/>
  <c r="D115"/>
  <c r="E115" s="1"/>
  <c r="I22"/>
  <c r="K22" s="1"/>
  <c r="L22" s="1"/>
  <c r="M22" s="1"/>
  <c r="H22" i="15"/>
  <c r="J22" s="1"/>
  <c r="K22"/>
  <c r="L22" s="1"/>
  <c r="G94" i="3"/>
  <c r="B95"/>
  <c r="A94"/>
  <c r="J94" s="1"/>
  <c r="N20"/>
  <c r="I21" s="1"/>
  <c r="H30" i="2"/>
  <c r="J30" s="1"/>
  <c r="K30" s="1"/>
  <c r="L30" s="1"/>
  <c r="M30" s="1"/>
  <c r="H31" s="1"/>
  <c r="J31" s="1"/>
  <c r="K31" s="1"/>
  <c r="L31" s="1"/>
  <c r="M31" s="1"/>
  <c r="H32" s="1"/>
  <c r="J32" s="1"/>
  <c r="K32" s="1"/>
  <c r="L32" s="1"/>
  <c r="M32" s="1"/>
  <c r="H33" s="1"/>
  <c r="J33" s="1"/>
  <c r="K33" s="1"/>
  <c r="L33" s="1"/>
  <c r="M33" s="1"/>
  <c r="H34" s="1"/>
  <c r="J34" s="1"/>
  <c r="K34" s="1"/>
  <c r="L34" s="1"/>
  <c r="M34" s="1"/>
  <c r="H35" s="1"/>
  <c r="J35" s="1"/>
  <c r="K35" s="1"/>
  <c r="L35" s="1"/>
  <c r="M35" s="1"/>
  <c r="H36" s="1"/>
  <c r="J36" s="1"/>
  <c r="K36" s="1"/>
  <c r="L36" s="1"/>
  <c r="M36" s="1"/>
  <c r="H37" s="1"/>
  <c r="J37" s="1"/>
  <c r="K37" s="1"/>
  <c r="L37" s="1"/>
  <c r="M37" s="1"/>
  <c r="H38" s="1"/>
  <c r="J38" s="1"/>
  <c r="K38" s="1"/>
  <c r="L38" s="1"/>
  <c r="M38" s="1"/>
  <c r="H39" s="1"/>
  <c r="J39" s="1"/>
  <c r="K39" s="1"/>
  <c r="L39" s="1"/>
  <c r="M39" s="1"/>
  <c r="H40" s="1"/>
  <c r="J40" s="1"/>
  <c r="K40" s="1"/>
  <c r="L40" s="1"/>
  <c r="M40" s="1"/>
  <c r="H41" s="1"/>
  <c r="J41" s="1"/>
  <c r="K41" s="1"/>
  <c r="L41" s="1"/>
  <c r="M41" s="1"/>
  <c r="H42" s="1"/>
  <c r="J42" s="1"/>
  <c r="K42" s="1"/>
  <c r="L42" s="1"/>
  <c r="M42" s="1"/>
  <c r="H43" s="1"/>
  <c r="J43" s="1"/>
  <c r="K43" s="1"/>
  <c r="L43" s="1"/>
  <c r="M43" s="1"/>
  <c r="H44" s="1"/>
  <c r="J44" s="1"/>
  <c r="K44" s="1"/>
  <c r="L44" s="1"/>
  <c r="M44" s="1"/>
  <c r="B42" i="32" l="1"/>
  <c r="B42" i="33"/>
  <c r="E41"/>
  <c r="B42" i="30"/>
  <c r="E41"/>
  <c r="G23" i="27"/>
  <c r="B43"/>
  <c r="E41" i="25"/>
  <c r="B42"/>
  <c r="C121" i="16"/>
  <c r="D118"/>
  <c r="E118"/>
  <c r="C114"/>
  <c r="D111"/>
  <c r="E111" s="1"/>
  <c r="C119"/>
  <c r="D116"/>
  <c r="E116"/>
  <c r="N22"/>
  <c r="M22" i="15"/>
  <c r="G95" i="3"/>
  <c r="A95"/>
  <c r="J95" s="1"/>
  <c r="B96"/>
  <c r="K21"/>
  <c r="L21" s="1"/>
  <c r="M21" s="1"/>
  <c r="H45" i="2"/>
  <c r="J45" s="1"/>
  <c r="K45" s="1"/>
  <c r="B43" i="32" l="1"/>
  <c r="E42" i="33"/>
  <c r="B43"/>
  <c r="B43" i="30"/>
  <c r="E42"/>
  <c r="G22" i="27"/>
  <c r="B44"/>
  <c r="E42" i="25"/>
  <c r="B43"/>
  <c r="C122" i="16"/>
  <c r="D119"/>
  <c r="E119" s="1"/>
  <c r="C117"/>
  <c r="D114"/>
  <c r="E114"/>
  <c r="C124"/>
  <c r="D121"/>
  <c r="E121" s="1"/>
  <c r="I23"/>
  <c r="K23" s="1"/>
  <c r="L23" s="1"/>
  <c r="M23" s="1"/>
  <c r="H23" i="15"/>
  <c r="J23" s="1"/>
  <c r="K23"/>
  <c r="L23" s="1"/>
  <c r="G96" i="3"/>
  <c r="A96"/>
  <c r="J96" s="1"/>
  <c r="B97"/>
  <c r="N21"/>
  <c r="I22" s="1"/>
  <c r="L45" i="2"/>
  <c r="M45" s="1"/>
  <c r="B44" i="32" l="1"/>
  <c r="B44" i="33"/>
  <c r="E43"/>
  <c r="B44" i="30"/>
  <c r="E43"/>
  <c r="G21" i="27"/>
  <c r="B45"/>
  <c r="E43" i="25"/>
  <c r="B44"/>
  <c r="C127" i="16"/>
  <c r="D124"/>
  <c r="E124" s="1"/>
  <c r="C120"/>
  <c r="D117"/>
  <c r="E117" s="1"/>
  <c r="C125"/>
  <c r="D122"/>
  <c r="E122" s="1"/>
  <c r="N23"/>
  <c r="M23" i="15"/>
  <c r="G97" i="3"/>
  <c r="B98"/>
  <c r="A97"/>
  <c r="J97" s="1"/>
  <c r="K22"/>
  <c r="L22" s="1"/>
  <c r="M22" s="1"/>
  <c r="H46" i="2"/>
  <c r="J46" s="1"/>
  <c r="K46" s="1"/>
  <c r="B45" i="32" l="1"/>
  <c r="E44" i="33"/>
  <c r="B45"/>
  <c r="B45" i="30"/>
  <c r="E44"/>
  <c r="G20" i="27"/>
  <c r="B46"/>
  <c r="E44" i="25"/>
  <c r="B45"/>
  <c r="C128" i="16"/>
  <c r="D125"/>
  <c r="E125" s="1"/>
  <c r="C123"/>
  <c r="D120"/>
  <c r="E120"/>
  <c r="C130"/>
  <c r="D127"/>
  <c r="E127" s="1"/>
  <c r="I24"/>
  <c r="K24" s="1"/>
  <c r="L24" s="1"/>
  <c r="M24" s="1"/>
  <c r="H24" i="15"/>
  <c r="J24" s="1"/>
  <c r="K24"/>
  <c r="L24" s="1"/>
  <c r="G98" i="3"/>
  <c r="B99"/>
  <c r="A98"/>
  <c r="J98" s="1"/>
  <c r="N22"/>
  <c r="I23" s="1"/>
  <c r="L46" i="2"/>
  <c r="M46" s="1"/>
  <c r="B46" i="32" l="1"/>
  <c r="B46" i="33"/>
  <c r="E45"/>
  <c r="B46" i="30"/>
  <c r="E45"/>
  <c r="G19" i="27"/>
  <c r="B47"/>
  <c r="E45" i="25"/>
  <c r="B46"/>
  <c r="C133" i="16"/>
  <c r="D130"/>
  <c r="E130"/>
  <c r="C126"/>
  <c r="D123"/>
  <c r="E123" s="1"/>
  <c r="C131"/>
  <c r="D128"/>
  <c r="E128"/>
  <c r="N24"/>
  <c r="M24" i="15"/>
  <c r="G99" i="3"/>
  <c r="B100"/>
  <c r="A99"/>
  <c r="J99" s="1"/>
  <c r="K23"/>
  <c r="L23" s="1"/>
  <c r="M23" s="1"/>
  <c r="H47" i="2"/>
  <c r="J47" s="1"/>
  <c r="K47" s="1"/>
  <c r="B47" i="32" l="1"/>
  <c r="E46" i="33"/>
  <c r="B47"/>
  <c r="B47" i="30"/>
  <c r="E46"/>
  <c r="G18" i="27"/>
  <c r="B48"/>
  <c r="E46" i="25"/>
  <c r="B47"/>
  <c r="C134" i="16"/>
  <c r="D131"/>
  <c r="E131" s="1"/>
  <c r="C129"/>
  <c r="D126"/>
  <c r="E126"/>
  <c r="C136"/>
  <c r="D133"/>
  <c r="E133" s="1"/>
  <c r="I25"/>
  <c r="K25" s="1"/>
  <c r="L25" s="1"/>
  <c r="M25" s="1"/>
  <c r="H25" i="15"/>
  <c r="J25" s="1"/>
  <c r="K25"/>
  <c r="L25" s="1"/>
  <c r="G100" i="3"/>
  <c r="B101"/>
  <c r="A100"/>
  <c r="J100" s="1"/>
  <c r="N23"/>
  <c r="I24" s="1"/>
  <c r="L47" i="2"/>
  <c r="M47" s="1"/>
  <c r="B48" i="32" l="1"/>
  <c r="B48" i="33"/>
  <c r="E47"/>
  <c r="B48" i="30"/>
  <c r="E47"/>
  <c r="G17" i="27"/>
  <c r="G10"/>
  <c r="G8"/>
  <c r="G11"/>
  <c r="G16"/>
  <c r="G7"/>
  <c r="G12"/>
  <c r="G14"/>
  <c r="G15"/>
  <c r="G9"/>
  <c r="G13"/>
  <c r="B49"/>
  <c r="E47" i="25"/>
  <c r="B48"/>
  <c r="C139" i="16"/>
  <c r="D136"/>
  <c r="E136" s="1"/>
  <c r="C137"/>
  <c r="D134"/>
  <c r="E134"/>
  <c r="C132"/>
  <c r="D129"/>
  <c r="E129" s="1"/>
  <c r="N25"/>
  <c r="M25" i="15"/>
  <c r="G101" i="3"/>
  <c r="B102"/>
  <c r="A101"/>
  <c r="J101" s="1"/>
  <c r="K24"/>
  <c r="L24" s="1"/>
  <c r="M24" s="1"/>
  <c r="H48" i="2"/>
  <c r="J48" s="1"/>
  <c r="K48" s="1"/>
  <c r="B49" i="32" l="1"/>
  <c r="E48" i="33"/>
  <c r="B49"/>
  <c r="B49" i="30"/>
  <c r="E48"/>
  <c r="B50" i="27"/>
  <c r="E48" i="25"/>
  <c r="B49"/>
  <c r="C135" i="16"/>
  <c r="D132"/>
  <c r="E132" s="1"/>
  <c r="C142"/>
  <c r="D139"/>
  <c r="E139"/>
  <c r="C140"/>
  <c r="D137"/>
  <c r="E137" s="1"/>
  <c r="I26"/>
  <c r="K26" s="1"/>
  <c r="L26" s="1"/>
  <c r="M26" s="1"/>
  <c r="H26" i="15"/>
  <c r="J26" s="1"/>
  <c r="K26"/>
  <c r="L26" s="1"/>
  <c r="G102" i="3"/>
  <c r="B103"/>
  <c r="A102"/>
  <c r="J102" s="1"/>
  <c r="N24"/>
  <c r="I25" s="1"/>
  <c r="L48" i="2"/>
  <c r="M48" s="1"/>
  <c r="B50" i="32" l="1"/>
  <c r="B50" i="33"/>
  <c r="E49"/>
  <c r="B50" i="30"/>
  <c r="E49"/>
  <c r="B51" i="27"/>
  <c r="E49" i="25"/>
  <c r="B50"/>
  <c r="C143" i="16"/>
  <c r="D140"/>
  <c r="E140" s="1"/>
  <c r="C138"/>
  <c r="D135"/>
  <c r="E135"/>
  <c r="C145"/>
  <c r="D142"/>
  <c r="E142" s="1"/>
  <c r="N26"/>
  <c r="M26" i="15"/>
  <c r="G103" i="3"/>
  <c r="B104"/>
  <c r="A103"/>
  <c r="J103" s="1"/>
  <c r="K25"/>
  <c r="L25" s="1"/>
  <c r="M25" s="1"/>
  <c r="H49" i="2"/>
  <c r="J49" s="1"/>
  <c r="K49" s="1"/>
  <c r="B51" i="32" l="1"/>
  <c r="E50" i="33"/>
  <c r="B51"/>
  <c r="B51" i="30"/>
  <c r="E50"/>
  <c r="B52" i="27"/>
  <c r="E50" i="25"/>
  <c r="B51"/>
  <c r="C148" i="16"/>
  <c r="D145"/>
  <c r="E145" s="1"/>
  <c r="C146"/>
  <c r="D143"/>
  <c r="E143"/>
  <c r="C141"/>
  <c r="D138"/>
  <c r="E138" s="1"/>
  <c r="I27"/>
  <c r="K27" s="1"/>
  <c r="L27" s="1"/>
  <c r="M27" s="1"/>
  <c r="H27" i="15"/>
  <c r="J27" s="1"/>
  <c r="K27"/>
  <c r="L27" s="1"/>
  <c r="G104" i="3"/>
  <c r="B105"/>
  <c r="A104"/>
  <c r="J104" s="1"/>
  <c r="N25"/>
  <c r="I26" s="1"/>
  <c r="L49" i="2"/>
  <c r="M49" s="1"/>
  <c r="B52" i="32" l="1"/>
  <c r="B52" i="33"/>
  <c r="E51"/>
  <c r="B52" i="30"/>
  <c r="E51"/>
  <c r="B53" i="27"/>
  <c r="E51" i="25"/>
  <c r="B52"/>
  <c r="C144" i="16"/>
  <c r="D141"/>
  <c r="E141" s="1"/>
  <c r="C151"/>
  <c r="D148"/>
  <c r="E148"/>
  <c r="C149"/>
  <c r="D146"/>
  <c r="E146" s="1"/>
  <c r="N27"/>
  <c r="M27" i="15"/>
  <c r="G105" i="3"/>
  <c r="B106"/>
  <c r="A105"/>
  <c r="J105" s="1"/>
  <c r="K26"/>
  <c r="L26" s="1"/>
  <c r="M26" s="1"/>
  <c r="H50" i="2"/>
  <c r="J50" s="1"/>
  <c r="K50" s="1"/>
  <c r="B53" i="32" l="1"/>
  <c r="E52" i="33"/>
  <c r="B53"/>
  <c r="B53" i="30"/>
  <c r="E52"/>
  <c r="B54" i="27"/>
  <c r="E52" i="25"/>
  <c r="B53"/>
  <c r="C152" i="16"/>
  <c r="D149"/>
  <c r="E149"/>
  <c r="C147"/>
  <c r="D144"/>
  <c r="E144" s="1"/>
  <c r="C154"/>
  <c r="D151"/>
  <c r="E151"/>
  <c r="I28"/>
  <c r="K28" s="1"/>
  <c r="L28" s="1"/>
  <c r="M28" s="1"/>
  <c r="H28" i="15"/>
  <c r="J28" s="1"/>
  <c r="K28"/>
  <c r="L28" s="1"/>
  <c r="G106" i="3"/>
  <c r="B107"/>
  <c r="A106"/>
  <c r="J106" s="1"/>
  <c r="N26"/>
  <c r="I27" s="1"/>
  <c r="L50" i="2"/>
  <c r="M50" s="1"/>
  <c r="B54" i="32" l="1"/>
  <c r="B54" i="33"/>
  <c r="E53"/>
  <c r="B54" i="30"/>
  <c r="E53"/>
  <c r="B55" i="27"/>
  <c r="E53" i="25"/>
  <c r="B54"/>
  <c r="C157" i="16"/>
  <c r="D154"/>
  <c r="E154" s="1"/>
  <c r="C155"/>
  <c r="D152"/>
  <c r="E152"/>
  <c r="C150"/>
  <c r="D147"/>
  <c r="E147" s="1"/>
  <c r="N28"/>
  <c r="M28" i="15"/>
  <c r="G107" i="3"/>
  <c r="B108"/>
  <c r="A107"/>
  <c r="J107" s="1"/>
  <c r="K27"/>
  <c r="L27" s="1"/>
  <c r="M27" s="1"/>
  <c r="H51" i="2"/>
  <c r="J51" s="1"/>
  <c r="K51" s="1"/>
  <c r="B55" i="32" l="1"/>
  <c r="E54" i="33"/>
  <c r="B55"/>
  <c r="B55" i="30"/>
  <c r="E54"/>
  <c r="B56" i="27"/>
  <c r="E54" i="25"/>
  <c r="B55"/>
  <c r="C153" i="16"/>
  <c r="D150"/>
  <c r="E150" s="1"/>
  <c r="C160"/>
  <c r="D157"/>
  <c r="E157"/>
  <c r="C158"/>
  <c r="D155"/>
  <c r="E155" s="1"/>
  <c r="I29"/>
  <c r="K29" s="1"/>
  <c r="L29" s="1"/>
  <c r="M29" s="1"/>
  <c r="H29" i="15"/>
  <c r="J29" s="1"/>
  <c r="K29"/>
  <c r="L29" s="1"/>
  <c r="G108" i="3"/>
  <c r="B109"/>
  <c r="A108"/>
  <c r="J108" s="1"/>
  <c r="N27"/>
  <c r="I28" s="1"/>
  <c r="L51" i="2"/>
  <c r="M51" s="1"/>
  <c r="B56" i="32" l="1"/>
  <c r="B56" i="33"/>
  <c r="E55"/>
  <c r="B56" i="30"/>
  <c r="E56" s="1"/>
  <c r="E55"/>
  <c r="B57" i="27"/>
  <c r="E55" i="25"/>
  <c r="B56"/>
  <c r="C161" i="16"/>
  <c r="D158"/>
  <c r="E158" s="1"/>
  <c r="C156"/>
  <c r="D153"/>
  <c r="E153"/>
  <c r="C163"/>
  <c r="D160"/>
  <c r="E160" s="1"/>
  <c r="N29"/>
  <c r="M29" i="15"/>
  <c r="G109" i="3"/>
  <c r="B110"/>
  <c r="A109"/>
  <c r="J109" s="1"/>
  <c r="K28"/>
  <c r="L28" s="1"/>
  <c r="M28" s="1"/>
  <c r="H52" i="2"/>
  <c r="J52" s="1"/>
  <c r="K52" s="1"/>
  <c r="F56" i="30" l="1"/>
  <c r="F7"/>
  <c r="F8"/>
  <c r="F6"/>
  <c r="G6" s="1"/>
  <c r="F9"/>
  <c r="G9" s="1"/>
  <c r="F11"/>
  <c r="G11" s="1"/>
  <c r="F10"/>
  <c r="G10" s="1"/>
  <c r="F12"/>
  <c r="G12" s="1"/>
  <c r="F14"/>
  <c r="G14" s="1"/>
  <c r="F13"/>
  <c r="G13" s="1"/>
  <c r="F15"/>
  <c r="G15" s="1"/>
  <c r="F17"/>
  <c r="G17" s="1"/>
  <c r="F16"/>
  <c r="G16" s="1"/>
  <c r="F18"/>
  <c r="G18" s="1"/>
  <c r="F20"/>
  <c r="G20" s="1"/>
  <c r="F19"/>
  <c r="G19" s="1"/>
  <c r="F21"/>
  <c r="G21" s="1"/>
  <c r="F23"/>
  <c r="G23" s="1"/>
  <c r="F22"/>
  <c r="G22" s="1"/>
  <c r="F24"/>
  <c r="G24" s="1"/>
  <c r="F26"/>
  <c r="G26" s="1"/>
  <c r="F25"/>
  <c r="G25" s="1"/>
  <c r="F27"/>
  <c r="G27" s="1"/>
  <c r="F29"/>
  <c r="G29" s="1"/>
  <c r="F28"/>
  <c r="G28" s="1"/>
  <c r="F30"/>
  <c r="G30" s="1"/>
  <c r="F31"/>
  <c r="G31" s="1"/>
  <c r="F32"/>
  <c r="G32" s="1"/>
  <c r="F34"/>
  <c r="G34" s="1"/>
  <c r="F33"/>
  <c r="G33" s="1"/>
  <c r="F35"/>
  <c r="G35" s="1"/>
  <c r="F36"/>
  <c r="G36" s="1"/>
  <c r="F37"/>
  <c r="G37" s="1"/>
  <c r="F38"/>
  <c r="G38" s="1"/>
  <c r="F40"/>
  <c r="G40" s="1"/>
  <c r="F41"/>
  <c r="G41" s="1"/>
  <c r="F39"/>
  <c r="G39" s="1"/>
  <c r="F42"/>
  <c r="G42" s="1"/>
  <c r="F44"/>
  <c r="G44" s="1"/>
  <c r="F43"/>
  <c r="G43" s="1"/>
  <c r="F45"/>
  <c r="G45" s="1"/>
  <c r="F47"/>
  <c r="G47" s="1"/>
  <c r="F46"/>
  <c r="G46" s="1"/>
  <c r="F48"/>
  <c r="G48" s="1"/>
  <c r="F50"/>
  <c r="G50" s="1"/>
  <c r="F49"/>
  <c r="G49" s="1"/>
  <c r="F51"/>
  <c r="G51" s="1"/>
  <c r="F52"/>
  <c r="G52" s="1"/>
  <c r="F53"/>
  <c r="G53" s="1"/>
  <c r="F55"/>
  <c r="G55" s="1"/>
  <c r="F54"/>
  <c r="G54" s="1"/>
  <c r="B57" i="32"/>
  <c r="E56" i="33"/>
  <c r="B57"/>
  <c r="E56" i="25"/>
  <c r="B57"/>
  <c r="E57" s="1"/>
  <c r="D163" i="16"/>
  <c r="E163" s="1"/>
  <c r="C166"/>
  <c r="C164"/>
  <c r="D161"/>
  <c r="E161"/>
  <c r="C159"/>
  <c r="D156"/>
  <c r="E156" s="1"/>
  <c r="I30"/>
  <c r="K30" s="1"/>
  <c r="L30" s="1"/>
  <c r="M30" s="1"/>
  <c r="H30" i="15"/>
  <c r="J30" s="1"/>
  <c r="K30"/>
  <c r="L30" s="1"/>
  <c r="G110" i="3"/>
  <c r="B111"/>
  <c r="A110"/>
  <c r="J110" s="1"/>
  <c r="N28"/>
  <c r="I29" s="1"/>
  <c r="L52" i="2"/>
  <c r="M52" s="1"/>
  <c r="G8" i="30" l="1"/>
  <c r="G56"/>
  <c r="G7"/>
  <c r="B58" i="32"/>
  <c r="B58" i="33"/>
  <c r="E57"/>
  <c r="C167" i="16"/>
  <c r="D164"/>
  <c r="E164" s="1"/>
  <c r="C162"/>
  <c r="D159"/>
  <c r="E159"/>
  <c r="C169"/>
  <c r="E166"/>
  <c r="D166"/>
  <c r="N30"/>
  <c r="M30" i="15"/>
  <c r="G111" i="3"/>
  <c r="B112"/>
  <c r="A111"/>
  <c r="J111" s="1"/>
  <c r="K29"/>
  <c r="L29" s="1"/>
  <c r="M29" s="1"/>
  <c r="H53" i="2"/>
  <c r="J53" s="1"/>
  <c r="K53" s="1"/>
  <c r="B59" i="32" l="1"/>
  <c r="E58" i="33"/>
  <c r="B59"/>
  <c r="C172" i="16"/>
  <c r="D169"/>
  <c r="E169" s="1"/>
  <c r="C170"/>
  <c r="D167"/>
  <c r="E167" s="1"/>
  <c r="D162"/>
  <c r="E162"/>
  <c r="C165"/>
  <c r="I31"/>
  <c r="K31" s="1"/>
  <c r="L31" s="1"/>
  <c r="M31" s="1"/>
  <c r="H31" i="15"/>
  <c r="J31" s="1"/>
  <c r="K31"/>
  <c r="L31" s="1"/>
  <c r="G112" i="3"/>
  <c r="A112"/>
  <c r="J112" s="1"/>
  <c r="B113"/>
  <c r="N29"/>
  <c r="I30" s="1"/>
  <c r="L53" i="2"/>
  <c r="M53" s="1"/>
  <c r="B60" i="32" l="1"/>
  <c r="B60" i="33"/>
  <c r="E59"/>
  <c r="C173" i="16"/>
  <c r="D170"/>
  <c r="E170" s="1"/>
  <c r="D172"/>
  <c r="E172" s="1"/>
  <c r="C175"/>
  <c r="D165"/>
  <c r="E165" s="1"/>
  <c r="C168"/>
  <c r="N31"/>
  <c r="M31" i="15"/>
  <c r="G113" i="3"/>
  <c r="B114"/>
  <c r="A113"/>
  <c r="J113" s="1"/>
  <c r="K30"/>
  <c r="L30" s="1"/>
  <c r="M30" s="1"/>
  <c r="H54" i="2"/>
  <c r="J54" s="1"/>
  <c r="K54" s="1"/>
  <c r="B61" i="32" l="1"/>
  <c r="E60" i="33"/>
  <c r="B61"/>
  <c r="D175" i="16"/>
  <c r="E175" s="1"/>
  <c r="C178"/>
  <c r="D173"/>
  <c r="E173" s="1"/>
  <c r="C176"/>
  <c r="C171"/>
  <c r="D168"/>
  <c r="E168"/>
  <c r="I32"/>
  <c r="K32" s="1"/>
  <c r="L32" s="1"/>
  <c r="M32" s="1"/>
  <c r="H32" i="15"/>
  <c r="J32" s="1"/>
  <c r="K32"/>
  <c r="L32" s="1"/>
  <c r="G114" i="3"/>
  <c r="B115"/>
  <c r="A114"/>
  <c r="J114" s="1"/>
  <c r="N30"/>
  <c r="I31" s="1"/>
  <c r="L54" i="2"/>
  <c r="M54" s="1"/>
  <c r="B62" i="32" l="1"/>
  <c r="B62" i="33"/>
  <c r="E61"/>
  <c r="D171" i="16"/>
  <c r="E171" s="1"/>
  <c r="C174"/>
  <c r="D176"/>
  <c r="E176" s="1"/>
  <c r="C179"/>
  <c r="D178"/>
  <c r="E178" s="1"/>
  <c r="C181"/>
  <c r="N32"/>
  <c r="M32" i="15"/>
  <c r="G115" i="3"/>
  <c r="B116"/>
  <c r="A115"/>
  <c r="J115" s="1"/>
  <c r="K31"/>
  <c r="L31" s="1"/>
  <c r="M31" s="1"/>
  <c r="H55" i="2"/>
  <c r="J55" s="1"/>
  <c r="K55" s="1"/>
  <c r="B63" i="32" l="1"/>
  <c r="E62" i="33"/>
  <c r="B63"/>
  <c r="D181" i="16"/>
  <c r="E181" s="1"/>
  <c r="C184"/>
  <c r="C182"/>
  <c r="D179"/>
  <c r="E179" s="1"/>
  <c r="C177"/>
  <c r="D174"/>
  <c r="E174" s="1"/>
  <c r="I33"/>
  <c r="K33" s="1"/>
  <c r="L33" s="1"/>
  <c r="M33" s="1"/>
  <c r="H33" i="15"/>
  <c r="J33" s="1"/>
  <c r="K33"/>
  <c r="L33" s="1"/>
  <c r="G116" i="3"/>
  <c r="B117"/>
  <c r="A116"/>
  <c r="J116" s="1"/>
  <c r="N31"/>
  <c r="I32" s="1"/>
  <c r="L55" i="2"/>
  <c r="M55" s="1"/>
  <c r="B64" i="32" l="1"/>
  <c r="B64" i="33"/>
  <c r="E63"/>
  <c r="C180" i="16"/>
  <c r="D177"/>
  <c r="E177" s="1"/>
  <c r="D182"/>
  <c r="C185"/>
  <c r="E182"/>
  <c r="D184"/>
  <c r="E184" s="1"/>
  <c r="C187"/>
  <c r="N33"/>
  <c r="M33" i="15"/>
  <c r="G117" i="3"/>
  <c r="B118"/>
  <c r="A117"/>
  <c r="J117" s="1"/>
  <c r="K32"/>
  <c r="L32" s="1"/>
  <c r="M32" s="1"/>
  <c r="H56" i="2"/>
  <c r="J56" s="1"/>
  <c r="K56" s="1"/>
  <c r="B65" i="32" l="1"/>
  <c r="E64" i="33"/>
  <c r="B65"/>
  <c r="D187" i="16"/>
  <c r="C190"/>
  <c r="E187"/>
  <c r="C183"/>
  <c r="D180"/>
  <c r="E180" s="1"/>
  <c r="D185"/>
  <c r="E185" s="1"/>
  <c r="C188"/>
  <c r="I34"/>
  <c r="K34" s="1"/>
  <c r="L34" s="1"/>
  <c r="M34" s="1"/>
  <c r="H34" i="15"/>
  <c r="J34" s="1"/>
  <c r="K34"/>
  <c r="L34" s="1"/>
  <c r="G118" i="3"/>
  <c r="B119"/>
  <c r="A118"/>
  <c r="J118" s="1"/>
  <c r="N32"/>
  <c r="I33" s="1"/>
  <c r="L56" i="2"/>
  <c r="M56" s="1"/>
  <c r="B66" i="32" l="1"/>
  <c r="B66" i="33"/>
  <c r="E66" s="1"/>
  <c r="F6" s="1"/>
  <c r="E65"/>
  <c r="D188" i="16"/>
  <c r="C191"/>
  <c r="E188"/>
  <c r="D183"/>
  <c r="E183" s="1"/>
  <c r="C186"/>
  <c r="C193"/>
  <c r="D190"/>
  <c r="E190" s="1"/>
  <c r="N34"/>
  <c r="M34" i="15"/>
  <c r="G119" i="3"/>
  <c r="B120"/>
  <c r="A119"/>
  <c r="J119" s="1"/>
  <c r="K33"/>
  <c r="L33" s="1"/>
  <c r="M33" s="1"/>
  <c r="H57" i="2"/>
  <c r="J57" s="1"/>
  <c r="K57" s="1"/>
  <c r="G6" i="33" l="1"/>
  <c r="H6"/>
  <c r="C189" i="16"/>
  <c r="E186"/>
  <c r="D186"/>
  <c r="D193"/>
  <c r="E193" s="1"/>
  <c r="C196"/>
  <c r="C194"/>
  <c r="D191"/>
  <c r="E191" s="1"/>
  <c r="I35"/>
  <c r="K35" s="1"/>
  <c r="L35" s="1"/>
  <c r="M35" s="1"/>
  <c r="H35" i="15"/>
  <c r="J35" s="1"/>
  <c r="K35"/>
  <c r="L35" s="1"/>
  <c r="G120" i="3"/>
  <c r="B121"/>
  <c r="A120"/>
  <c r="J120" s="1"/>
  <c r="N33"/>
  <c r="I34" s="1"/>
  <c r="L57" i="2"/>
  <c r="M57" s="1"/>
  <c r="D196" i="16" l="1"/>
  <c r="C199"/>
  <c r="E196"/>
  <c r="D189"/>
  <c r="E189" s="1"/>
  <c r="C192"/>
  <c r="C197"/>
  <c r="D194"/>
  <c r="E194" s="1"/>
  <c r="N35"/>
  <c r="M35" i="15"/>
  <c r="G121" i="3"/>
  <c r="B122"/>
  <c r="A121"/>
  <c r="J121" s="1"/>
  <c r="K34"/>
  <c r="L34" s="1"/>
  <c r="M34" s="1"/>
  <c r="H58" i="2"/>
  <c r="J58" s="1"/>
  <c r="K58" s="1"/>
  <c r="D192" i="16" l="1"/>
  <c r="C195"/>
  <c r="E192"/>
  <c r="D197"/>
  <c r="E197" s="1"/>
  <c r="C200"/>
  <c r="C202"/>
  <c r="D199"/>
  <c r="E199" s="1"/>
  <c r="I36"/>
  <c r="K36" s="1"/>
  <c r="L36" s="1"/>
  <c r="M36" s="1"/>
  <c r="H36" i="15"/>
  <c r="J36" s="1"/>
  <c r="K36"/>
  <c r="L36" s="1"/>
  <c r="G122" i="3"/>
  <c r="B123"/>
  <c r="A122"/>
  <c r="J122" s="1"/>
  <c r="N34"/>
  <c r="I35" s="1"/>
  <c r="L58" i="2"/>
  <c r="M58" s="1"/>
  <c r="D200" i="16" l="1"/>
  <c r="C203"/>
  <c r="E200"/>
  <c r="C205"/>
  <c r="D202"/>
  <c r="E202" s="1"/>
  <c r="C198"/>
  <c r="E195"/>
  <c r="D195"/>
  <c r="N36"/>
  <c r="M36" i="15"/>
  <c r="G123" i="3"/>
  <c r="B124"/>
  <c r="A123"/>
  <c r="J123" s="1"/>
  <c r="K35"/>
  <c r="L35" s="1"/>
  <c r="M35" s="1"/>
  <c r="H59" i="2"/>
  <c r="J59" s="1"/>
  <c r="K59" s="1"/>
  <c r="D198" i="16" l="1"/>
  <c r="E198" s="1"/>
  <c r="C201"/>
  <c r="C208"/>
  <c r="D205"/>
  <c r="E205" s="1"/>
  <c r="C206"/>
  <c r="E203"/>
  <c r="D203"/>
  <c r="I37"/>
  <c r="K37" s="1"/>
  <c r="L37" s="1"/>
  <c r="M37" s="1"/>
  <c r="H37" i="15"/>
  <c r="J37" s="1"/>
  <c r="K37"/>
  <c r="L37" s="1"/>
  <c r="G124" i="3"/>
  <c r="B125"/>
  <c r="A124"/>
  <c r="J124" s="1"/>
  <c r="N35"/>
  <c r="I36" s="1"/>
  <c r="L59" i="2"/>
  <c r="M59" s="1"/>
  <c r="D206" i="16" l="1"/>
  <c r="E206" s="1"/>
  <c r="C209"/>
  <c r="C211"/>
  <c r="D208"/>
  <c r="E208" s="1"/>
  <c r="D201"/>
  <c r="C204"/>
  <c r="E201"/>
  <c r="N37"/>
  <c r="M37" i="15"/>
  <c r="G125" i="3"/>
  <c r="A125"/>
  <c r="J125" s="1"/>
  <c r="K36"/>
  <c r="L36" s="1"/>
  <c r="M36" s="1"/>
  <c r="H60" i="2"/>
  <c r="J60" s="1"/>
  <c r="K60" s="1"/>
  <c r="C214" i="16" l="1"/>
  <c r="E211"/>
  <c r="D211"/>
  <c r="C207"/>
  <c r="D204"/>
  <c r="E204" s="1"/>
  <c r="D209"/>
  <c r="C212"/>
  <c r="E209"/>
  <c r="I38"/>
  <c r="K38" s="1"/>
  <c r="L38" s="1"/>
  <c r="M38" s="1"/>
  <c r="H38" i="15"/>
  <c r="J38" s="1"/>
  <c r="K38"/>
  <c r="L38" s="1"/>
  <c r="N36" i="3"/>
  <c r="I37" s="1"/>
  <c r="L60" i="2"/>
  <c r="M60" s="1"/>
  <c r="D214" i="16" l="1"/>
  <c r="E214" s="1"/>
  <c r="C217"/>
  <c r="D212"/>
  <c r="E212" s="1"/>
  <c r="C215"/>
  <c r="D207"/>
  <c r="E207" s="1"/>
  <c r="C210"/>
  <c r="N38"/>
  <c r="M38" i="15"/>
  <c r="K37" i="3"/>
  <c r="L37" s="1"/>
  <c r="M37" s="1"/>
  <c r="H61" i="2"/>
  <c r="J61" s="1"/>
  <c r="K61" s="1"/>
  <c r="D210" i="16" l="1"/>
  <c r="C213"/>
  <c r="E210"/>
  <c r="C218"/>
  <c r="D215"/>
  <c r="E215" s="1"/>
  <c r="C220"/>
  <c r="E217"/>
  <c r="D217"/>
  <c r="I39"/>
  <c r="K39" s="1"/>
  <c r="L39" s="1"/>
  <c r="M39" s="1"/>
  <c r="H39" i="15"/>
  <c r="J39" s="1"/>
  <c r="K39"/>
  <c r="L39" s="1"/>
  <c r="N37" i="3"/>
  <c r="I38" s="1"/>
  <c r="L61" i="2"/>
  <c r="M61" s="1"/>
  <c r="C223" i="16" l="1"/>
  <c r="E220"/>
  <c r="D220"/>
  <c r="C221"/>
  <c r="D218"/>
  <c r="E218" s="1"/>
  <c r="C216"/>
  <c r="D213"/>
  <c r="E213" s="1"/>
  <c r="N39"/>
  <c r="M39" i="15"/>
  <c r="K38" i="3"/>
  <c r="L38" s="1"/>
  <c r="M38" s="1"/>
  <c r="H62" i="2"/>
  <c r="J62" s="1"/>
  <c r="K62" s="1"/>
  <c r="D216" i="16" l="1"/>
  <c r="C219"/>
  <c r="E216"/>
  <c r="C226"/>
  <c r="D223"/>
  <c r="E223" s="1"/>
  <c r="D221"/>
  <c r="E221" s="1"/>
  <c r="C224"/>
  <c r="I40"/>
  <c r="K40" s="1"/>
  <c r="L40" s="1"/>
  <c r="M40" s="1"/>
  <c r="H40" i="15"/>
  <c r="J40" s="1"/>
  <c r="K40"/>
  <c r="L40" s="1"/>
  <c r="N38" i="3"/>
  <c r="I39" s="1"/>
  <c r="L62" i="2"/>
  <c r="M62" s="1"/>
  <c r="D224" i="16" l="1"/>
  <c r="C227"/>
  <c r="E224"/>
  <c r="C229"/>
  <c r="D226"/>
  <c r="E226" s="1"/>
  <c r="D219"/>
  <c r="C222"/>
  <c r="E219"/>
  <c r="N40"/>
  <c r="M40" i="15"/>
  <c r="K39" i="3"/>
  <c r="L39" s="1"/>
  <c r="M39" s="1"/>
  <c r="H63" i="2"/>
  <c r="J63" s="1"/>
  <c r="K63" s="1"/>
  <c r="C225" i="16" l="1"/>
  <c r="E222"/>
  <c r="D222"/>
  <c r="D229"/>
  <c r="E229" s="1"/>
  <c r="C232"/>
  <c r="C230"/>
  <c r="D227"/>
  <c r="E227" s="1"/>
  <c r="I41"/>
  <c r="K41" s="1"/>
  <c r="L41" s="1"/>
  <c r="M41" s="1"/>
  <c r="H41" i="15"/>
  <c r="J41" s="1"/>
  <c r="K41"/>
  <c r="L41" s="1"/>
  <c r="N39" i="3"/>
  <c r="I40" s="1"/>
  <c r="L63" i="2"/>
  <c r="M63" s="1"/>
  <c r="C235" i="16" l="1"/>
  <c r="E232"/>
  <c r="D232"/>
  <c r="D225"/>
  <c r="C228"/>
  <c r="E225"/>
  <c r="D230"/>
  <c r="E230" s="1"/>
  <c r="C233"/>
  <c r="N41"/>
  <c r="M41" i="15"/>
  <c r="K40" i="3"/>
  <c r="L40" s="1"/>
  <c r="M40" s="1"/>
  <c r="H64" i="2"/>
  <c r="J64" s="1"/>
  <c r="K64" s="1"/>
  <c r="D228" i="16" l="1"/>
  <c r="C231"/>
  <c r="E228"/>
  <c r="C238"/>
  <c r="D235"/>
  <c r="E235" s="1"/>
  <c r="D233"/>
  <c r="E233" s="1"/>
  <c r="C236"/>
  <c r="I42"/>
  <c r="K42" s="1"/>
  <c r="L42" s="1"/>
  <c r="M42" s="1"/>
  <c r="H42" i="15"/>
  <c r="J42" s="1"/>
  <c r="K42"/>
  <c r="L42" s="1"/>
  <c r="N40" i="3"/>
  <c r="I41" s="1"/>
  <c r="L64" i="2"/>
  <c r="M64" s="1"/>
  <c r="D238" i="16" l="1"/>
  <c r="E238" s="1"/>
  <c r="C241"/>
  <c r="C234"/>
  <c r="D231"/>
  <c r="E231" s="1"/>
  <c r="C239"/>
  <c r="E236"/>
  <c r="D236"/>
  <c r="N42"/>
  <c r="M42" i="15"/>
  <c r="K41" i="3"/>
  <c r="L41" s="1"/>
  <c r="M41" s="1"/>
  <c r="H65" i="2"/>
  <c r="J65" s="1"/>
  <c r="K65" s="1"/>
  <c r="C244" i="16" l="1"/>
  <c r="D244" s="1"/>
  <c r="E244" s="1"/>
  <c r="D241"/>
  <c r="E241" s="1"/>
  <c r="C242"/>
  <c r="D239"/>
  <c r="E239" s="1"/>
  <c r="D234"/>
  <c r="E234" s="1"/>
  <c r="C237"/>
  <c r="I43"/>
  <c r="K43" s="1"/>
  <c r="L43" s="1"/>
  <c r="M43" s="1"/>
  <c r="H43" i="15"/>
  <c r="J43" s="1"/>
  <c r="K43"/>
  <c r="L43" s="1"/>
  <c r="N41" i="3"/>
  <c r="I42" s="1"/>
  <c r="L65" i="2"/>
  <c r="M65" s="1"/>
  <c r="D237" i="16" l="1"/>
  <c r="E237" s="1"/>
  <c r="C240"/>
  <c r="D242"/>
  <c r="C245"/>
  <c r="E242"/>
  <c r="N43"/>
  <c r="M43" i="15"/>
  <c r="K42" i="3"/>
  <c r="L42" s="1"/>
  <c r="M42" s="1"/>
  <c r="D245" i="16" l="1"/>
  <c r="E245" s="1"/>
  <c r="C243"/>
  <c r="D240"/>
  <c r="E240" s="1"/>
  <c r="I44"/>
  <c r="K44" s="1"/>
  <c r="L44" s="1"/>
  <c r="M44" s="1"/>
  <c r="H44" i="15"/>
  <c r="J44" s="1"/>
  <c r="K44"/>
  <c r="L44" s="1"/>
  <c r="N42" i="3"/>
  <c r="I43" s="1"/>
  <c r="D243" i="16" l="1"/>
  <c r="E243"/>
  <c r="N44"/>
  <c r="M44" i="15"/>
  <c r="K43" i="3"/>
  <c r="L43" s="1"/>
  <c r="M43" s="1"/>
  <c r="I45" i="16" l="1"/>
  <c r="K45" s="1"/>
  <c r="L45" s="1"/>
  <c r="M45" s="1"/>
  <c r="H45" i="15"/>
  <c r="J45" s="1"/>
  <c r="K45"/>
  <c r="L45" s="1"/>
  <c r="N43" i="3"/>
  <c r="I44" s="1"/>
  <c r="N45" i="16" l="1"/>
  <c r="M45" i="15"/>
  <c r="K44" i="3"/>
  <c r="L44" s="1"/>
  <c r="M44" s="1"/>
  <c r="I46" i="16" l="1"/>
  <c r="K46" s="1"/>
  <c r="L46" s="1"/>
  <c r="M46" s="1"/>
  <c r="H46" i="15"/>
  <c r="J46" s="1"/>
  <c r="K46"/>
  <c r="L46" s="1"/>
  <c r="N44" i="3"/>
  <c r="I45" s="1"/>
  <c r="N46" i="16" l="1"/>
  <c r="M46" i="15"/>
  <c r="K45" i="3"/>
  <c r="L45" s="1"/>
  <c r="M45" s="1"/>
  <c r="I47" i="16" l="1"/>
  <c r="K47" s="1"/>
  <c r="L47" s="1"/>
  <c r="M47" s="1"/>
  <c r="H47" i="15"/>
  <c r="J47" s="1"/>
  <c r="K47"/>
  <c r="L47" s="1"/>
  <c r="N45" i="3"/>
  <c r="I46" s="1"/>
  <c r="N47" i="16" l="1"/>
  <c r="M47" i="15"/>
  <c r="K46" i="3"/>
  <c r="L46" s="1"/>
  <c r="M46" s="1"/>
  <c r="I48" i="16" l="1"/>
  <c r="K48" s="1"/>
  <c r="L48" s="1"/>
  <c r="M48" s="1"/>
  <c r="H48" i="15"/>
  <c r="J48" s="1"/>
  <c r="K48"/>
  <c r="L48" s="1"/>
  <c r="N46" i="3"/>
  <c r="I47" s="1"/>
  <c r="N48" i="16" l="1"/>
  <c r="M48" i="15"/>
  <c r="K47" i="3"/>
  <c r="L47" s="1"/>
  <c r="M47" s="1"/>
  <c r="I49" i="16" l="1"/>
  <c r="K49" s="1"/>
  <c r="L49" s="1"/>
  <c r="M49" s="1"/>
  <c r="H49" i="15"/>
  <c r="J49" s="1"/>
  <c r="K49"/>
  <c r="L49" s="1"/>
  <c r="N47" i="3"/>
  <c r="I48" s="1"/>
  <c r="N49" i="16" l="1"/>
  <c r="M49" i="15"/>
  <c r="K48" i="3"/>
  <c r="L48" s="1"/>
  <c r="M48" s="1"/>
  <c r="I50" i="16" l="1"/>
  <c r="K50" s="1"/>
  <c r="L50" s="1"/>
  <c r="M50" s="1"/>
  <c r="H50" i="15"/>
  <c r="J50" s="1"/>
  <c r="K50"/>
  <c r="L50" s="1"/>
  <c r="N48" i="3"/>
  <c r="I49" s="1"/>
  <c r="N50" i="16" l="1"/>
  <c r="M50" i="15"/>
  <c r="K49" i="3"/>
  <c r="L49" s="1"/>
  <c r="M49" s="1"/>
  <c r="I51" i="16" l="1"/>
  <c r="K51" s="1"/>
  <c r="L51" s="1"/>
  <c r="M51" s="1"/>
  <c r="H51" i="15"/>
  <c r="J51" s="1"/>
  <c r="K51"/>
  <c r="L51" s="1"/>
  <c r="N49" i="3"/>
  <c r="I50" s="1"/>
  <c r="N51" i="16" l="1"/>
  <c r="M51" i="15"/>
  <c r="K50" i="3"/>
  <c r="L50" s="1"/>
  <c r="M50" s="1"/>
  <c r="I52" i="16" l="1"/>
  <c r="K52" s="1"/>
  <c r="L52" s="1"/>
  <c r="M52" s="1"/>
  <c r="H52" i="15"/>
  <c r="J52" s="1"/>
  <c r="K52"/>
  <c r="L52" s="1"/>
  <c r="N50" i="3"/>
  <c r="I51" s="1"/>
  <c r="N52" i="16" l="1"/>
  <c r="M52" i="15"/>
  <c r="K51" i="3"/>
  <c r="L51" s="1"/>
  <c r="M51" s="1"/>
  <c r="I53" i="16" l="1"/>
  <c r="K53" s="1"/>
  <c r="L53" s="1"/>
  <c r="M53" s="1"/>
  <c r="H53" i="15"/>
  <c r="J53" s="1"/>
  <c r="K53"/>
  <c r="L53" s="1"/>
  <c r="N51" i="3"/>
  <c r="I52" s="1"/>
  <c r="N53" i="16" l="1"/>
  <c r="M53" i="15"/>
  <c r="K52" i="3"/>
  <c r="L52" s="1"/>
  <c r="M52" s="1"/>
  <c r="I54" i="16" l="1"/>
  <c r="K54" s="1"/>
  <c r="L54" s="1"/>
  <c r="M54" s="1"/>
  <c r="H54" i="15"/>
  <c r="J54" s="1"/>
  <c r="K54"/>
  <c r="L54" s="1"/>
  <c r="N52" i="3"/>
  <c r="I53" s="1"/>
  <c r="N54" i="16" l="1"/>
  <c r="M54" i="15"/>
  <c r="K53" i="3"/>
  <c r="L53" s="1"/>
  <c r="M53" s="1"/>
  <c r="I55" i="16" l="1"/>
  <c r="K55" s="1"/>
  <c r="L55" s="1"/>
  <c r="M55" s="1"/>
  <c r="H55" i="15"/>
  <c r="J55" s="1"/>
  <c r="K55"/>
  <c r="L55" s="1"/>
  <c r="N53" i="3"/>
  <c r="I54" s="1"/>
  <c r="N55" i="16" l="1"/>
  <c r="M55" i="15"/>
  <c r="K54" i="3"/>
  <c r="L54" s="1"/>
  <c r="M54" s="1"/>
  <c r="I56" i="16" l="1"/>
  <c r="K56" s="1"/>
  <c r="L56" s="1"/>
  <c r="M56" s="1"/>
  <c r="H56" i="15"/>
  <c r="J56" s="1"/>
  <c r="K56"/>
  <c r="L56" s="1"/>
  <c r="N54" i="3"/>
  <c r="I55" s="1"/>
  <c r="N56" i="16" l="1"/>
  <c r="M56" i="15"/>
  <c r="K55" i="3"/>
  <c r="L55" s="1"/>
  <c r="M55" s="1"/>
  <c r="I57" i="16" l="1"/>
  <c r="K57" s="1"/>
  <c r="L57" s="1"/>
  <c r="M57" s="1"/>
  <c r="H57" i="15"/>
  <c r="J57" s="1"/>
  <c r="K57"/>
  <c r="L57" s="1"/>
  <c r="N55" i="3"/>
  <c r="I56" s="1"/>
  <c r="N57" i="16" l="1"/>
  <c r="M57" i="15"/>
  <c r="K56" i="3"/>
  <c r="L56" s="1"/>
  <c r="M56" s="1"/>
  <c r="I58" i="16" l="1"/>
  <c r="K58" s="1"/>
  <c r="L58" s="1"/>
  <c r="M58" s="1"/>
  <c r="H58" i="15"/>
  <c r="J58" s="1"/>
  <c r="K58"/>
  <c r="L58" s="1"/>
  <c r="N56" i="3"/>
  <c r="I57" s="1"/>
  <c r="N58" i="16" l="1"/>
  <c r="M58" i="15"/>
  <c r="K57" i="3"/>
  <c r="L57" s="1"/>
  <c r="M57" s="1"/>
  <c r="I59" i="16" l="1"/>
  <c r="K59" s="1"/>
  <c r="L59" s="1"/>
  <c r="M59" s="1"/>
  <c r="H59" i="15"/>
  <c r="J59" s="1"/>
  <c r="K59" s="1"/>
  <c r="L59" s="1"/>
  <c r="N57" i="3"/>
  <c r="I58" s="1"/>
  <c r="N59" i="16" l="1"/>
  <c r="M59" i="15"/>
  <c r="K58" i="3"/>
  <c r="L58" s="1"/>
  <c r="M58" s="1"/>
  <c r="I60" i="16" l="1"/>
  <c r="K60" s="1"/>
  <c r="L60" s="1"/>
  <c r="M60" s="1"/>
  <c r="H60" i="15"/>
  <c r="J60" s="1"/>
  <c r="K60" s="1"/>
  <c r="L60" s="1"/>
  <c r="N58" i="3"/>
  <c r="I59" s="1"/>
  <c r="N60" i="16" l="1"/>
  <c r="M60" i="15"/>
  <c r="K59" i="3"/>
  <c r="L59" s="1"/>
  <c r="M59" s="1"/>
  <c r="I61" i="16" l="1"/>
  <c r="K61" s="1"/>
  <c r="L61" s="1"/>
  <c r="M61" s="1"/>
  <c r="H61" i="15"/>
  <c r="J61" s="1"/>
  <c r="K61" s="1"/>
  <c r="L61" s="1"/>
  <c r="N59" i="3"/>
  <c r="I60" s="1"/>
  <c r="N61" i="16" l="1"/>
  <c r="M61" i="15"/>
  <c r="K60" i="3"/>
  <c r="L60" s="1"/>
  <c r="M60" s="1"/>
  <c r="I62" i="16" l="1"/>
  <c r="K62" s="1"/>
  <c r="L62" s="1"/>
  <c r="M62" s="1"/>
  <c r="H62" i="15"/>
  <c r="J62" s="1"/>
  <c r="K62" s="1"/>
  <c r="L62" s="1"/>
  <c r="N60" i="3"/>
  <c r="I61" s="1"/>
  <c r="N62" i="16" l="1"/>
  <c r="M62" i="15"/>
  <c r="K61" i="3"/>
  <c r="L61" s="1"/>
  <c r="M61" s="1"/>
  <c r="I63" i="16" l="1"/>
  <c r="K63" s="1"/>
  <c r="L63" s="1"/>
  <c r="M63" s="1"/>
  <c r="H63" i="15"/>
  <c r="J63" s="1"/>
  <c r="K63" s="1"/>
  <c r="L63" s="1"/>
  <c r="N61" i="3"/>
  <c r="I62" s="1"/>
  <c r="N63" i="16" l="1"/>
  <c r="M63" i="15"/>
  <c r="K62" i="3"/>
  <c r="L62" s="1"/>
  <c r="M62" s="1"/>
  <c r="I64" i="16" l="1"/>
  <c r="K64" s="1"/>
  <c r="L64" s="1"/>
  <c r="M64" s="1"/>
  <c r="H64" i="15"/>
  <c r="J64" s="1"/>
  <c r="K64" s="1"/>
  <c r="L64" s="1"/>
  <c r="N62" i="3"/>
  <c r="I63" s="1"/>
  <c r="N64" i="16" l="1"/>
  <c r="M64" i="15"/>
  <c r="K63" i="3"/>
  <c r="L63" s="1"/>
  <c r="M63" s="1"/>
  <c r="I65" i="16" l="1"/>
  <c r="K65" s="1"/>
  <c r="L65" s="1"/>
  <c r="M65" s="1"/>
  <c r="H65" i="15"/>
  <c r="J65" s="1"/>
  <c r="K65" s="1"/>
  <c r="L65" s="1"/>
  <c r="N63" i="3"/>
  <c r="I64" s="1"/>
  <c r="N65" i="16" l="1"/>
  <c r="M65" i="15"/>
  <c r="K64" i="3"/>
  <c r="L64" s="1"/>
  <c r="M64" s="1"/>
  <c r="I66" i="16" l="1"/>
  <c r="K66" s="1"/>
  <c r="L66" s="1"/>
  <c r="N64" i="3"/>
  <c r="I65" s="1"/>
  <c r="M66" i="16" l="1"/>
  <c r="N66" s="1"/>
  <c r="I67" s="1"/>
  <c r="K67" s="1"/>
  <c r="L67" s="1"/>
  <c r="M67" s="1"/>
  <c r="K65" i="3"/>
  <c r="L65" s="1"/>
  <c r="M65" s="1"/>
  <c r="N67" i="16" l="1"/>
  <c r="N65" i="3"/>
  <c r="I66" s="1"/>
  <c r="I68" i="16" l="1"/>
  <c r="K68" s="1"/>
  <c r="L68" s="1"/>
  <c r="M68" s="1"/>
  <c r="K66" i="3"/>
  <c r="L66" s="1"/>
  <c r="M66" s="1"/>
  <c r="N68" i="16" l="1"/>
  <c r="N66" i="3"/>
  <c r="I67" s="1"/>
  <c r="I69" i="16" l="1"/>
  <c r="K69" s="1"/>
  <c r="L69" s="1"/>
  <c r="M69" s="1"/>
  <c r="K67" i="3"/>
  <c r="L67" s="1"/>
  <c r="M67" s="1"/>
  <c r="N69" i="16" l="1"/>
  <c r="N67" i="3"/>
  <c r="I68" s="1"/>
  <c r="I70" i="16" l="1"/>
  <c r="K70" s="1"/>
  <c r="L70" s="1"/>
  <c r="M70" s="1"/>
  <c r="K68" i="3"/>
  <c r="L68" s="1"/>
  <c r="M68" s="1"/>
  <c r="N70" i="16" l="1"/>
  <c r="N68" i="3"/>
  <c r="I69" s="1"/>
  <c r="I71" i="16" l="1"/>
  <c r="K71" s="1"/>
  <c r="L71" s="1"/>
  <c r="M71" s="1"/>
  <c r="K69" i="3"/>
  <c r="L69" s="1"/>
  <c r="M69" s="1"/>
  <c r="N71" i="16" l="1"/>
  <c r="N69" i="3"/>
  <c r="I70" s="1"/>
  <c r="I72" i="16" l="1"/>
  <c r="K72" s="1"/>
  <c r="L72" s="1"/>
  <c r="M72" s="1"/>
  <c r="K70" i="3"/>
  <c r="L70" s="1"/>
  <c r="M70" s="1"/>
  <c r="N72" i="16" l="1"/>
  <c r="N70" i="3"/>
  <c r="I71" s="1"/>
  <c r="I73" i="16" l="1"/>
  <c r="K73" s="1"/>
  <c r="L73" s="1"/>
  <c r="M73" s="1"/>
  <c r="K71" i="3"/>
  <c r="L71" s="1"/>
  <c r="M71" s="1"/>
  <c r="N73" i="16" l="1"/>
  <c r="N71" i="3"/>
  <c r="I72" s="1"/>
  <c r="I74" i="16" l="1"/>
  <c r="K74" s="1"/>
  <c r="L74" s="1"/>
  <c r="M74" s="1"/>
  <c r="K72" i="3"/>
  <c r="L72" s="1"/>
  <c r="M72" s="1"/>
  <c r="N74" i="16" l="1"/>
  <c r="N72" i="3"/>
  <c r="I73" s="1"/>
  <c r="I75" i="16" l="1"/>
  <c r="K75" s="1"/>
  <c r="L75" s="1"/>
  <c r="M75" s="1"/>
  <c r="K73" i="3"/>
  <c r="L73" s="1"/>
  <c r="M73" s="1"/>
  <c r="N75" i="16" l="1"/>
  <c r="N73" i="3"/>
  <c r="I74" s="1"/>
  <c r="I76" i="16" l="1"/>
  <c r="K76" s="1"/>
  <c r="L76" s="1"/>
  <c r="M76" s="1"/>
  <c r="K74" i="3"/>
  <c r="L74" s="1"/>
  <c r="M74" s="1"/>
  <c r="N76" i="16" l="1"/>
  <c r="N74" i="3"/>
  <c r="I75" s="1"/>
  <c r="I77" i="16" l="1"/>
  <c r="K77" s="1"/>
  <c r="L77" s="1"/>
  <c r="M77" s="1"/>
  <c r="K75" i="3"/>
  <c r="L75" s="1"/>
  <c r="M75" s="1"/>
  <c r="N77" i="16" l="1"/>
  <c r="N75" i="3"/>
  <c r="I76" s="1"/>
  <c r="I78" i="16" l="1"/>
  <c r="K78" s="1"/>
  <c r="L78" s="1"/>
  <c r="M78" s="1"/>
  <c r="K76" i="3"/>
  <c r="L76" s="1"/>
  <c r="M76" s="1"/>
  <c r="N78" i="16" l="1"/>
  <c r="N76" i="3"/>
  <c r="I77" s="1"/>
  <c r="I79" i="16" l="1"/>
  <c r="K79" s="1"/>
  <c r="L79" s="1"/>
  <c r="M79" s="1"/>
  <c r="K77" i="3"/>
  <c r="L77" s="1"/>
  <c r="M77" s="1"/>
  <c r="N79" i="16" l="1"/>
  <c r="N77" i="3"/>
  <c r="I78" s="1"/>
  <c r="I80" i="16" l="1"/>
  <c r="K80" s="1"/>
  <c r="L80" s="1"/>
  <c r="M80" s="1"/>
  <c r="K78" i="3"/>
  <c r="L78" s="1"/>
  <c r="M78" s="1"/>
  <c r="N80" i="16" l="1"/>
  <c r="N78" i="3"/>
  <c r="I79" s="1"/>
  <c r="I81" i="16" l="1"/>
  <c r="K81" s="1"/>
  <c r="L81" s="1"/>
  <c r="M81" s="1"/>
  <c r="K79" i="3"/>
  <c r="L79" s="1"/>
  <c r="M79" s="1"/>
  <c r="N81" i="16" l="1"/>
  <c r="N79" i="3"/>
  <c r="I80" s="1"/>
  <c r="I82" i="16" l="1"/>
  <c r="K82" s="1"/>
  <c r="L82" s="1"/>
  <c r="M82" s="1"/>
  <c r="K80" i="3"/>
  <c r="L80" s="1"/>
  <c r="M80" s="1"/>
  <c r="N82" i="16" l="1"/>
  <c r="N80" i="3"/>
  <c r="I81" s="1"/>
  <c r="I83" i="16" l="1"/>
  <c r="K83" s="1"/>
  <c r="L83" s="1"/>
  <c r="M83" s="1"/>
  <c r="K81" i="3"/>
  <c r="L81" s="1"/>
  <c r="M81" s="1"/>
  <c r="N83" i="16" l="1"/>
  <c r="N81" i="3"/>
  <c r="I82" s="1"/>
  <c r="I84" i="16" l="1"/>
  <c r="K84" s="1"/>
  <c r="L84" s="1"/>
  <c r="M84" s="1"/>
  <c r="K82" i="3"/>
  <c r="L82" s="1"/>
  <c r="M82" s="1"/>
  <c r="N84" i="16" l="1"/>
  <c r="I85" s="1"/>
  <c r="K85" s="1"/>
  <c r="L85" s="1"/>
  <c r="N82" i="3"/>
  <c r="I83" s="1"/>
  <c r="M85" i="16" l="1"/>
  <c r="N85" s="1"/>
  <c r="I86" s="1"/>
  <c r="K86" s="1"/>
  <c r="L86" s="1"/>
  <c r="K83" i="3"/>
  <c r="L83" s="1"/>
  <c r="M83" s="1"/>
  <c r="M86" i="16" l="1"/>
  <c r="N86" s="1"/>
  <c r="I87" s="1"/>
  <c r="K87" s="1"/>
  <c r="L87" s="1"/>
  <c r="N83" i="3"/>
  <c r="I84" s="1"/>
  <c r="M87" i="16" l="1"/>
  <c r="N87" s="1"/>
  <c r="I88" s="1"/>
  <c r="K88" s="1"/>
  <c r="L88" s="1"/>
  <c r="K84" i="3"/>
  <c r="L84" s="1"/>
  <c r="M84" s="1"/>
  <c r="M88" i="16" l="1"/>
  <c r="N88" s="1"/>
  <c r="I89" s="1"/>
  <c r="K89" s="1"/>
  <c r="L89" s="1"/>
  <c r="N84" i="3"/>
  <c r="I85" s="1"/>
  <c r="M89" i="16" l="1"/>
  <c r="N89" s="1"/>
  <c r="I90" s="1"/>
  <c r="K90" s="1"/>
  <c r="L90" s="1"/>
  <c r="K85" i="3"/>
  <c r="L85" s="1"/>
  <c r="M85" s="1"/>
  <c r="M90" i="16" l="1"/>
  <c r="N90" s="1"/>
  <c r="I91" s="1"/>
  <c r="K91" s="1"/>
  <c r="L91" s="1"/>
  <c r="N85" i="3"/>
  <c r="I86" s="1"/>
  <c r="M91" i="16" l="1"/>
  <c r="N91" s="1"/>
  <c r="I92" s="1"/>
  <c r="K92" s="1"/>
  <c r="L92" s="1"/>
  <c r="K86" i="3"/>
  <c r="L86" s="1"/>
  <c r="M86" s="1"/>
  <c r="M92" i="16" l="1"/>
  <c r="N92" s="1"/>
  <c r="I93" s="1"/>
  <c r="K93" s="1"/>
  <c r="L93" s="1"/>
  <c r="N86" i="3"/>
  <c r="I87" s="1"/>
  <c r="M93" i="16" l="1"/>
  <c r="N93" s="1"/>
  <c r="I94" s="1"/>
  <c r="K94" s="1"/>
  <c r="L94" s="1"/>
  <c r="K87" i="3"/>
  <c r="L87" s="1"/>
  <c r="M87" s="1"/>
  <c r="M94" i="16" l="1"/>
  <c r="N94" s="1"/>
  <c r="I95" s="1"/>
  <c r="K95" s="1"/>
  <c r="L95" s="1"/>
  <c r="N87" i="3"/>
  <c r="I88" s="1"/>
  <c r="M95" i="16" l="1"/>
  <c r="N95" s="1"/>
  <c r="I96" s="1"/>
  <c r="K96" s="1"/>
  <c r="L96" s="1"/>
  <c r="K88" i="3"/>
  <c r="L88" s="1"/>
  <c r="M88" s="1"/>
  <c r="M96" i="16" l="1"/>
  <c r="N96" s="1"/>
  <c r="I97" s="1"/>
  <c r="K97" s="1"/>
  <c r="L97" s="1"/>
  <c r="N88" i="3"/>
  <c r="I89" s="1"/>
  <c r="M97" i="16" l="1"/>
  <c r="N97" s="1"/>
  <c r="I98" s="1"/>
  <c r="K98" s="1"/>
  <c r="L98" s="1"/>
  <c r="K89" i="3"/>
  <c r="L89" s="1"/>
  <c r="M89" s="1"/>
  <c r="M98" i="16" l="1"/>
  <c r="N98" s="1"/>
  <c r="I99" s="1"/>
  <c r="K99" s="1"/>
  <c r="L99" s="1"/>
  <c r="N89" i="3"/>
  <c r="I90" s="1"/>
  <c r="M99" i="16" l="1"/>
  <c r="N99" s="1"/>
  <c r="I100" s="1"/>
  <c r="K100" s="1"/>
  <c r="L100" s="1"/>
  <c r="K90" i="3"/>
  <c r="L90" s="1"/>
  <c r="M90" s="1"/>
  <c r="M100" i="16" l="1"/>
  <c r="N100" s="1"/>
  <c r="I101" s="1"/>
  <c r="K101" s="1"/>
  <c r="L101" s="1"/>
  <c r="N90" i="3"/>
  <c r="I91" s="1"/>
  <c r="M101" i="16" l="1"/>
  <c r="N101" s="1"/>
  <c r="I102" s="1"/>
  <c r="K102" s="1"/>
  <c r="L102" s="1"/>
  <c r="K91" i="3"/>
  <c r="L91" s="1"/>
  <c r="M91" s="1"/>
  <c r="M102" i="16" l="1"/>
  <c r="N102" s="1"/>
  <c r="I103" s="1"/>
  <c r="K103" s="1"/>
  <c r="L103" s="1"/>
  <c r="N91" i="3"/>
  <c r="I92" s="1"/>
  <c r="M103" i="16" l="1"/>
  <c r="N103" s="1"/>
  <c r="I104" s="1"/>
  <c r="K104" s="1"/>
  <c r="L104" s="1"/>
  <c r="K92" i="3"/>
  <c r="L92" s="1"/>
  <c r="M92" s="1"/>
  <c r="M104" i="16" l="1"/>
  <c r="N104" s="1"/>
  <c r="I105" s="1"/>
  <c r="K105" s="1"/>
  <c r="L105" s="1"/>
  <c r="N92" i="3"/>
  <c r="I93" s="1"/>
  <c r="M105" i="16" l="1"/>
  <c r="N105" s="1"/>
  <c r="I106" s="1"/>
  <c r="K106" s="1"/>
  <c r="L106" s="1"/>
  <c r="K93" i="3"/>
  <c r="L93" s="1"/>
  <c r="M93" s="1"/>
  <c r="M106" i="16" l="1"/>
  <c r="N106" s="1"/>
  <c r="I107" s="1"/>
  <c r="K107" s="1"/>
  <c r="L107" s="1"/>
  <c r="N93" i="3"/>
  <c r="I94" s="1"/>
  <c r="M107" i="16" l="1"/>
  <c r="N107" s="1"/>
  <c r="I108" s="1"/>
  <c r="K108" s="1"/>
  <c r="L108" s="1"/>
  <c r="K94" i="3"/>
  <c r="L94" s="1"/>
  <c r="M94" s="1"/>
  <c r="M108" i="16" l="1"/>
  <c r="N108" s="1"/>
  <c r="I109" s="1"/>
  <c r="K109" s="1"/>
  <c r="L109" s="1"/>
  <c r="N94" i="3"/>
  <c r="I95" s="1"/>
  <c r="M109" i="16" l="1"/>
  <c r="N109" s="1"/>
  <c r="I110" s="1"/>
  <c r="K110" s="1"/>
  <c r="L110" s="1"/>
  <c r="K95" i="3"/>
  <c r="L95" s="1"/>
  <c r="M95" s="1"/>
  <c r="M110" i="16" l="1"/>
  <c r="N110" s="1"/>
  <c r="I111" s="1"/>
  <c r="K111" s="1"/>
  <c r="L111" s="1"/>
  <c r="N95" i="3"/>
  <c r="I96" s="1"/>
  <c r="M111" i="16" l="1"/>
  <c r="N111" s="1"/>
  <c r="I112" s="1"/>
  <c r="K112" s="1"/>
  <c r="L112" s="1"/>
  <c r="K96" i="3"/>
  <c r="L96" s="1"/>
  <c r="M96" s="1"/>
  <c r="M112" i="16" l="1"/>
  <c r="N112" s="1"/>
  <c r="I113" s="1"/>
  <c r="K113" s="1"/>
  <c r="L113" s="1"/>
  <c r="N96" i="3"/>
  <c r="I97" s="1"/>
  <c r="M113" i="16" l="1"/>
  <c r="N113" s="1"/>
  <c r="I114" s="1"/>
  <c r="K114" s="1"/>
  <c r="L114" s="1"/>
  <c r="K97" i="3"/>
  <c r="L97" s="1"/>
  <c r="M97" s="1"/>
  <c r="M114" i="16" l="1"/>
  <c r="N114" s="1"/>
  <c r="I115" s="1"/>
  <c r="K115" s="1"/>
  <c r="L115" s="1"/>
  <c r="N97" i="3"/>
  <c r="I98" s="1"/>
  <c r="M115" i="16" l="1"/>
  <c r="N115" s="1"/>
  <c r="I116" s="1"/>
  <c r="K116" s="1"/>
  <c r="L116" s="1"/>
  <c r="K98" i="3"/>
  <c r="L98" s="1"/>
  <c r="M98" s="1"/>
  <c r="M116" i="16" l="1"/>
  <c r="N116" s="1"/>
  <c r="I117" s="1"/>
  <c r="K117" s="1"/>
  <c r="L117" s="1"/>
  <c r="N98" i="3"/>
  <c r="I99" s="1"/>
  <c r="M117" i="16" l="1"/>
  <c r="N117" s="1"/>
  <c r="I118" s="1"/>
  <c r="K118" s="1"/>
  <c r="L118" s="1"/>
  <c r="K99" i="3"/>
  <c r="L99" s="1"/>
  <c r="M99" s="1"/>
  <c r="M118" i="16" l="1"/>
  <c r="N118" s="1"/>
  <c r="I119" s="1"/>
  <c r="K119" s="1"/>
  <c r="L119" s="1"/>
  <c r="N99" i="3"/>
  <c r="I100" s="1"/>
  <c r="M119" i="16" l="1"/>
  <c r="N119" s="1"/>
  <c r="I120" s="1"/>
  <c r="K120" s="1"/>
  <c r="L120" s="1"/>
  <c r="K100" i="3"/>
  <c r="L100" s="1"/>
  <c r="M100" s="1"/>
  <c r="M120" i="16" l="1"/>
  <c r="N120" s="1"/>
  <c r="I121" s="1"/>
  <c r="K121" s="1"/>
  <c r="L121" s="1"/>
  <c r="N100" i="3"/>
  <c r="I101" s="1"/>
  <c r="M121" i="16" l="1"/>
  <c r="N121" s="1"/>
  <c r="I122" s="1"/>
  <c r="K122" s="1"/>
  <c r="L122" s="1"/>
  <c r="K101" i="3"/>
  <c r="L101" s="1"/>
  <c r="M101" s="1"/>
  <c r="M122" i="16" l="1"/>
  <c r="N122" s="1"/>
  <c r="I123" s="1"/>
  <c r="K123" s="1"/>
  <c r="L123" s="1"/>
  <c r="N101" i="3"/>
  <c r="I102" s="1"/>
  <c r="M123" i="16" l="1"/>
  <c r="N123" s="1"/>
  <c r="I124" s="1"/>
  <c r="K124" s="1"/>
  <c r="L124" s="1"/>
  <c r="K102" i="3"/>
  <c r="L102" s="1"/>
  <c r="M102" s="1"/>
  <c r="M124" i="16" l="1"/>
  <c r="N124" s="1"/>
  <c r="I125" s="1"/>
  <c r="K125" s="1"/>
  <c r="L125" s="1"/>
  <c r="N102" i="3"/>
  <c r="I103" s="1"/>
  <c r="M125" i="16" l="1"/>
  <c r="N125" s="1"/>
  <c r="I126" s="1"/>
  <c r="K126" s="1"/>
  <c r="L126" s="1"/>
  <c r="K103" i="3"/>
  <c r="L103" s="1"/>
  <c r="M103" s="1"/>
  <c r="M126" i="16" l="1"/>
  <c r="N126" s="1"/>
  <c r="I127" s="1"/>
  <c r="K127" s="1"/>
  <c r="L127" s="1"/>
  <c r="N103" i="3"/>
  <c r="I104" s="1"/>
  <c r="M127" i="16" l="1"/>
  <c r="N127" s="1"/>
  <c r="I128" s="1"/>
  <c r="K128" s="1"/>
  <c r="L128" s="1"/>
  <c r="K104" i="3"/>
  <c r="L104" s="1"/>
  <c r="M104" s="1"/>
  <c r="M128" i="16" l="1"/>
  <c r="N128" s="1"/>
  <c r="I129" s="1"/>
  <c r="K129" s="1"/>
  <c r="L129" s="1"/>
  <c r="N104" i="3"/>
  <c r="I105" s="1"/>
  <c r="M129" i="16" l="1"/>
  <c r="N129" s="1"/>
  <c r="I130" s="1"/>
  <c r="K130" s="1"/>
  <c r="L130" s="1"/>
  <c r="K105" i="3"/>
  <c r="L105" s="1"/>
  <c r="M105" s="1"/>
  <c r="M130" i="16" l="1"/>
  <c r="N130" s="1"/>
  <c r="I131" s="1"/>
  <c r="K131" s="1"/>
  <c r="L131" s="1"/>
  <c r="N105" i="3"/>
  <c r="I106" s="1"/>
  <c r="M131" i="16" l="1"/>
  <c r="N131" s="1"/>
  <c r="I132" s="1"/>
  <c r="K132" s="1"/>
  <c r="L132" s="1"/>
  <c r="K106" i="3"/>
  <c r="L106" s="1"/>
  <c r="M106" s="1"/>
  <c r="M132" i="16" l="1"/>
  <c r="N132" s="1"/>
  <c r="I133" s="1"/>
  <c r="K133" s="1"/>
  <c r="L133" s="1"/>
  <c r="N106" i="3"/>
  <c r="I107" s="1"/>
  <c r="M133" i="16" l="1"/>
  <c r="N133" s="1"/>
  <c r="I134" s="1"/>
  <c r="K134" s="1"/>
  <c r="L134" s="1"/>
  <c r="K107" i="3"/>
  <c r="L107" s="1"/>
  <c r="M107" s="1"/>
  <c r="M134" i="16" l="1"/>
  <c r="N134" s="1"/>
  <c r="I135" s="1"/>
  <c r="K135" s="1"/>
  <c r="L135" s="1"/>
  <c r="N107" i="3"/>
  <c r="I108" s="1"/>
  <c r="M135" i="16" l="1"/>
  <c r="N135" s="1"/>
  <c r="I136" s="1"/>
  <c r="K136" s="1"/>
  <c r="L136" s="1"/>
  <c r="K108" i="3"/>
  <c r="L108" s="1"/>
  <c r="M108" s="1"/>
  <c r="M136" i="16" l="1"/>
  <c r="N136" s="1"/>
  <c r="I137" s="1"/>
  <c r="K137" s="1"/>
  <c r="L137" s="1"/>
  <c r="N108" i="3"/>
  <c r="I109" s="1"/>
  <c r="M137" i="16" l="1"/>
  <c r="N137" s="1"/>
  <c r="I138" s="1"/>
  <c r="K138" s="1"/>
  <c r="L138" s="1"/>
  <c r="K109" i="3"/>
  <c r="L109" s="1"/>
  <c r="M109" s="1"/>
  <c r="M138" i="16" l="1"/>
  <c r="N138" s="1"/>
  <c r="I139" s="1"/>
  <c r="K139" s="1"/>
  <c r="L139" s="1"/>
  <c r="N109" i="3"/>
  <c r="I110" s="1"/>
  <c r="M139" i="16" l="1"/>
  <c r="N139" s="1"/>
  <c r="I140" s="1"/>
  <c r="K140" s="1"/>
  <c r="L140" s="1"/>
  <c r="K110" i="3"/>
  <c r="L110" s="1"/>
  <c r="M110" s="1"/>
  <c r="M140" i="16" l="1"/>
  <c r="N140" s="1"/>
  <c r="I141" s="1"/>
  <c r="K141" s="1"/>
  <c r="L141" s="1"/>
  <c r="N110" i="3"/>
  <c r="I111" s="1"/>
  <c r="M141" i="16" l="1"/>
  <c r="N141" s="1"/>
  <c r="I142" s="1"/>
  <c r="K142" s="1"/>
  <c r="L142" s="1"/>
  <c r="K111" i="3"/>
  <c r="L111" s="1"/>
  <c r="M111" s="1"/>
  <c r="M142" i="16" l="1"/>
  <c r="N142" s="1"/>
  <c r="I143" s="1"/>
  <c r="K143" s="1"/>
  <c r="L143" s="1"/>
  <c r="N111" i="3"/>
  <c r="I112" s="1"/>
  <c r="M143" i="16" l="1"/>
  <c r="N143" s="1"/>
  <c r="I144" s="1"/>
  <c r="K144" s="1"/>
  <c r="L144" s="1"/>
  <c r="K112" i="3"/>
  <c r="L112" s="1"/>
  <c r="M112" s="1"/>
  <c r="M144" i="16" l="1"/>
  <c r="N144" s="1"/>
  <c r="I145" s="1"/>
  <c r="K145" s="1"/>
  <c r="L145" s="1"/>
  <c r="N112" i="3"/>
  <c r="I113" s="1"/>
  <c r="M145" i="16" l="1"/>
  <c r="N145" s="1"/>
  <c r="I146" s="1"/>
  <c r="K146" s="1"/>
  <c r="L146" s="1"/>
  <c r="K113" i="3"/>
  <c r="L113" s="1"/>
  <c r="M113" s="1"/>
  <c r="M146" i="16" l="1"/>
  <c r="N146" s="1"/>
  <c r="I147" s="1"/>
  <c r="K147" s="1"/>
  <c r="L147" s="1"/>
  <c r="N113" i="3"/>
  <c r="I114" s="1"/>
  <c r="M147" i="16" l="1"/>
  <c r="N147" s="1"/>
  <c r="I148" s="1"/>
  <c r="K148" s="1"/>
  <c r="L148" s="1"/>
  <c r="M148" s="1"/>
  <c r="K114" i="3"/>
  <c r="L114" s="1"/>
  <c r="M114" s="1"/>
  <c r="N148" i="16" l="1"/>
  <c r="I149" s="1"/>
  <c r="K149" s="1"/>
  <c r="L149" s="1"/>
  <c r="M149" s="1"/>
  <c r="N114" i="3"/>
  <c r="I115" s="1"/>
  <c r="N149" i="16" l="1"/>
  <c r="K115" i="3"/>
  <c r="L115" s="1"/>
  <c r="M115" s="1"/>
  <c r="I150" i="16" l="1"/>
  <c r="K150" s="1"/>
  <c r="L150" s="1"/>
  <c r="M150" s="1"/>
  <c r="N115" i="3"/>
  <c r="I116" s="1"/>
  <c r="N150" i="16" l="1"/>
  <c r="K116" i="3"/>
  <c r="L116" s="1"/>
  <c r="M116" s="1"/>
  <c r="I151" i="16" l="1"/>
  <c r="K151" s="1"/>
  <c r="L151" s="1"/>
  <c r="M151" s="1"/>
  <c r="N116" i="3"/>
  <c r="I117" s="1"/>
  <c r="N151" i="16" l="1"/>
  <c r="K117" i="3"/>
  <c r="L117" s="1"/>
  <c r="M117" s="1"/>
  <c r="I152" i="16" l="1"/>
  <c r="K152" s="1"/>
  <c r="L152" s="1"/>
  <c r="M152" s="1"/>
  <c r="N117" i="3"/>
  <c r="I118" s="1"/>
  <c r="N152" i="16" l="1"/>
  <c r="K118" i="3"/>
  <c r="L118" s="1"/>
  <c r="M118" s="1"/>
  <c r="I153" i="16" l="1"/>
  <c r="K153" s="1"/>
  <c r="L153" s="1"/>
  <c r="M153" s="1"/>
  <c r="N118" i="3"/>
  <c r="I119" s="1"/>
  <c r="N153" i="16" l="1"/>
  <c r="K119" i="3"/>
  <c r="L119" s="1"/>
  <c r="M119" s="1"/>
  <c r="I154" i="16" l="1"/>
  <c r="K154" s="1"/>
  <c r="L154" s="1"/>
  <c r="M154" s="1"/>
  <c r="N119" i="3"/>
  <c r="I120" s="1"/>
  <c r="N154" i="16" l="1"/>
  <c r="K120" i="3"/>
  <c r="L120" s="1"/>
  <c r="M120" s="1"/>
  <c r="I155" i="16" l="1"/>
  <c r="K155" s="1"/>
  <c r="L155" s="1"/>
  <c r="M155" s="1"/>
  <c r="N120" i="3"/>
  <c r="I121" s="1"/>
  <c r="N155" i="16" l="1"/>
  <c r="K121" i="3"/>
  <c r="L121" s="1"/>
  <c r="M121" s="1"/>
  <c r="I156" i="16" l="1"/>
  <c r="K156" s="1"/>
  <c r="L156" s="1"/>
  <c r="M156" s="1"/>
  <c r="N121" i="3"/>
  <c r="I122" s="1"/>
  <c r="N156" i="16" l="1"/>
  <c r="K122" i="3"/>
  <c r="L122" s="1"/>
  <c r="M122" s="1"/>
  <c r="I157" i="16" l="1"/>
  <c r="K157" s="1"/>
  <c r="L157" s="1"/>
  <c r="M157" s="1"/>
  <c r="N122" i="3"/>
  <c r="I123" s="1"/>
  <c r="N157" i="16" l="1"/>
  <c r="K123" i="3"/>
  <c r="L123" s="1"/>
  <c r="M123" s="1"/>
  <c r="I158" i="16" l="1"/>
  <c r="K158" s="1"/>
  <c r="L158" s="1"/>
  <c r="M158" s="1"/>
  <c r="N123" i="3"/>
  <c r="I124" s="1"/>
  <c r="N158" i="16" l="1"/>
  <c r="K124" i="3"/>
  <c r="L124" s="1"/>
  <c r="M124" s="1"/>
  <c r="I159" i="16" l="1"/>
  <c r="K159" s="1"/>
  <c r="L159" s="1"/>
  <c r="M159" s="1"/>
  <c r="N124" i="3"/>
  <c r="I125" s="1"/>
  <c r="N159" i="16" l="1"/>
  <c r="K125" i="3"/>
  <c r="L125" s="1"/>
  <c r="M125" s="1"/>
  <c r="I160" i="16" l="1"/>
  <c r="K160" s="1"/>
  <c r="L160" s="1"/>
  <c r="M160" s="1"/>
  <c r="N125" i="3"/>
  <c r="N160" i="16" l="1"/>
  <c r="I161" l="1"/>
  <c r="K161" s="1"/>
  <c r="L161" s="1"/>
  <c r="M161" s="1"/>
  <c r="N161" l="1"/>
  <c r="I162" l="1"/>
  <c r="K162" s="1"/>
  <c r="L162" s="1"/>
  <c r="M162" s="1"/>
  <c r="N162" l="1"/>
  <c r="I163" l="1"/>
  <c r="K163" s="1"/>
  <c r="L163" s="1"/>
  <c r="M163" s="1"/>
  <c r="N163" l="1"/>
  <c r="I164" l="1"/>
  <c r="K164" s="1"/>
  <c r="L164" s="1"/>
  <c r="M164" s="1"/>
  <c r="N164" l="1"/>
  <c r="I165" l="1"/>
  <c r="K165" s="1"/>
  <c r="L165" s="1"/>
  <c r="M165" s="1"/>
  <c r="N165" l="1"/>
  <c r="I166" l="1"/>
  <c r="K166" s="1"/>
  <c r="L166" s="1"/>
  <c r="M166" s="1"/>
  <c r="N166" l="1"/>
  <c r="I167" l="1"/>
  <c r="K167" s="1"/>
  <c r="L167" s="1"/>
  <c r="M167" s="1"/>
  <c r="N167" l="1"/>
  <c r="I168" l="1"/>
  <c r="K168" s="1"/>
  <c r="L168" s="1"/>
  <c r="M168" s="1"/>
  <c r="N168" l="1"/>
  <c r="I169" l="1"/>
  <c r="K169" s="1"/>
  <c r="L169" s="1"/>
  <c r="M169" s="1"/>
  <c r="N169" l="1"/>
  <c r="I170" l="1"/>
  <c r="K170" s="1"/>
  <c r="L170" s="1"/>
  <c r="M170" s="1"/>
  <c r="N170" l="1"/>
  <c r="I171" l="1"/>
  <c r="K171" s="1"/>
  <c r="L171" s="1"/>
  <c r="M171" s="1"/>
  <c r="N171" l="1"/>
  <c r="I172" l="1"/>
  <c r="K172" s="1"/>
  <c r="L172" s="1"/>
  <c r="M172" s="1"/>
  <c r="N172" l="1"/>
  <c r="I173" l="1"/>
  <c r="K173" s="1"/>
  <c r="L173" s="1"/>
  <c r="M173" s="1"/>
  <c r="N173" l="1"/>
  <c r="I174" l="1"/>
  <c r="K174" s="1"/>
  <c r="L174" s="1"/>
  <c r="M174" s="1"/>
  <c r="N174" l="1"/>
  <c r="I175" s="1"/>
  <c r="K175" s="1"/>
  <c r="L175" s="1"/>
  <c r="M175" l="1"/>
  <c r="N175" s="1"/>
  <c r="I176" s="1"/>
  <c r="K176" s="1"/>
  <c r="L176" s="1"/>
  <c r="M176" l="1"/>
  <c r="N176" s="1"/>
  <c r="I177" s="1"/>
  <c r="K177" s="1"/>
  <c r="L177" s="1"/>
  <c r="M177" l="1"/>
  <c r="N177" s="1"/>
  <c r="I178" s="1"/>
  <c r="K178" s="1"/>
  <c r="L178" s="1"/>
  <c r="M178" s="1"/>
  <c r="N178" l="1"/>
  <c r="I179" l="1"/>
  <c r="K179" s="1"/>
  <c r="L179" s="1"/>
  <c r="M179" s="1"/>
  <c r="N179" l="1"/>
  <c r="I180" l="1"/>
  <c r="K180" s="1"/>
  <c r="L180" s="1"/>
  <c r="M180" s="1"/>
  <c r="N180" l="1"/>
  <c r="I181" l="1"/>
  <c r="K181" s="1"/>
  <c r="L181" s="1"/>
  <c r="M181" s="1"/>
  <c r="N181" l="1"/>
  <c r="I182" l="1"/>
  <c r="K182" s="1"/>
  <c r="L182" s="1"/>
  <c r="M182" s="1"/>
  <c r="N182" l="1"/>
  <c r="I183" l="1"/>
  <c r="K183" s="1"/>
  <c r="L183" s="1"/>
  <c r="M183" s="1"/>
  <c r="N183" l="1"/>
  <c r="I184" l="1"/>
  <c r="K184" s="1"/>
  <c r="L184" s="1"/>
  <c r="M184" s="1"/>
  <c r="N184" l="1"/>
  <c r="I185" l="1"/>
  <c r="K185" s="1"/>
  <c r="L185" s="1"/>
  <c r="M185" s="1"/>
  <c r="N185" l="1"/>
  <c r="I186" s="1"/>
  <c r="K186" s="1"/>
  <c r="L186" s="1"/>
  <c r="M186" s="1"/>
  <c r="N186" l="1"/>
  <c r="I187" l="1"/>
  <c r="K187" s="1"/>
  <c r="L187" s="1"/>
  <c r="M187" l="1"/>
  <c r="N187" s="1"/>
  <c r="I188" s="1"/>
  <c r="K188" s="1"/>
  <c r="L188" s="1"/>
  <c r="M188" l="1"/>
  <c r="N188" s="1"/>
  <c r="I189" s="1"/>
  <c r="K189" s="1"/>
  <c r="L189" s="1"/>
  <c r="M189" l="1"/>
  <c r="N189" s="1"/>
  <c r="I190" s="1"/>
  <c r="K190" s="1"/>
  <c r="L190" s="1"/>
  <c r="M190" l="1"/>
  <c r="N190" s="1"/>
  <c r="I191" s="1"/>
  <c r="K191" s="1"/>
  <c r="L191" s="1"/>
  <c r="M191" l="1"/>
  <c r="N191" s="1"/>
  <c r="I192" s="1"/>
  <c r="K192" s="1"/>
  <c r="L192" s="1"/>
  <c r="M192" s="1"/>
  <c r="N192" l="1"/>
  <c r="I193" s="1"/>
  <c r="K193" s="1"/>
  <c r="L193" s="1"/>
  <c r="M193" s="1"/>
  <c r="N193" l="1"/>
  <c r="I194" l="1"/>
  <c r="K194" s="1"/>
  <c r="L194" s="1"/>
  <c r="M194" s="1"/>
  <c r="N194" l="1"/>
  <c r="I195" l="1"/>
  <c r="K195" s="1"/>
  <c r="L195" s="1"/>
  <c r="M195" s="1"/>
  <c r="N195" l="1"/>
  <c r="I196" l="1"/>
  <c r="K196" s="1"/>
  <c r="L196" s="1"/>
  <c r="M196" s="1"/>
  <c r="N196" l="1"/>
  <c r="I197" l="1"/>
  <c r="K197" s="1"/>
  <c r="L197" s="1"/>
  <c r="M197" s="1"/>
  <c r="N197" l="1"/>
  <c r="I198" l="1"/>
  <c r="K198" s="1"/>
  <c r="L198" s="1"/>
  <c r="M198" s="1"/>
  <c r="N198" l="1"/>
  <c r="I199" l="1"/>
  <c r="K199" s="1"/>
  <c r="L199" s="1"/>
  <c r="M199" s="1"/>
  <c r="N199" l="1"/>
  <c r="I200" l="1"/>
  <c r="K200" s="1"/>
  <c r="L200" s="1"/>
  <c r="M200" s="1"/>
  <c r="N200" l="1"/>
  <c r="I201" l="1"/>
  <c r="K201" s="1"/>
  <c r="L201" s="1"/>
  <c r="M201" l="1"/>
  <c r="N201" s="1"/>
  <c r="I202" s="1"/>
  <c r="K202" s="1"/>
  <c r="L202" s="1"/>
  <c r="M202" l="1"/>
  <c r="N202" s="1"/>
  <c r="I203" s="1"/>
  <c r="K203" s="1"/>
  <c r="L203" s="1"/>
  <c r="M203" l="1"/>
  <c r="N203" s="1"/>
  <c r="I204" s="1"/>
  <c r="K204" s="1"/>
  <c r="L204" s="1"/>
  <c r="M204" s="1"/>
  <c r="N204" l="1"/>
  <c r="I205" l="1"/>
  <c r="K205" s="1"/>
  <c r="L205" s="1"/>
  <c r="M205" s="1"/>
  <c r="N205" l="1"/>
  <c r="I206" l="1"/>
  <c r="K206" s="1"/>
  <c r="L206" s="1"/>
  <c r="M206" s="1"/>
  <c r="N206" l="1"/>
  <c r="I207" l="1"/>
  <c r="K207" s="1"/>
  <c r="L207" s="1"/>
  <c r="M207" s="1"/>
  <c r="N207" l="1"/>
  <c r="I208" l="1"/>
  <c r="K208" s="1"/>
  <c r="L208" s="1"/>
  <c r="M208" s="1"/>
  <c r="N208" l="1"/>
  <c r="I209" l="1"/>
  <c r="K209" s="1"/>
  <c r="L209" s="1"/>
  <c r="M209" s="1"/>
  <c r="N209" l="1"/>
  <c r="I210" l="1"/>
  <c r="K210" s="1"/>
  <c r="L210" s="1"/>
  <c r="M210" s="1"/>
  <c r="N210" l="1"/>
  <c r="I211" l="1"/>
  <c r="K211" s="1"/>
  <c r="L211" s="1"/>
  <c r="M211" s="1"/>
  <c r="N211" l="1"/>
  <c r="I212" l="1"/>
  <c r="K212" s="1"/>
  <c r="L212" s="1"/>
  <c r="M212" s="1"/>
  <c r="N212" l="1"/>
  <c r="I213" l="1"/>
  <c r="K213" s="1"/>
  <c r="L213" s="1"/>
  <c r="M213" s="1"/>
  <c r="N213" l="1"/>
  <c r="I214" l="1"/>
  <c r="K214" s="1"/>
  <c r="L214" s="1"/>
  <c r="M214" s="1"/>
  <c r="N214" l="1"/>
  <c r="I215" l="1"/>
  <c r="K215" s="1"/>
  <c r="L215" s="1"/>
  <c r="M215" s="1"/>
  <c r="N215" l="1"/>
  <c r="I216" l="1"/>
  <c r="K216" s="1"/>
  <c r="L216" s="1"/>
  <c r="M216" s="1"/>
  <c r="N216" l="1"/>
  <c r="I217" l="1"/>
  <c r="K217" s="1"/>
  <c r="L217" s="1"/>
  <c r="M217" s="1"/>
  <c r="N217" l="1"/>
  <c r="I218" l="1"/>
  <c r="K218" s="1"/>
  <c r="L218" s="1"/>
  <c r="M218" s="1"/>
  <c r="N218" l="1"/>
  <c r="I219" l="1"/>
  <c r="K219" s="1"/>
  <c r="L219" s="1"/>
  <c r="M219" s="1"/>
  <c r="N219" l="1"/>
  <c r="I220" l="1"/>
  <c r="K220" s="1"/>
  <c r="L220" s="1"/>
  <c r="M220" s="1"/>
  <c r="N220" l="1"/>
  <c r="I221" l="1"/>
  <c r="K221" s="1"/>
  <c r="L221" s="1"/>
  <c r="M221" s="1"/>
  <c r="N221" l="1"/>
  <c r="I222" l="1"/>
  <c r="K222" s="1"/>
  <c r="L222" s="1"/>
  <c r="M222" s="1"/>
  <c r="N222" l="1"/>
  <c r="I223" l="1"/>
  <c r="K223" s="1"/>
  <c r="L223" s="1"/>
  <c r="M223" s="1"/>
  <c r="N223" l="1"/>
  <c r="I224" l="1"/>
  <c r="K224" s="1"/>
  <c r="L224" s="1"/>
  <c r="M224" s="1"/>
  <c r="N224" l="1"/>
  <c r="I225" l="1"/>
  <c r="K225" s="1"/>
  <c r="L225" s="1"/>
  <c r="M225" s="1"/>
  <c r="N225" l="1"/>
  <c r="I226" l="1"/>
  <c r="K226" s="1"/>
  <c r="L226" s="1"/>
  <c r="M226" s="1"/>
  <c r="N226" l="1"/>
  <c r="I227" l="1"/>
  <c r="K227" s="1"/>
  <c r="L227" s="1"/>
  <c r="M227" s="1"/>
  <c r="N227" l="1"/>
  <c r="I228" l="1"/>
  <c r="K228" s="1"/>
  <c r="L228" s="1"/>
  <c r="M228" s="1"/>
  <c r="N228" l="1"/>
  <c r="I229" l="1"/>
  <c r="K229" s="1"/>
  <c r="L229" s="1"/>
  <c r="M229" s="1"/>
  <c r="N229" l="1"/>
  <c r="I230" l="1"/>
  <c r="K230" s="1"/>
  <c r="L230" s="1"/>
  <c r="M230" s="1"/>
  <c r="N230" l="1"/>
  <c r="I231" l="1"/>
  <c r="K231" s="1"/>
  <c r="L231" s="1"/>
  <c r="M231" s="1"/>
  <c r="N231" l="1"/>
  <c r="I232" l="1"/>
  <c r="K232" s="1"/>
  <c r="L232" s="1"/>
  <c r="M232" s="1"/>
  <c r="N232" l="1"/>
  <c r="I233" l="1"/>
  <c r="K233" s="1"/>
  <c r="L233" s="1"/>
  <c r="M233" s="1"/>
  <c r="N233" l="1"/>
  <c r="I234" l="1"/>
  <c r="K234" s="1"/>
  <c r="L234" s="1"/>
  <c r="M234" s="1"/>
  <c r="N234" l="1"/>
  <c r="I235" l="1"/>
  <c r="K235" s="1"/>
  <c r="L235" s="1"/>
  <c r="M235" s="1"/>
  <c r="N235" l="1"/>
  <c r="I236" l="1"/>
  <c r="K236" s="1"/>
  <c r="L236" s="1"/>
  <c r="M236" s="1"/>
  <c r="N236" l="1"/>
  <c r="I237" l="1"/>
  <c r="K237" s="1"/>
  <c r="L237" s="1"/>
  <c r="M237" s="1"/>
  <c r="N237" l="1"/>
  <c r="I238" l="1"/>
  <c r="K238" s="1"/>
  <c r="L238" s="1"/>
  <c r="M238" s="1"/>
  <c r="N238" l="1"/>
  <c r="I239" l="1"/>
  <c r="K239" s="1"/>
  <c r="L239" s="1"/>
  <c r="M239" s="1"/>
  <c r="N239" l="1"/>
  <c r="I240" l="1"/>
  <c r="K240" s="1"/>
  <c r="L240" s="1"/>
  <c r="M240" s="1"/>
  <c r="N240" l="1"/>
  <c r="I241" l="1"/>
  <c r="K241" s="1"/>
  <c r="L241" s="1"/>
  <c r="M241" s="1"/>
  <c r="N241" l="1"/>
  <c r="I242" l="1"/>
  <c r="K242" s="1"/>
  <c r="L242" s="1"/>
  <c r="M242" s="1"/>
  <c r="N242" l="1"/>
  <c r="I243" l="1"/>
  <c r="K243" s="1"/>
  <c r="L243" s="1"/>
  <c r="M243" s="1"/>
  <c r="N243" l="1"/>
  <c r="I244" l="1"/>
  <c r="K244" s="1"/>
  <c r="L244" s="1"/>
  <c r="M244" s="1"/>
  <c r="N244" l="1"/>
  <c r="I245" l="1"/>
  <c r="K245" s="1"/>
  <c r="L245" s="1"/>
  <c r="M245" s="1"/>
  <c r="N245" l="1"/>
</calcChain>
</file>

<file path=xl/sharedStrings.xml><?xml version="1.0" encoding="utf-8"?>
<sst xmlns="http://schemas.openxmlformats.org/spreadsheetml/2006/main" count="1047" uniqueCount="629">
  <si>
    <t>Policy Year</t>
  </si>
  <si>
    <t>Guaranteed Death Benefit</t>
  </si>
  <si>
    <t>Dividend</t>
  </si>
  <si>
    <t>Total Death Benefit</t>
  </si>
  <si>
    <t>Attained Age</t>
  </si>
  <si>
    <t>1000Ax</t>
  </si>
  <si>
    <t>qx</t>
  </si>
  <si>
    <t>Extra Ordinary Life Illustration</t>
  </si>
  <si>
    <t>The amount of One Year Term is determined by solving the following two equations:</t>
  </si>
  <si>
    <t>Amount of One Year Term + Amount of Paid Up Additions = Death Benefit Needed = 100,000 - 80,000 - Paid Up Additions at end of the previous Year</t>
  </si>
  <si>
    <t>Amount of Paid Up Additions * Ax + Amount of One Year Term *qx = Dividend</t>
  </si>
  <si>
    <t>Further, the amount of one year term cannot be less than zero.</t>
  </si>
  <si>
    <t>The amount of paid up additions is:</t>
  </si>
  <si>
    <t>(Dividend - Amount of One Year Term*qx)/Ax</t>
  </si>
  <si>
    <t>Ax and qx are from 2001 CSO Male Age Last Birthdate table with interest at 4%.</t>
  </si>
  <si>
    <t>Policy Month</t>
  </si>
  <si>
    <t>Premium</t>
  </si>
  <si>
    <t>Premium Expense Charge</t>
  </si>
  <si>
    <t>Net Premium</t>
  </si>
  <si>
    <t>Per policy Expense Charge</t>
  </si>
  <si>
    <t>Per 1000 Expense Charge</t>
  </si>
  <si>
    <t>Death Benefit</t>
  </si>
  <si>
    <t>Net Amount at Risk</t>
  </si>
  <si>
    <t>Monthly Deduction</t>
  </si>
  <si>
    <t>Fund Value After Monthly Deduction</t>
  </si>
  <si>
    <t>Fund Value End of Month</t>
  </si>
  <si>
    <t>Universal Life Fund Value Illustration</t>
  </si>
  <si>
    <t>Interest On Fund Value</t>
  </si>
  <si>
    <t>Cost of Insurance Rate Per 1000</t>
  </si>
  <si>
    <t>Notes</t>
  </si>
  <si>
    <t>Expense Charges:</t>
  </si>
  <si>
    <t xml:space="preserve">   3% of Premium</t>
  </si>
  <si>
    <t xml:space="preserve">   6 per policy per month</t>
  </si>
  <si>
    <t xml:space="preserve">   0.05 per 1000 of death benefit</t>
  </si>
  <si>
    <t>Interest Rates:</t>
  </si>
  <si>
    <t xml:space="preserve">   4% guaranteed</t>
  </si>
  <si>
    <t xml:space="preserve">   5% current rate</t>
  </si>
  <si>
    <t xml:space="preserve">   1/12 of 2001 CSO Male Age Last</t>
  </si>
  <si>
    <t>Mortality Charges:</t>
  </si>
  <si>
    <t xml:space="preserve">     Birthday Nonsmoker for an</t>
  </si>
  <si>
    <t xml:space="preserve">     insured age 35 at issue</t>
  </si>
  <si>
    <t>Universal Life Fund Value Calculation</t>
  </si>
  <si>
    <t>1000 qx</t>
  </si>
  <si>
    <t xml:space="preserve">   5% of Premium</t>
  </si>
  <si>
    <t xml:space="preserve">   10 per policy per month</t>
  </si>
  <si>
    <t xml:space="preserve">   0.06 per 1000 of death benefit</t>
  </si>
  <si>
    <t xml:space="preserve">   4.5% guaranteed</t>
  </si>
  <si>
    <t xml:space="preserve">   6.0% current rate</t>
  </si>
  <si>
    <t xml:space="preserve">   1/12 of 2001 CSO Female Age Last</t>
  </si>
  <si>
    <t xml:space="preserve">     Birthday Smoker for an insured</t>
  </si>
  <si>
    <t xml:space="preserve">     age 45 at issue - see below</t>
  </si>
  <si>
    <t xml:space="preserve">   for 5 years and then zero</t>
  </si>
  <si>
    <t>Straight Line Decrease</t>
  </si>
  <si>
    <t>Mortgage Loan Decrease</t>
  </si>
  <si>
    <t>End of Year Death Benefit</t>
  </si>
  <si>
    <t>Mortgage Term Death Benefits</t>
  </si>
  <si>
    <t>Credit Life Death Benefits</t>
  </si>
  <si>
    <t>Monthly Death Benefit</t>
  </si>
  <si>
    <t xml:space="preserve">Month </t>
  </si>
  <si>
    <t>Gross Coverage</t>
  </si>
  <si>
    <t>Net Coverage</t>
  </si>
  <si>
    <t>Note that the loan payment is 318.   The death</t>
  </si>
  <si>
    <t>benefit under the gross coverage is the payment</t>
  </si>
  <si>
    <t>multiplied by the number of payments remaining.</t>
  </si>
  <si>
    <t>For example, the death benefit in the 13th</t>
  </si>
  <si>
    <t>month is 318*24 since there are 24 payments</t>
  </si>
  <si>
    <t>remaining.</t>
  </si>
  <si>
    <t>The death benefit under net coverage is the</t>
  </si>
  <si>
    <t>outstanding balance of the loan at any particular</t>
  </si>
  <si>
    <t>time.  For example, the death benefit in the 13th</t>
  </si>
  <si>
    <t>month is 318 time the present value of a 24</t>
  </si>
  <si>
    <t>period annuity calculated at 0.75%.</t>
  </si>
  <si>
    <t>Account Value</t>
  </si>
  <si>
    <t>End of Year</t>
  </si>
  <si>
    <t>Premium ==&gt;</t>
  </si>
  <si>
    <t>Interest Rate ==&gt;</t>
  </si>
  <si>
    <t>Premium at Beginning of Year</t>
  </si>
  <si>
    <t>Fund Value</t>
  </si>
  <si>
    <t>Surrender Value</t>
  </si>
  <si>
    <t>Annuity Scenario 1</t>
  </si>
  <si>
    <t>Interest Rate</t>
  </si>
  <si>
    <t>Surrender Charge</t>
  </si>
  <si>
    <t>Annuity Scenario 2</t>
  </si>
  <si>
    <t>Annuity Scenario 3</t>
  </si>
  <si>
    <t>Annuity Scenario 4</t>
  </si>
  <si>
    <t>Fixed Annuity Fund Value and Surrender Value Calculations</t>
  </si>
  <si>
    <t>Profit Pattern By Product</t>
  </si>
  <si>
    <t>Total</t>
  </si>
  <si>
    <t>Book Profits for Product 1</t>
  </si>
  <si>
    <t>Book Profits for Product 2</t>
  </si>
  <si>
    <t>ROI</t>
  </si>
  <si>
    <t>Book Profit</t>
  </si>
  <si>
    <t>Book Profits</t>
  </si>
  <si>
    <t>Premium Income</t>
  </si>
  <si>
    <t>Book Profit with Required Surplus</t>
  </si>
  <si>
    <t>Assets</t>
  </si>
  <si>
    <t>Reserves</t>
  </si>
  <si>
    <t>c. Profit Margin =&gt;</t>
  </si>
  <si>
    <t>b. Profit Margin =&gt;</t>
  </si>
  <si>
    <t>a. ROI =&gt;</t>
  </si>
  <si>
    <t>e. Surplus Strain =&gt;</t>
  </si>
  <si>
    <t>f. Break Even Year =&gt;</t>
  </si>
  <si>
    <t>g. Assets as Percent of Reserves - 10th Year =&gt;</t>
  </si>
  <si>
    <t>g. Assets as Percent of Reserves - 15th Year =&gt;</t>
  </si>
  <si>
    <t>g. Assets as Percent of Reserves - 20th Year =&gt;</t>
  </si>
  <si>
    <t xml:space="preserve">d. The Profit Margin calculated at the ROI will always be zero.  The numerator of the Profit Margin is the present </t>
  </si>
  <si>
    <t xml:space="preserve">     value of the book profits.  By definition, the present value of the book profits at the ROI is zero.</t>
  </si>
  <si>
    <t>Exercise 4.4</t>
  </si>
  <si>
    <t>Statutory Profit Results</t>
  </si>
  <si>
    <t>Surplus with Required Surplus</t>
  </si>
  <si>
    <t>Surplus without Required Surplus</t>
  </si>
  <si>
    <t>Annual ROE</t>
  </si>
  <si>
    <t>Exercise 4.5</t>
  </si>
  <si>
    <t>a. ROE =&gt;</t>
  </si>
  <si>
    <t>b.  You cannot calculate an ROI since the product generates positive gains in all years on a GAAP basis.</t>
  </si>
  <si>
    <t>GAAP Net Income</t>
  </si>
  <si>
    <t>GAAP Profit Results</t>
  </si>
  <si>
    <t>Annual Spread Margin</t>
  </si>
  <si>
    <t>Beginning of the Year Fund Value</t>
  </si>
  <si>
    <t>Statutory Profits on Deferred Annuity</t>
  </si>
  <si>
    <t>a.  Spread Margin - Present Value Approach =&gt;</t>
  </si>
  <si>
    <t>b. Spread Margin - Average Approach =&gt;</t>
  </si>
  <si>
    <t>Return on Fund Value</t>
  </si>
  <si>
    <t xml:space="preserve">   Return on S&amp;P 500 during 2006-2010</t>
  </si>
  <si>
    <t xml:space="preserve">   M&amp;E Charge of 100 bp annually</t>
  </si>
  <si>
    <t>End of Month</t>
  </si>
  <si>
    <t>S&amp;P 500 Index</t>
  </si>
  <si>
    <t>Investment Return on Fund Value</t>
  </si>
  <si>
    <t xml:space="preserve">       See Columns P and Q</t>
  </si>
  <si>
    <t>Variable Universal Life Fund Value Illustration</t>
  </si>
  <si>
    <t xml:space="preserve">   4% of Premium</t>
  </si>
  <si>
    <t xml:space="preserve">   7 per policy per month</t>
  </si>
  <si>
    <t xml:space="preserve">   Return on S&amp;P 500 during 1991-2010</t>
  </si>
  <si>
    <t xml:space="preserve">   M&amp;E Charge of 125 bp annually</t>
  </si>
  <si>
    <t xml:space="preserve">   for 10 years and then zero</t>
  </si>
  <si>
    <t xml:space="preserve">       See Columns Q and R</t>
  </si>
  <si>
    <t xml:space="preserve">     insured age 50 at issue</t>
  </si>
  <si>
    <t>12/1990</t>
  </si>
  <si>
    <t>01/1991</t>
  </si>
  <si>
    <t>02/1991</t>
  </si>
  <si>
    <t>03/1991</t>
  </si>
  <si>
    <t>04/1991</t>
  </si>
  <si>
    <t>05/1991</t>
  </si>
  <si>
    <t>06/1991</t>
  </si>
  <si>
    <t>07/1991</t>
  </si>
  <si>
    <t>08/1991</t>
  </si>
  <si>
    <t>09/1991</t>
  </si>
  <si>
    <t>10/1991</t>
  </si>
  <si>
    <t>11/1991</t>
  </si>
  <si>
    <t>12/1991</t>
  </si>
  <si>
    <t>01/1992</t>
  </si>
  <si>
    <t>02/1992</t>
  </si>
  <si>
    <t>03/1992</t>
  </si>
  <si>
    <t>04/1992</t>
  </si>
  <si>
    <t>05/1992</t>
  </si>
  <si>
    <t>06/1992</t>
  </si>
  <si>
    <t>07/1992</t>
  </si>
  <si>
    <t>08/1992</t>
  </si>
  <si>
    <t>09/1992</t>
  </si>
  <si>
    <t>10/1992</t>
  </si>
  <si>
    <t>11/1992</t>
  </si>
  <si>
    <t>12/1992</t>
  </si>
  <si>
    <t>01/1993</t>
  </si>
  <si>
    <t>02/1993</t>
  </si>
  <si>
    <t>03/1993</t>
  </si>
  <si>
    <t>04/1993</t>
  </si>
  <si>
    <t>05/1993</t>
  </si>
  <si>
    <t>06/1993</t>
  </si>
  <si>
    <t>07/1993</t>
  </si>
  <si>
    <t>08/1993</t>
  </si>
  <si>
    <t>09/1993</t>
  </si>
  <si>
    <t>10/1993</t>
  </si>
  <si>
    <t>11/1993</t>
  </si>
  <si>
    <t>12/1993</t>
  </si>
  <si>
    <t>01/1994</t>
  </si>
  <si>
    <t>02/1994</t>
  </si>
  <si>
    <t>03/1994</t>
  </si>
  <si>
    <t>04/1994</t>
  </si>
  <si>
    <t>05/1994</t>
  </si>
  <si>
    <t>06/1994</t>
  </si>
  <si>
    <t>07/1994</t>
  </si>
  <si>
    <t>08/1994</t>
  </si>
  <si>
    <t>09/1994</t>
  </si>
  <si>
    <t>10/1994</t>
  </si>
  <si>
    <t>11/1994</t>
  </si>
  <si>
    <t>12/1994</t>
  </si>
  <si>
    <t>01/1995</t>
  </si>
  <si>
    <t>02/1995</t>
  </si>
  <si>
    <t>03/1995</t>
  </si>
  <si>
    <t>04/1995</t>
  </si>
  <si>
    <t>05/1995</t>
  </si>
  <si>
    <t>06/1995</t>
  </si>
  <si>
    <t>07/1995</t>
  </si>
  <si>
    <t>08/1995</t>
  </si>
  <si>
    <t>09/1995</t>
  </si>
  <si>
    <t>10/1995</t>
  </si>
  <si>
    <t>11/1995</t>
  </si>
  <si>
    <t>12/1995</t>
  </si>
  <si>
    <t>01/1996</t>
  </si>
  <si>
    <t>02/1996</t>
  </si>
  <si>
    <t>03/1996</t>
  </si>
  <si>
    <t>04/1996</t>
  </si>
  <si>
    <t>05/1996</t>
  </si>
  <si>
    <t>06/1996</t>
  </si>
  <si>
    <t>07/1996</t>
  </si>
  <si>
    <t>08/1996</t>
  </si>
  <si>
    <t>09/1996</t>
  </si>
  <si>
    <t>10/1996</t>
  </si>
  <si>
    <t>11/1996</t>
  </si>
  <si>
    <t>12/1996</t>
  </si>
  <si>
    <t>01/1997</t>
  </si>
  <si>
    <t>02/1997</t>
  </si>
  <si>
    <t>03/1997</t>
  </si>
  <si>
    <t>04/1997</t>
  </si>
  <si>
    <t>05/1997</t>
  </si>
  <si>
    <t>06/1997</t>
  </si>
  <si>
    <t>07/1997</t>
  </si>
  <si>
    <t>08/1997</t>
  </si>
  <si>
    <t>09/1997</t>
  </si>
  <si>
    <t>10/1997</t>
  </si>
  <si>
    <t>11/1997</t>
  </si>
  <si>
    <t>12/1997</t>
  </si>
  <si>
    <t>01/1998</t>
  </si>
  <si>
    <t>02/1998</t>
  </si>
  <si>
    <t>03/1998</t>
  </si>
  <si>
    <t>04/1998</t>
  </si>
  <si>
    <t>05/1998</t>
  </si>
  <si>
    <t>06/1998</t>
  </si>
  <si>
    <t>07/1998</t>
  </si>
  <si>
    <t>08/1998</t>
  </si>
  <si>
    <t>09/1998</t>
  </si>
  <si>
    <t>10/1998</t>
  </si>
  <si>
    <t>11/1998</t>
  </si>
  <si>
    <t>12/1998</t>
  </si>
  <si>
    <t>01/1999</t>
  </si>
  <si>
    <t>02/1999</t>
  </si>
  <si>
    <t>03/1999</t>
  </si>
  <si>
    <t>04/1999</t>
  </si>
  <si>
    <t>05/1999</t>
  </si>
  <si>
    <t>06/1999</t>
  </si>
  <si>
    <t>07/1999</t>
  </si>
  <si>
    <t>08/1999</t>
  </si>
  <si>
    <t>09/1999</t>
  </si>
  <si>
    <t>10/1999</t>
  </si>
  <si>
    <t>11/1999</t>
  </si>
  <si>
    <t>12/1999</t>
  </si>
  <si>
    <t>01/2000</t>
  </si>
  <si>
    <t>02/2000</t>
  </si>
  <si>
    <t>03/2000</t>
  </si>
  <si>
    <t>04/2000</t>
  </si>
  <si>
    <t>05/2000</t>
  </si>
  <si>
    <t>06/2000</t>
  </si>
  <si>
    <t>07/2000</t>
  </si>
  <si>
    <t>08/2000</t>
  </si>
  <si>
    <t>09/2000</t>
  </si>
  <si>
    <t>10/2000</t>
  </si>
  <si>
    <t>11/2000</t>
  </si>
  <si>
    <t>12/2000</t>
  </si>
  <si>
    <t>01/2001</t>
  </si>
  <si>
    <t>02/2001</t>
  </si>
  <si>
    <t>03/2001</t>
  </si>
  <si>
    <t>04/2001</t>
  </si>
  <si>
    <t>05/2001</t>
  </si>
  <si>
    <t>06/2001</t>
  </si>
  <si>
    <t>07/2001</t>
  </si>
  <si>
    <t>08/2001</t>
  </si>
  <si>
    <t>09/2001</t>
  </si>
  <si>
    <t>10/2001</t>
  </si>
  <si>
    <t>11/2001</t>
  </si>
  <si>
    <t>12/2001</t>
  </si>
  <si>
    <t>01/2002</t>
  </si>
  <si>
    <t>02/2002</t>
  </si>
  <si>
    <t>03/2002</t>
  </si>
  <si>
    <t>04/2002</t>
  </si>
  <si>
    <t>05/2002</t>
  </si>
  <si>
    <t>06/2002</t>
  </si>
  <si>
    <t>07/2002</t>
  </si>
  <si>
    <t>08/2002</t>
  </si>
  <si>
    <t>09/2002</t>
  </si>
  <si>
    <t>10/2002</t>
  </si>
  <si>
    <t>11/2002</t>
  </si>
  <si>
    <t>12/2002</t>
  </si>
  <si>
    <t>01/2003</t>
  </si>
  <si>
    <t>02/2003</t>
  </si>
  <si>
    <t>03/2003</t>
  </si>
  <si>
    <t>04/2003</t>
  </si>
  <si>
    <t>05/2003</t>
  </si>
  <si>
    <t>06/2003</t>
  </si>
  <si>
    <t>07/2003</t>
  </si>
  <si>
    <t>08/2003</t>
  </si>
  <si>
    <t>09/2003</t>
  </si>
  <si>
    <t>10/2003</t>
  </si>
  <si>
    <t>11/2003</t>
  </si>
  <si>
    <t>12/2003</t>
  </si>
  <si>
    <t>01/2004</t>
  </si>
  <si>
    <t>02/2004</t>
  </si>
  <si>
    <t>03/2004</t>
  </si>
  <si>
    <t>04/2004</t>
  </si>
  <si>
    <t>05/2004</t>
  </si>
  <si>
    <t>06/2004</t>
  </si>
  <si>
    <t>07/2004</t>
  </si>
  <si>
    <t>08/2004</t>
  </si>
  <si>
    <t>09/2004</t>
  </si>
  <si>
    <t>10/2004</t>
  </si>
  <si>
    <t>11/2004</t>
  </si>
  <si>
    <t>12/2004</t>
  </si>
  <si>
    <t>01/2005</t>
  </si>
  <si>
    <t>02/2005</t>
  </si>
  <si>
    <t>03/2005</t>
  </si>
  <si>
    <t>04/2005</t>
  </si>
  <si>
    <t>05/2005</t>
  </si>
  <si>
    <t>06/2005</t>
  </si>
  <si>
    <t>07/2005</t>
  </si>
  <si>
    <t>08/2005</t>
  </si>
  <si>
    <t>09/2005</t>
  </si>
  <si>
    <t>10/2005</t>
  </si>
  <si>
    <t>11/2005</t>
  </si>
  <si>
    <t>12/2005</t>
  </si>
  <si>
    <t>01/2006</t>
  </si>
  <si>
    <t>02/2006</t>
  </si>
  <si>
    <t>03/2006</t>
  </si>
  <si>
    <t>04/2006</t>
  </si>
  <si>
    <t>05/2006</t>
  </si>
  <si>
    <t>06/2006</t>
  </si>
  <si>
    <t>07/2006</t>
  </si>
  <si>
    <t>08/2006</t>
  </si>
  <si>
    <t>09/2006</t>
  </si>
  <si>
    <t>10/2006</t>
  </si>
  <si>
    <t>11/2006</t>
  </si>
  <si>
    <t>12/2006</t>
  </si>
  <si>
    <t>01/2007</t>
  </si>
  <si>
    <t>02/2007</t>
  </si>
  <si>
    <t>03/2007</t>
  </si>
  <si>
    <t>04/2007</t>
  </si>
  <si>
    <t>05/2007</t>
  </si>
  <si>
    <t>06/2007</t>
  </si>
  <si>
    <t>07/2007</t>
  </si>
  <si>
    <t>08/2007</t>
  </si>
  <si>
    <t>09/2007</t>
  </si>
  <si>
    <t>10/2007</t>
  </si>
  <si>
    <t>11/2007</t>
  </si>
  <si>
    <t>12/2007</t>
  </si>
  <si>
    <t>01/2008</t>
  </si>
  <si>
    <t>02/2008</t>
  </si>
  <si>
    <t>03/2008</t>
  </si>
  <si>
    <t>04/2008</t>
  </si>
  <si>
    <t>05/2008</t>
  </si>
  <si>
    <t>06/2008</t>
  </si>
  <si>
    <t>07/2008</t>
  </si>
  <si>
    <t>08/2008</t>
  </si>
  <si>
    <t>09/2008</t>
  </si>
  <si>
    <t>10/2008</t>
  </si>
  <si>
    <t>11/2008</t>
  </si>
  <si>
    <t>12/2008</t>
  </si>
  <si>
    <t>01/2009</t>
  </si>
  <si>
    <t>02/2009</t>
  </si>
  <si>
    <t>03/2009</t>
  </si>
  <si>
    <t>04/2009</t>
  </si>
  <si>
    <t>05/2009</t>
  </si>
  <si>
    <t>06/2009</t>
  </si>
  <si>
    <t>07/2009</t>
  </si>
  <si>
    <t>08/2009</t>
  </si>
  <si>
    <t>09/2009</t>
  </si>
  <si>
    <t>10/2009</t>
  </si>
  <si>
    <t>11/2009</t>
  </si>
  <si>
    <t>12/2009</t>
  </si>
  <si>
    <t>01/2010</t>
  </si>
  <si>
    <t>02/2010</t>
  </si>
  <si>
    <t>03/2010</t>
  </si>
  <si>
    <t>04/2010</t>
  </si>
  <si>
    <t>05/2010</t>
  </si>
  <si>
    <t>06/2010</t>
  </si>
  <si>
    <t>07/2010</t>
  </si>
  <si>
    <t>08/2010</t>
  </si>
  <si>
    <t>09/2010</t>
  </si>
  <si>
    <t>10/2010</t>
  </si>
  <si>
    <t>11/2010</t>
  </si>
  <si>
    <t>12/2010</t>
  </si>
  <si>
    <t>Total Fund Value Charge</t>
  </si>
  <si>
    <t>Development of Fund Values</t>
  </si>
  <si>
    <t>Part 3</t>
  </si>
  <si>
    <t>Part 4</t>
  </si>
  <si>
    <t>Death Benefit on December 31, 2006</t>
  </si>
  <si>
    <t>Death Benefit on December 31, 2008</t>
  </si>
  <si>
    <t>Death Benefit on December 31, 2010</t>
  </si>
  <si>
    <t>Rider 1</t>
  </si>
  <si>
    <t>Rider 2</t>
  </si>
  <si>
    <t>Rider 3</t>
  </si>
  <si>
    <t>Rider 4</t>
  </si>
  <si>
    <t>Fund Value after 10 Years</t>
  </si>
  <si>
    <t>Premium Accumulated at 3%</t>
  </si>
  <si>
    <t>Monthly Income Benefit</t>
  </si>
  <si>
    <t>Guaranteed Withdrawal Value</t>
  </si>
  <si>
    <t>20% Annual Withdrawal</t>
  </si>
  <si>
    <t>Max of FV and Acc Prem</t>
  </si>
  <si>
    <t>Premium Paid</t>
  </si>
  <si>
    <t>Fund Value after 5 Years</t>
  </si>
  <si>
    <t>Max of Above</t>
  </si>
  <si>
    <t>Lifetime Income Benefit</t>
  </si>
  <si>
    <t>Age 25</t>
  </si>
  <si>
    <t>Age 35</t>
  </si>
  <si>
    <t>Age 45</t>
  </si>
  <si>
    <t>Age 55</t>
  </si>
  <si>
    <t>Model Office Book Profits and ROI</t>
  </si>
  <si>
    <t>Distribution of Issues</t>
  </si>
  <si>
    <t>Year</t>
  </si>
  <si>
    <t>Issue Age</t>
  </si>
  <si>
    <t>Premium Suspension Rate</t>
  </si>
  <si>
    <t>Premiums on Universal Life</t>
  </si>
  <si>
    <t>Time</t>
  </si>
  <si>
    <t>Sum</t>
  </si>
  <si>
    <t>EA</t>
  </si>
  <si>
    <t>Reserves for Five Year Term</t>
  </si>
  <si>
    <r>
      <t>v</t>
    </r>
    <r>
      <rPr>
        <vertAlign val="superscript"/>
        <sz val="11"/>
        <color theme="1"/>
        <rFont val="Calibri"/>
        <family val="2"/>
        <scheme val="minor"/>
      </rPr>
      <t>t</t>
    </r>
  </si>
  <si>
    <r>
      <t>v</t>
    </r>
    <r>
      <rPr>
        <vertAlign val="superscript"/>
        <sz val="11"/>
        <color theme="1"/>
        <rFont val="Calibri"/>
        <family val="2"/>
        <scheme val="minor"/>
      </rPr>
      <t>t+1</t>
    </r>
  </si>
  <si>
    <r>
      <t>q</t>
    </r>
    <r>
      <rPr>
        <vertAlign val="subscript"/>
        <sz val="11"/>
        <color theme="1"/>
        <rFont val="Calibri"/>
        <family val="2"/>
        <scheme val="minor"/>
      </rPr>
      <t>70+t</t>
    </r>
  </si>
  <si>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p</t>
    </r>
    <r>
      <rPr>
        <vertAlign val="subscript"/>
        <sz val="11"/>
        <color theme="1"/>
        <rFont val="Calibri"/>
        <family val="2"/>
        <scheme val="minor"/>
      </rPr>
      <t>70</t>
    </r>
  </si>
  <si>
    <r>
      <t>v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*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p</t>
    </r>
    <r>
      <rPr>
        <vertAlign val="subscript"/>
        <sz val="11"/>
        <color theme="1"/>
        <rFont val="Calibri"/>
        <family val="2"/>
        <scheme val="minor"/>
      </rPr>
      <t>70</t>
    </r>
  </si>
  <si>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p</t>
    </r>
    <r>
      <rPr>
        <vertAlign val="subscript"/>
        <sz val="11"/>
        <color theme="1"/>
        <rFont val="Calibri"/>
        <family val="2"/>
        <scheme val="minor"/>
      </rPr>
      <t>70</t>
    </r>
    <r>
      <rPr>
        <sz val="11"/>
        <color theme="1"/>
        <rFont val="Calibri"/>
        <family val="2"/>
        <scheme val="minor"/>
      </rPr>
      <t>*q</t>
    </r>
    <r>
      <rPr>
        <vertAlign val="subscript"/>
        <sz val="11"/>
        <color theme="1"/>
        <rFont val="Calibri"/>
        <family val="2"/>
        <scheme val="minor"/>
      </rPr>
      <t>70+t</t>
    </r>
    <r>
      <rPr>
        <sz val="11"/>
        <color theme="1"/>
        <rFont val="Calibri"/>
        <family val="2"/>
        <scheme val="minor"/>
      </rPr>
      <t>*v</t>
    </r>
    <r>
      <rPr>
        <vertAlign val="superscript"/>
        <sz val="11"/>
        <color theme="1"/>
        <rFont val="Calibri"/>
        <family val="2"/>
        <scheme val="minor"/>
      </rPr>
      <t>t+1</t>
    </r>
  </si>
  <si>
    <r>
      <rPr>
        <vertAlign val="super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P-EA</t>
    </r>
  </si>
  <si>
    <r>
      <rPr>
        <vertAlign val="super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P</t>
    </r>
  </si>
  <si>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</si>
  <si>
    <t>Reserves for 20 Year Term</t>
  </si>
  <si>
    <r>
      <t>q</t>
    </r>
    <r>
      <rPr>
        <vertAlign val="subscript"/>
        <sz val="11"/>
        <color theme="1"/>
        <rFont val="Calibri"/>
        <family val="2"/>
        <scheme val="minor"/>
      </rPr>
      <t>60+t</t>
    </r>
  </si>
  <si>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p</t>
    </r>
    <r>
      <rPr>
        <vertAlign val="subscript"/>
        <sz val="11"/>
        <color theme="1"/>
        <rFont val="Calibri"/>
        <family val="2"/>
        <scheme val="minor"/>
      </rPr>
      <t>60</t>
    </r>
  </si>
  <si>
    <r>
      <t>v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*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p</t>
    </r>
    <r>
      <rPr>
        <vertAlign val="subscript"/>
        <sz val="11"/>
        <color theme="1"/>
        <rFont val="Calibri"/>
        <family val="2"/>
        <scheme val="minor"/>
      </rPr>
      <t>60</t>
    </r>
  </si>
  <si>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p</t>
    </r>
    <r>
      <rPr>
        <vertAlign val="subscript"/>
        <sz val="11"/>
        <color theme="1"/>
        <rFont val="Calibri"/>
        <family val="2"/>
        <scheme val="minor"/>
      </rPr>
      <t>60</t>
    </r>
    <r>
      <rPr>
        <sz val="11"/>
        <color theme="1"/>
        <rFont val="Calibri"/>
        <family val="2"/>
        <scheme val="minor"/>
      </rPr>
      <t>*q</t>
    </r>
    <r>
      <rPr>
        <vertAlign val="subscript"/>
        <sz val="11"/>
        <color theme="1"/>
        <rFont val="Calibri"/>
        <family val="2"/>
        <scheme val="minor"/>
      </rPr>
      <t>60+t</t>
    </r>
    <r>
      <rPr>
        <sz val="11"/>
        <color theme="1"/>
        <rFont val="Calibri"/>
        <family val="2"/>
        <scheme val="minor"/>
      </rPr>
      <t>*v</t>
    </r>
    <r>
      <rPr>
        <vertAlign val="superscript"/>
        <sz val="11"/>
        <color theme="1"/>
        <rFont val="Calibri"/>
        <family val="2"/>
        <scheme val="minor"/>
      </rPr>
      <t>t+1</t>
    </r>
  </si>
  <si>
    <t>Duration</t>
  </si>
  <si>
    <t xml:space="preserve">Reserves for Payout Annuity </t>
  </si>
  <si>
    <t>End of Each Year</t>
  </si>
  <si>
    <r>
      <t>q</t>
    </r>
    <r>
      <rPr>
        <b/>
        <vertAlign val="subscript"/>
        <sz val="11"/>
        <color theme="1"/>
        <rFont val="Calibri"/>
        <family val="2"/>
        <scheme val="minor"/>
      </rPr>
      <t>x</t>
    </r>
  </si>
  <si>
    <r>
      <t>p</t>
    </r>
    <r>
      <rPr>
        <b/>
        <vertAlign val="subscript"/>
        <sz val="11"/>
        <color theme="1"/>
        <rFont val="Calibri"/>
        <family val="2"/>
        <scheme val="minor"/>
      </rPr>
      <t>x</t>
    </r>
  </si>
  <si>
    <r>
      <t>v</t>
    </r>
    <r>
      <rPr>
        <b/>
        <vertAlign val="superscript"/>
        <sz val="11"/>
        <color theme="1"/>
        <rFont val="Calibri"/>
        <family val="2"/>
        <scheme val="minor"/>
      </rPr>
      <t>t</t>
    </r>
  </si>
  <si>
    <t>Life Only Annuity Due</t>
  </si>
  <si>
    <t>Life Annuity Due with 10 Years Certain</t>
  </si>
  <si>
    <t>Commissions</t>
  </si>
  <si>
    <t>Issue Expenses</t>
  </si>
  <si>
    <t>Maintenance Expenses</t>
  </si>
  <si>
    <t>Premium Taxes</t>
  </si>
  <si>
    <t>Net Investment Earnings Rate</t>
  </si>
  <si>
    <t>Per Policy Issue Expenses</t>
  </si>
  <si>
    <t>Per 1000 Issue Expense</t>
  </si>
  <si>
    <t>Maintenance Expenses Per Policy'</t>
  </si>
  <si>
    <t>Gross Premium</t>
  </si>
  <si>
    <t>In Force at Beginning of Year</t>
  </si>
  <si>
    <t>Deaths</t>
  </si>
  <si>
    <t>Lapses</t>
  </si>
  <si>
    <t>In Force at End of Year</t>
  </si>
  <si>
    <t>GAAP Interest Rate</t>
  </si>
  <si>
    <t>GAAP Mortality with PAD</t>
  </si>
  <si>
    <t>GAAP Maintenance Expenses Per Policy with PAD</t>
  </si>
  <si>
    <t>Cash Surrender Value</t>
  </si>
  <si>
    <t>Death Benefits</t>
  </si>
  <si>
    <t>Surrender Benefits</t>
  </si>
  <si>
    <t>Benefit Premium</t>
  </si>
  <si>
    <t>Interest Discount Beg of Year</t>
  </si>
  <si>
    <t>Interest Discount Middle of Year</t>
  </si>
  <si>
    <t>Interest Discount End of Year</t>
  </si>
  <si>
    <t>Benefit Reserves</t>
  </si>
  <si>
    <t>Deferred Commissions</t>
  </si>
  <si>
    <t>Defered Expenses</t>
  </si>
  <si>
    <t>DAC Premium</t>
  </si>
  <si>
    <t>DAC Reserves</t>
  </si>
  <si>
    <t>Premium Tax</t>
  </si>
  <si>
    <t>Commissons</t>
  </si>
  <si>
    <t>Expense Premium</t>
  </si>
  <si>
    <t>Expense Reserves</t>
  </si>
  <si>
    <t>Maturity Benefit</t>
  </si>
  <si>
    <t>GAAP Reserves for a Whole Life Policy</t>
  </si>
  <si>
    <t>Gross Premium Reserves for a Five Year Term Policy</t>
  </si>
  <si>
    <t>GPV Interest Rate</t>
  </si>
  <si>
    <t xml:space="preserve">GPV Mortality </t>
  </si>
  <si>
    <t>Net Level Premium</t>
  </si>
  <si>
    <t>AAI</t>
  </si>
  <si>
    <t>Expense Allowance</t>
  </si>
  <si>
    <t>Adjusted Premium</t>
  </si>
  <si>
    <t>Maximum Surrender Charge</t>
  </si>
  <si>
    <t>Time Since Issue</t>
  </si>
  <si>
    <t>Minimum Nonforfeiture Amount</t>
  </si>
  <si>
    <t>Present Value of Maturity Value</t>
  </si>
  <si>
    <t>Guaranteed Interest Rate</t>
  </si>
  <si>
    <t>Premium Annuity 1</t>
  </si>
  <si>
    <t>Premium Annuity 2</t>
  </si>
  <si>
    <t>Premium Annuity 3</t>
  </si>
  <si>
    <t>Random Number</t>
  </si>
  <si>
    <t>Return</t>
  </si>
  <si>
    <t>Mean</t>
  </si>
  <si>
    <t>Standard Deviation</t>
  </si>
  <si>
    <t>Note the values in red exceed those in green.  Therefore, this annuity would not be</t>
  </si>
  <si>
    <t>in compliance with the Annuity Standard Nonforfeiture Law.</t>
  </si>
  <si>
    <t>Minimum Deferred Annuity Cash Surrender Values</t>
  </si>
  <si>
    <t>Note that this annuity does comply with the Annuity Standard Nonforfeiture Law even</t>
  </si>
  <si>
    <t>though the interest rate during the first ten years is less than the minimum</t>
  </si>
  <si>
    <t>interest rate specified under the Annuity Standard Nonforfeiture Law.</t>
  </si>
  <si>
    <t>October Average</t>
  </si>
  <si>
    <t>Round to nearest 5 bp</t>
  </si>
  <si>
    <t>Less 125 bp</t>
  </si>
  <si>
    <t>Rate</t>
  </si>
  <si>
    <t>Minimum Nonforfeiture Interest Rate</t>
  </si>
  <si>
    <t>Date</t>
  </si>
  <si>
    <t>CMT</t>
  </si>
  <si>
    <t>End of Policy Year</t>
  </si>
  <si>
    <t>Guaranteed Fund Value</t>
  </si>
  <si>
    <t>Guaranteed Surrender Value</t>
  </si>
  <si>
    <t>Valuation Interest Rate</t>
  </si>
  <si>
    <t>Curtate Present Value of Surrender Value</t>
  </si>
  <si>
    <t>Continuous Present Value of Surrender Value</t>
  </si>
  <si>
    <t>Reserve</t>
  </si>
  <si>
    <t>Deferred Annuity Reserves</t>
  </si>
  <si>
    <t>Part a. and b.</t>
  </si>
  <si>
    <t>Now</t>
  </si>
  <si>
    <r>
      <t>1000 q</t>
    </r>
    <r>
      <rPr>
        <b/>
        <vertAlign val="subscript"/>
        <sz val="11"/>
        <color theme="1"/>
        <rFont val="Calibri"/>
        <family val="2"/>
        <scheme val="minor"/>
      </rPr>
      <t>x+t</t>
    </r>
  </si>
  <si>
    <r>
      <t>w</t>
    </r>
    <r>
      <rPr>
        <b/>
        <vertAlign val="subscript"/>
        <sz val="11"/>
        <color theme="1"/>
        <rFont val="Calibri"/>
        <family val="2"/>
        <scheme val="minor"/>
      </rPr>
      <t>x+t</t>
    </r>
  </si>
  <si>
    <t>Maintenance Expenses Per Policy</t>
  </si>
  <si>
    <t>Cash Value</t>
  </si>
  <si>
    <t>GPV Premium</t>
  </si>
  <si>
    <t>GPV Reserves</t>
  </si>
  <si>
    <t>GPV Mortality with PAD</t>
  </si>
  <si>
    <t>Net GAAP Reserves from Exercise 7.4</t>
  </si>
  <si>
    <t xml:space="preserve">The Net GAAP Reserves (shown on Column AJ) are less than the GAAP reserves.  This occurs for two reasons.  First, the Gross Premium Reserves do not include a </t>
  </si>
  <si>
    <t>Provision for Adverse Deviation which is included in the GAAP reserves.  Secondly, the full gross premium is used as the valuation premium whereas under GAAP</t>
  </si>
  <si>
    <t>a valuation premium is calculated.  The sum of the valuation premium for Benefits, Deferred Acquistion Costs, and Expenses is less than the gross premium.</t>
  </si>
  <si>
    <r>
      <rPr>
        <b/>
        <vertAlign val="sub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p</t>
    </r>
    <r>
      <rPr>
        <b/>
        <vertAlign val="subscript"/>
        <sz val="11"/>
        <color theme="1"/>
        <rFont val="Calibri"/>
        <family val="2"/>
        <scheme val="minor"/>
      </rPr>
      <t>x</t>
    </r>
  </si>
  <si>
    <t>Calculation of Annuity Premiums</t>
  </si>
  <si>
    <t>Distribution of Returns</t>
  </si>
  <si>
    <t>Probability</t>
  </si>
  <si>
    <t>Look Up Value</t>
  </si>
  <si>
    <t>Stochastic Generation of Year 10 Fund Value</t>
  </si>
  <si>
    <t>Year 10 Fund Values</t>
  </si>
  <si>
    <r>
      <t>q</t>
    </r>
    <r>
      <rPr>
        <b/>
        <vertAlign val="subscript"/>
        <sz val="11"/>
        <color theme="1"/>
        <rFont val="Calibri"/>
        <family val="2"/>
        <scheme val="minor"/>
      </rPr>
      <t>x+t</t>
    </r>
  </si>
  <si>
    <t>Calculation of Cash Value</t>
  </si>
  <si>
    <t>Universal Life Maximum Surrender Charge</t>
  </si>
  <si>
    <t>Annuity Due</t>
  </si>
  <si>
    <r>
      <t>v</t>
    </r>
    <r>
      <rPr>
        <b/>
        <vertAlign val="subscript"/>
        <sz val="11"/>
        <color theme="1"/>
        <rFont val="Calibri"/>
        <family val="2"/>
        <scheme val="minor"/>
      </rPr>
      <t>t</t>
    </r>
  </si>
  <si>
    <t>Calculation of Cash Values</t>
  </si>
  <si>
    <t>Calculation of Maximum Surrender Charge</t>
  </si>
  <si>
    <t>AIR -&gt;</t>
  </si>
  <si>
    <t>Enter the actual interest rate earned each year in column E</t>
  </si>
  <si>
    <t>Amount to invest at age 90 -&gt;</t>
  </si>
  <si>
    <t>The remaining columns will track the insurance company's funds,</t>
  </si>
  <si>
    <t>Annual payment at AIR -&gt;</t>
  </si>
  <si>
    <t>assuming that the annuitants die according to the mortality table.</t>
  </si>
  <si>
    <t>Age</t>
  </si>
  <si>
    <t>Interest</t>
  </si>
  <si>
    <t>BOY fund</t>
  </si>
  <si>
    <t>Payment</t>
  </si>
  <si>
    <t>Fund after payment</t>
  </si>
  <si>
    <t>EOY fund</t>
  </si>
  <si>
    <t>Calculation of Variable Payout Annuity Payments and Balances</t>
  </si>
  <si>
    <r>
      <t>(1+AIR)</t>
    </r>
    <r>
      <rPr>
        <b/>
        <vertAlign val="superscript"/>
        <sz val="11"/>
        <color theme="1"/>
        <rFont val="Calibri"/>
        <family val="2"/>
        <scheme val="minor"/>
      </rPr>
      <t>-t</t>
    </r>
  </si>
  <si>
    <r>
      <t>l</t>
    </r>
    <r>
      <rPr>
        <b/>
        <vertAlign val="subscript"/>
        <sz val="11"/>
        <color theme="1"/>
        <rFont val="Calibri"/>
        <family val="2"/>
        <scheme val="minor"/>
      </rPr>
      <t>x</t>
    </r>
  </si>
  <si>
    <t>Payment Per Annuitant</t>
  </si>
  <si>
    <t>Solution to Exercise 2.9, Part 4</t>
  </si>
  <si>
    <t>Investment Rate</t>
  </si>
  <si>
    <t>Investment Expense</t>
  </si>
  <si>
    <t>Net Investment Rate</t>
  </si>
  <si>
    <t>Credited Interest Rate</t>
  </si>
  <si>
    <t>Mortality Rate</t>
  </si>
  <si>
    <t>Lapse Rate</t>
  </si>
  <si>
    <t>Fund Value BOY</t>
  </si>
  <si>
    <t>Interest Gross Margin</t>
  </si>
  <si>
    <t>Surrender Charges</t>
  </si>
  <si>
    <t>Gross Margins</t>
  </si>
  <si>
    <t>Present Value BOY</t>
  </si>
  <si>
    <t>DAC Amortization Percent</t>
  </si>
  <si>
    <t>DAC BOY</t>
  </si>
  <si>
    <t>DAC EOY</t>
  </si>
  <si>
    <t>Deferred Acquisition Costs for Single Premium Deferred Annuity</t>
  </si>
  <si>
    <t>Example 13.1 - Table 13.3</t>
  </si>
  <si>
    <t>Example 13.2 - Table 13.4</t>
  </si>
  <si>
    <t>Example 13.3 - Table 13.5</t>
  </si>
  <si>
    <t>Example 13.5 - Table 13.8</t>
  </si>
  <si>
    <t>Example 13.6 - Table 13.9</t>
  </si>
  <si>
    <t>Solution to Exercise 13.1</t>
  </si>
  <si>
    <t>Solution to Exercise 13.3</t>
  </si>
  <si>
    <t xml:space="preserve">Table 13.10 </t>
  </si>
  <si>
    <t>Example 13.12</t>
  </si>
  <si>
    <t>Solution to Exercise 13.7</t>
  </si>
  <si>
    <t>Solution to Exercise 3.8</t>
  </si>
  <si>
    <t>Table 13.15</t>
  </si>
  <si>
    <t>Solution to Exercise 13.9</t>
  </si>
  <si>
    <t>Solution to Exercise 13.9, Part 1</t>
  </si>
  <si>
    <t>Solution to Exercise 13.9, Part 2</t>
  </si>
  <si>
    <t>Solution to Exercise 13.9, Part 3</t>
  </si>
  <si>
    <t>Exercise 13.10</t>
  </si>
  <si>
    <t>Example 14.1</t>
  </si>
  <si>
    <t>Solution to Exercise 14.1</t>
  </si>
  <si>
    <t>Table 15.1</t>
  </si>
  <si>
    <t>Table 15.3</t>
  </si>
  <si>
    <t>Solution to Exercise 15.1</t>
  </si>
  <si>
    <t>Exercise 15.4 - Table 15.8</t>
  </si>
  <si>
    <t>Exercise 15.5 - Table 15.9</t>
  </si>
  <si>
    <t>Table 15.8</t>
  </si>
  <si>
    <t>Table 15.9</t>
  </si>
  <si>
    <t>Exercise 15.6 - Table 15.10</t>
  </si>
  <si>
    <t>Table 15.10</t>
  </si>
  <si>
    <t>Solution to Exercise 15.6</t>
  </si>
  <si>
    <t>Example 16.1</t>
  </si>
  <si>
    <t>Table 16.1</t>
  </si>
  <si>
    <t>Example 16.3</t>
  </si>
  <si>
    <t>Solution To Exercise 16.5</t>
  </si>
  <si>
    <t>Example 18.1</t>
  </si>
  <si>
    <t>Example 18.3</t>
  </si>
  <si>
    <t>Example 18.4 - Table 18.8</t>
  </si>
  <si>
    <t>Example 18.5 - Table 18.10</t>
  </si>
  <si>
    <t>Example 18.6</t>
  </si>
  <si>
    <t>Example 18.7 - Table 18.11</t>
  </si>
  <si>
    <t>Example 18.8</t>
  </si>
  <si>
    <t>Example 18.9 - Table 18.14</t>
  </si>
  <si>
    <t>Example 18.10</t>
  </si>
  <si>
    <t>Table 18.15</t>
  </si>
  <si>
    <t>Table 18.16</t>
  </si>
  <si>
    <t>Solution to Exercise 18.1</t>
  </si>
  <si>
    <t>Solution to Exercise 18.2</t>
  </si>
  <si>
    <t>Cash Values for Exercises 18.4 and 18.5</t>
  </si>
  <si>
    <t>Solution to Exercise 18.4</t>
  </si>
  <si>
    <t>Solution to Exercise 18.5</t>
  </si>
  <si>
    <t>Solution to Exercise 18.7</t>
  </si>
  <si>
    <t>Solution to Exercise 18.8</t>
  </si>
  <si>
    <t>Solution to Exercise 18.9</t>
  </si>
  <si>
    <t>Solution to Exercise 18.10</t>
  </si>
  <si>
    <t>Solution to Exercise 18.11</t>
  </si>
  <si>
    <t>Solution to Exercise 18.12</t>
  </si>
  <si>
    <t>Paid-Up Additions</t>
  </si>
  <si>
    <t>One-Year Term Insurance</t>
  </si>
  <si>
    <t>Fixed values used for answer in text</t>
  </si>
  <si>
    <t>Random values, hit F9 to conduct a new simulation</t>
  </si>
  <si>
    <t>Simulation</t>
  </si>
  <si>
    <t>Net Gaap Reserve</t>
  </si>
</sst>
</file>

<file path=xl/styles.xml><?xml version="1.0" encoding="utf-8"?>
<styleSheet xmlns="http://schemas.openxmlformats.org/spreadsheetml/2006/main">
  <numFmts count="13">
    <numFmt numFmtId="8" formatCode="&quot;$&quot;#,##0.00_);[Red]\(&quot;$&quot;#,##0.00\)"/>
    <numFmt numFmtId="43" formatCode="_(* #,##0.00_);_(* \(#,##0.00\);_(* &quot;-&quot;??_);_(@_)"/>
    <numFmt numFmtId="164" formatCode="_(* #,##0.000000_);_(* \(#,##0.000000\);_(* &quot;-&quot;??_);_(@_)"/>
    <numFmt numFmtId="165" formatCode="0.00000"/>
    <numFmt numFmtId="166" formatCode="_(* #,##0_);_(* \(#,##0\);_(* &quot;-&quot;??_);_(@_)"/>
    <numFmt numFmtId="167" formatCode="0.0%"/>
    <numFmt numFmtId="168" formatCode="[$-409]mmm\-yy;@"/>
    <numFmt numFmtId="169" formatCode="0.000"/>
    <numFmt numFmtId="170" formatCode="0.000%"/>
    <numFmt numFmtId="171" formatCode="0.0000"/>
    <numFmt numFmtId="172" formatCode="0.000000"/>
    <numFmt numFmtId="173" formatCode="yyyy\-mm\-dd"/>
    <numFmt numFmtId="174" formatCode="_(* #,##0.000_);_(* \(#,##0.00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9" fontId="7" fillId="0" borderId="0" applyFont="0" applyFill="0" applyBorder="0" applyAlignment="0" applyProtection="0"/>
  </cellStyleXfs>
  <cellXfs count="233">
    <xf numFmtId="0" fontId="0" fillId="0" borderId="0" xfId="0"/>
    <xf numFmtId="43" fontId="0" fillId="0" borderId="0" xfId="0" applyNumberFormat="1"/>
    <xf numFmtId="0" fontId="0" fillId="0" borderId="0" xfId="0" applyBorder="1"/>
    <xf numFmtId="164" fontId="3" fillId="0" borderId="0" xfId="1" applyNumberFormat="1" applyFont="1" applyFill="1" applyBorder="1" applyAlignment="1" applyProtection="1">
      <alignment horizontal="center"/>
      <protection locked="0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Border="1" applyAlignment="1">
      <alignment horizontal="center" wrapText="1"/>
    </xf>
    <xf numFmtId="0" fontId="0" fillId="0" borderId="5" xfId="0" applyBorder="1"/>
    <xf numFmtId="0" fontId="0" fillId="0" borderId="6" xfId="0" applyBorder="1"/>
    <xf numFmtId="43" fontId="0" fillId="0" borderId="6" xfId="0" applyNumberFormat="1" applyBorder="1"/>
    <xf numFmtId="43" fontId="0" fillId="0" borderId="7" xfId="0" applyNumberFormat="1" applyBorder="1"/>
    <xf numFmtId="164" fontId="3" fillId="0" borderId="6" xfId="1" applyNumberFormat="1" applyFont="1" applyFill="1" applyBorder="1" applyAlignment="1" applyProtection="1">
      <alignment horizontal="center"/>
      <protection locked="0"/>
    </xf>
    <xf numFmtId="164" fontId="3" fillId="0" borderId="7" xfId="1" applyNumberFormat="1" applyFont="1" applyFill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4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3" fontId="0" fillId="0" borderId="6" xfId="1" applyFont="1" applyBorder="1"/>
    <xf numFmtId="43" fontId="0" fillId="0" borderId="7" xfId="1" applyFont="1" applyBorder="1"/>
    <xf numFmtId="165" fontId="0" fillId="0" borderId="6" xfId="0" applyNumberFormat="1" applyBorder="1"/>
    <xf numFmtId="165" fontId="3" fillId="0" borderId="6" xfId="1" applyNumberFormat="1" applyFont="1" applyFill="1" applyBorder="1" applyAlignment="1" applyProtection="1">
      <alignment horizontal="center"/>
      <protection locked="0"/>
    </xf>
    <xf numFmtId="165" fontId="0" fillId="0" borderId="7" xfId="0" applyNumberFormat="1" applyBorder="1"/>
    <xf numFmtId="165" fontId="3" fillId="0" borderId="7" xfId="1" applyNumberFormat="1" applyFont="1" applyFill="1" applyBorder="1" applyAlignment="1" applyProtection="1">
      <alignment horizontal="center"/>
      <protection locked="0"/>
    </xf>
    <xf numFmtId="43" fontId="0" fillId="0" borderId="6" xfId="1" applyNumberFormat="1" applyFont="1" applyBorder="1"/>
    <xf numFmtId="43" fontId="0" fillId="0" borderId="7" xfId="1" applyNumberFormat="1" applyFont="1" applyBorder="1"/>
    <xf numFmtId="0" fontId="0" fillId="0" borderId="0" xfId="0" applyBorder="1" applyAlignment="1">
      <alignment horizontal="center"/>
    </xf>
    <xf numFmtId="43" fontId="0" fillId="0" borderId="0" xfId="1" applyNumberFormat="1" applyFont="1" applyBorder="1"/>
    <xf numFmtId="43" fontId="0" fillId="0" borderId="0" xfId="0" applyNumberFormat="1" applyBorder="1"/>
    <xf numFmtId="43" fontId="2" fillId="0" borderId="10" xfId="1" applyNumberFormat="1" applyFont="1" applyBorder="1" applyAlignment="1">
      <alignment horizontal="center" wrapText="1"/>
    </xf>
    <xf numFmtId="43" fontId="2" fillId="0" borderId="10" xfId="1" applyNumberFormat="1" applyFont="1" applyFill="1" applyBorder="1" applyAlignment="1">
      <alignment horizontal="center" wrapText="1"/>
    </xf>
    <xf numFmtId="43" fontId="2" fillId="0" borderId="11" xfId="1" applyNumberFormat="1" applyFont="1" applyFill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43" fontId="2" fillId="0" borderId="13" xfId="1" applyNumberFormat="1" applyFont="1" applyBorder="1" applyAlignment="1">
      <alignment horizontal="center" wrapText="1"/>
    </xf>
    <xf numFmtId="43" fontId="0" fillId="0" borderId="5" xfId="1" applyNumberFormat="1" applyFont="1" applyBorder="1"/>
    <xf numFmtId="43" fontId="2" fillId="0" borderId="13" xfId="1" applyNumberFormat="1" applyFont="1" applyFill="1" applyBorder="1" applyAlignment="1">
      <alignment horizontal="center" wrapText="1"/>
    </xf>
    <xf numFmtId="166" fontId="0" fillId="0" borderId="6" xfId="1" applyNumberFormat="1" applyFont="1" applyBorder="1"/>
    <xf numFmtId="166" fontId="0" fillId="0" borderId="7" xfId="1" applyNumberFormat="1" applyFont="1" applyBorder="1"/>
    <xf numFmtId="43" fontId="2" fillId="0" borderId="14" xfId="1" applyNumberFormat="1" applyFont="1" applyFill="1" applyBorder="1" applyAlignment="1">
      <alignment horizontal="center" wrapText="1"/>
    </xf>
    <xf numFmtId="0" fontId="0" fillId="0" borderId="16" xfId="0" applyBorder="1"/>
    <xf numFmtId="0" fontId="0" fillId="0" borderId="16" xfId="0" applyFill="1" applyBorder="1"/>
    <xf numFmtId="0" fontId="0" fillId="0" borderId="17" xfId="0" applyFill="1" applyBorder="1"/>
    <xf numFmtId="0" fontId="0" fillId="0" borderId="15" xfId="0" applyBorder="1"/>
    <xf numFmtId="0" fontId="2" fillId="2" borderId="1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0" fillId="0" borderId="18" xfId="0" applyBorder="1"/>
    <xf numFmtId="0" fontId="0" fillId="0" borderId="19" xfId="0" applyBorder="1"/>
    <xf numFmtId="0" fontId="0" fillId="0" borderId="18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/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5" fillId="0" borderId="0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/>
    <xf numFmtId="43" fontId="0" fillId="3" borderId="0" xfId="1" applyFont="1" applyFill="1"/>
    <xf numFmtId="10" fontId="0" fillId="3" borderId="0" xfId="2" applyNumberFormat="1" applyFont="1" applyFill="1"/>
    <xf numFmtId="10" fontId="0" fillId="0" borderId="0" xfId="2" applyNumberFormat="1" applyFont="1"/>
    <xf numFmtId="43" fontId="0" fillId="0" borderId="0" xfId="1" applyFont="1"/>
    <xf numFmtId="0" fontId="2" fillId="0" borderId="0" xfId="0" applyFont="1" applyAlignment="1">
      <alignment horizontal="center" wrapText="1"/>
    </xf>
    <xf numFmtId="0" fontId="0" fillId="0" borderId="20" xfId="0" applyBorder="1"/>
    <xf numFmtId="0" fontId="0" fillId="0" borderId="21" xfId="0" applyBorder="1"/>
    <xf numFmtId="0" fontId="0" fillId="0" borderId="18" xfId="0" applyBorder="1"/>
    <xf numFmtId="0" fontId="0" fillId="0" borderId="19" xfId="0" applyBorder="1"/>
    <xf numFmtId="0" fontId="0" fillId="0" borderId="4" xfId="0" applyBorder="1"/>
    <xf numFmtId="0" fontId="0" fillId="0" borderId="8" xfId="0" applyBorder="1"/>
    <xf numFmtId="166" fontId="0" fillId="0" borderId="6" xfId="1" applyNumberFormat="1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166" fontId="2" fillId="0" borderId="22" xfId="0" applyNumberFormat="1" applyFont="1" applyBorder="1" applyAlignment="1">
      <alignment vertical="center"/>
    </xf>
    <xf numFmtId="166" fontId="2" fillId="0" borderId="3" xfId="0" applyNumberFormat="1" applyFont="1" applyBorder="1" applyAlignment="1">
      <alignment vertical="center"/>
    </xf>
    <xf numFmtId="0" fontId="0" fillId="0" borderId="18" xfId="0" applyFill="1" applyBorder="1"/>
    <xf numFmtId="0" fontId="0" fillId="0" borderId="19" xfId="0" applyFill="1" applyBorder="1"/>
    <xf numFmtId="0" fontId="0" fillId="0" borderId="18" xfId="0" applyBorder="1"/>
    <xf numFmtId="0" fontId="0" fillId="0" borderId="19" xfId="0" applyBorder="1"/>
    <xf numFmtId="0" fontId="0" fillId="0" borderId="9" xfId="0" applyBorder="1"/>
    <xf numFmtId="167" fontId="0" fillId="0" borderId="10" xfId="0" applyNumberFormat="1" applyBorder="1"/>
    <xf numFmtId="167" fontId="0" fillId="0" borderId="11" xfId="0" applyNumberFormat="1" applyBorder="1"/>
    <xf numFmtId="0" fontId="0" fillId="0" borderId="0" xfId="0" applyAlignment="1">
      <alignment wrapText="1"/>
    </xf>
    <xf numFmtId="0" fontId="2" fillId="0" borderId="9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10" fontId="2" fillId="0" borderId="10" xfId="0" applyNumberFormat="1" applyFont="1" applyBorder="1" applyAlignment="1">
      <alignment horizontal="center"/>
    </xf>
    <xf numFmtId="10" fontId="2" fillId="0" borderId="11" xfId="0" applyNumberFormat="1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166" fontId="0" fillId="0" borderId="0" xfId="1" applyNumberFormat="1" applyFont="1"/>
    <xf numFmtId="8" fontId="0" fillId="0" borderId="0" xfId="0" applyNumberFormat="1"/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0" fillId="0" borderId="5" xfId="0" applyBorder="1" applyAlignment="1">
      <alignment wrapText="1"/>
    </xf>
    <xf numFmtId="10" fontId="0" fillId="0" borderId="6" xfId="2" applyNumberFormat="1" applyFont="1" applyBorder="1"/>
    <xf numFmtId="10" fontId="0" fillId="0" borderId="7" xfId="2" applyNumberFormat="1" applyFont="1" applyBorder="1"/>
    <xf numFmtId="166" fontId="0" fillId="0" borderId="24" xfId="1" applyNumberFormat="1" applyFont="1" applyBorder="1"/>
    <xf numFmtId="0" fontId="0" fillId="0" borderId="24" xfId="0" applyBorder="1"/>
    <xf numFmtId="10" fontId="0" fillId="0" borderId="0" xfId="0" applyNumberFormat="1" applyBorder="1"/>
    <xf numFmtId="10" fontId="0" fillId="0" borderId="0" xfId="2" applyNumberFormat="1" applyFont="1" applyBorder="1"/>
    <xf numFmtId="0" fontId="0" fillId="0" borderId="25" xfId="0" applyBorder="1"/>
    <xf numFmtId="10" fontId="0" fillId="0" borderId="25" xfId="2" applyNumberFormat="1" applyFont="1" applyBorder="1"/>
    <xf numFmtId="0" fontId="5" fillId="0" borderId="4" xfId="0" applyFont="1" applyBorder="1"/>
    <xf numFmtId="0" fontId="0" fillId="0" borderId="6" xfId="0" applyBorder="1" applyAlignment="1">
      <alignment wrapText="1"/>
    </xf>
    <xf numFmtId="0" fontId="2" fillId="0" borderId="11" xfId="0" applyFont="1" applyFill="1" applyBorder="1" applyAlignment="1">
      <alignment horizontal="center" wrapText="1"/>
    </xf>
    <xf numFmtId="10" fontId="0" fillId="0" borderId="6" xfId="2" applyNumberFormat="1" applyFont="1" applyBorder="1" applyAlignment="1">
      <alignment horizontal="center"/>
    </xf>
    <xf numFmtId="10" fontId="0" fillId="0" borderId="7" xfId="2" applyNumberFormat="1" applyFont="1" applyBorder="1" applyAlignment="1">
      <alignment horizontal="center"/>
    </xf>
    <xf numFmtId="10" fontId="0" fillId="0" borderId="8" xfId="2" applyNumberFormat="1" applyFont="1" applyBorder="1"/>
    <xf numFmtId="10" fontId="0" fillId="0" borderId="21" xfId="0" applyNumberFormat="1" applyBorder="1"/>
    <xf numFmtId="2" fontId="7" fillId="0" borderId="0" xfId="3" applyNumberFormat="1"/>
    <xf numFmtId="0" fontId="7" fillId="0" borderId="0" xfId="3"/>
    <xf numFmtId="4" fontId="0" fillId="0" borderId="0" xfId="1" applyNumberFormat="1" applyFont="1" applyBorder="1" applyAlignment="1">
      <alignment horizontal="right"/>
    </xf>
    <xf numFmtId="2" fontId="7" fillId="0" borderId="0" xfId="1" applyNumberFormat="1" applyFont="1" applyBorder="1" applyAlignment="1">
      <alignment horizontal="right"/>
    </xf>
    <xf numFmtId="168" fontId="0" fillId="0" borderId="0" xfId="0" applyNumberFormat="1" applyBorder="1"/>
    <xf numFmtId="2" fontId="0" fillId="0" borderId="0" xfId="0" applyNumberFormat="1" applyBorder="1" applyAlignment="1">
      <alignment horizontal="center"/>
    </xf>
    <xf numFmtId="0" fontId="0" fillId="0" borderId="20" xfId="0" applyBorder="1" applyAlignment="1">
      <alignment horizontal="center"/>
    </xf>
    <xf numFmtId="0" fontId="2" fillId="0" borderId="26" xfId="0" applyFont="1" applyBorder="1" applyAlignment="1">
      <alignment horizontal="center" wrapText="1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1" xfId="0" applyBorder="1" applyAlignment="1">
      <alignment horizontal="center"/>
    </xf>
    <xf numFmtId="17" fontId="0" fillId="0" borderId="0" xfId="0" applyNumberFormat="1"/>
    <xf numFmtId="169" fontId="0" fillId="0" borderId="0" xfId="0" applyNumberFormat="1"/>
    <xf numFmtId="49" fontId="0" fillId="0" borderId="0" xfId="0" applyNumberFormat="1"/>
    <xf numFmtId="49" fontId="0" fillId="0" borderId="0" xfId="0" applyNumberFormat="1" applyAlignment="1">
      <alignment horizontal="left"/>
    </xf>
    <xf numFmtId="169" fontId="8" fillId="0" borderId="0" xfId="0" applyNumberFormat="1" applyFont="1" applyAlignment="1">
      <alignment horizontal="right"/>
    </xf>
    <xf numFmtId="49" fontId="8" fillId="0" borderId="0" xfId="0" applyNumberFormat="1" applyFont="1"/>
    <xf numFmtId="49" fontId="8" fillId="0" borderId="0" xfId="0" applyNumberFormat="1" applyFont="1" applyAlignment="1">
      <alignment horizontal="left"/>
    </xf>
    <xf numFmtId="164" fontId="0" fillId="0" borderId="6" xfId="0" applyNumberFormat="1" applyBorder="1"/>
    <xf numFmtId="164" fontId="0" fillId="0" borderId="7" xfId="0" applyNumberFormat="1" applyBorder="1"/>
    <xf numFmtId="169" fontId="0" fillId="0" borderId="0" xfId="2" applyNumberFormat="1" applyFont="1"/>
    <xf numFmtId="170" fontId="0" fillId="0" borderId="0" xfId="2" applyNumberFormat="1" applyFont="1"/>
    <xf numFmtId="0" fontId="2" fillId="0" borderId="1" xfId="0" applyFont="1" applyBorder="1" applyAlignment="1">
      <alignment wrapText="1"/>
    </xf>
    <xf numFmtId="9" fontId="0" fillId="3" borderId="22" xfId="2" applyFont="1" applyFill="1" applyBorder="1" applyAlignment="1">
      <alignment horizontal="center" vertical="center"/>
    </xf>
    <xf numFmtId="9" fontId="0" fillId="3" borderId="3" xfId="2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31" xfId="0" applyNumberFormat="1" applyBorder="1" applyAlignment="1">
      <alignment horizontal="center"/>
    </xf>
    <xf numFmtId="167" fontId="0" fillId="0" borderId="10" xfId="2" applyNumberFormat="1" applyFont="1" applyBorder="1" applyAlignment="1">
      <alignment horizontal="center"/>
    </xf>
    <xf numFmtId="167" fontId="0" fillId="0" borderId="11" xfId="2" applyNumberFormat="1" applyFont="1" applyBorder="1" applyAlignment="1">
      <alignment horizontal="center"/>
    </xf>
    <xf numFmtId="171" fontId="0" fillId="0" borderId="19" xfId="0" applyNumberFormat="1" applyBorder="1" applyAlignment="1">
      <alignment horizontal="center"/>
    </xf>
    <xf numFmtId="171" fontId="0" fillId="0" borderId="21" xfId="0" applyNumberFormat="1" applyBorder="1" applyAlignment="1">
      <alignment horizontal="center"/>
    </xf>
    <xf numFmtId="0" fontId="0" fillId="0" borderId="23" xfId="0" applyBorder="1" applyAlignment="1">
      <alignment horizontal="center"/>
    </xf>
    <xf numFmtId="43" fontId="0" fillId="3" borderId="6" xfId="1" applyFont="1" applyFill="1" applyBorder="1" applyAlignment="1">
      <alignment horizontal="center"/>
    </xf>
    <xf numFmtId="43" fontId="0" fillId="0" borderId="6" xfId="1" applyFont="1" applyBorder="1" applyAlignment="1">
      <alignment horizontal="center"/>
    </xf>
    <xf numFmtId="10" fontId="0" fillId="3" borderId="31" xfId="2" applyNumberFormat="1" applyFont="1" applyFill="1" applyBorder="1" applyAlignment="1">
      <alignment horizontal="center"/>
    </xf>
    <xf numFmtId="10" fontId="0" fillId="3" borderId="32" xfId="2" applyNumberFormat="1" applyFont="1" applyFill="1" applyBorder="1" applyAlignment="1">
      <alignment horizontal="center"/>
    </xf>
    <xf numFmtId="43" fontId="0" fillId="0" borderId="33" xfId="1" applyFont="1" applyBorder="1" applyAlignment="1">
      <alignment horizontal="center"/>
    </xf>
    <xf numFmtId="10" fontId="0" fillId="3" borderId="21" xfId="2" applyNumberFormat="1" applyFont="1" applyFill="1" applyBorder="1" applyAlignment="1">
      <alignment horizontal="center"/>
    </xf>
    <xf numFmtId="0" fontId="0" fillId="0" borderId="30" xfId="0" applyBorder="1"/>
    <xf numFmtId="0" fontId="0" fillId="0" borderId="31" xfId="0" applyBorder="1"/>
    <xf numFmtId="172" fontId="0" fillId="0" borderId="0" xfId="0" applyNumberFormat="1"/>
    <xf numFmtId="0" fontId="0" fillId="0" borderId="0" xfId="0" applyAlignment="1">
      <alignment horizontal="center" wrapText="1"/>
    </xf>
    <xf numFmtId="172" fontId="9" fillId="0" borderId="0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/>
    <xf numFmtId="0" fontId="5" fillId="0" borderId="0" xfId="0" applyFont="1" applyAlignment="1"/>
    <xf numFmtId="171" fontId="0" fillId="0" borderId="0" xfId="0" applyNumberFormat="1"/>
    <xf numFmtId="10" fontId="0" fillId="0" borderId="0" xfId="2" applyNumberFormat="1" applyFont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/>
    </xf>
    <xf numFmtId="0" fontId="0" fillId="0" borderId="0" xfId="0"/>
    <xf numFmtId="43" fontId="0" fillId="4" borderId="0" xfId="1" applyFont="1" applyFill="1"/>
    <xf numFmtId="43" fontId="0" fillId="0" borderId="0" xfId="1" applyFont="1" applyFill="1"/>
    <xf numFmtId="0" fontId="0" fillId="0" borderId="0" xfId="0" applyAlignment="1">
      <alignment vertical="center" wrapText="1"/>
    </xf>
    <xf numFmtId="10" fontId="0" fillId="0" borderId="0" xfId="2" applyNumberFormat="1" applyFont="1" applyAlignment="1">
      <alignment vertical="center"/>
    </xf>
    <xf numFmtId="173" fontId="0" fillId="0" borderId="0" xfId="0" applyNumberForma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2" fontId="3" fillId="0" borderId="0" xfId="5" applyNumberFormat="1" applyFont="1" applyFill="1" applyBorder="1" applyAlignment="1" applyProtection="1">
      <alignment horizontal="center"/>
      <protection locked="0"/>
    </xf>
    <xf numFmtId="172" fontId="0" fillId="0" borderId="0" xfId="0" applyNumberFormat="1" applyAlignment="1">
      <alignment vertical="center"/>
    </xf>
    <xf numFmtId="2" fontId="0" fillId="0" borderId="0" xfId="0" applyNumberFormat="1"/>
    <xf numFmtId="172" fontId="0" fillId="0" borderId="0" xfId="0" applyNumberFormat="1" applyAlignment="1">
      <alignment horizontal="center"/>
    </xf>
    <xf numFmtId="0" fontId="2" fillId="0" borderId="0" xfId="0" applyFont="1" applyAlignment="1">
      <alignment vertical="center" wrapText="1"/>
    </xf>
    <xf numFmtId="0" fontId="5" fillId="0" borderId="0" xfId="0" applyFont="1"/>
    <xf numFmtId="43" fontId="2" fillId="0" borderId="0" xfId="1" applyFont="1" applyAlignment="1">
      <alignment horizontal="center"/>
    </xf>
    <xf numFmtId="43" fontId="0" fillId="0" borderId="0" xfId="1" applyFont="1" applyAlignment="1">
      <alignment horizontal="center"/>
    </xf>
    <xf numFmtId="165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" borderId="0" xfId="0" applyFill="1"/>
    <xf numFmtId="3" fontId="0" fillId="5" borderId="0" xfId="0" applyNumberFormat="1" applyFill="1"/>
    <xf numFmtId="4" fontId="0" fillId="0" borderId="0" xfId="0" applyNumberFormat="1"/>
    <xf numFmtId="172" fontId="0" fillId="5" borderId="0" xfId="0" applyNumberFormat="1" applyFill="1"/>
    <xf numFmtId="174" fontId="0" fillId="0" borderId="0" xfId="1" applyNumberFormat="1" applyFont="1"/>
    <xf numFmtId="0" fontId="0" fillId="0" borderId="2" xfId="0" applyBorder="1"/>
    <xf numFmtId="0" fontId="15" fillId="0" borderId="34" xfId="0" applyFont="1" applyBorder="1" applyAlignment="1">
      <alignment vertical="top" wrapText="1"/>
    </xf>
    <xf numFmtId="0" fontId="15" fillId="0" borderId="35" xfId="0" applyFont="1" applyBorder="1" applyAlignment="1">
      <alignment vertical="top" wrapText="1"/>
    </xf>
    <xf numFmtId="0" fontId="15" fillId="0" borderId="35" xfId="0" applyFont="1" applyFill="1" applyBorder="1" applyAlignment="1">
      <alignment vertical="top" wrapText="1"/>
    </xf>
    <xf numFmtId="0" fontId="15" fillId="0" borderId="3" xfId="0" applyFont="1" applyFill="1" applyBorder="1" applyAlignment="1">
      <alignment vertical="top" wrapText="1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18" xfId="0" applyFill="1" applyBorder="1"/>
    <xf numFmtId="0" fontId="0" fillId="0" borderId="19" xfId="0" applyFill="1" applyBorder="1"/>
    <xf numFmtId="0" fontId="0" fillId="0" borderId="4" xfId="0" applyBorder="1"/>
    <xf numFmtId="0" fontId="0" fillId="0" borderId="8" xfId="0" applyBorder="1"/>
    <xf numFmtId="0" fontId="0" fillId="0" borderId="20" xfId="0" applyBorder="1"/>
    <xf numFmtId="0" fontId="0" fillId="0" borderId="21" xfId="0" applyBorder="1"/>
    <xf numFmtId="0" fontId="0" fillId="0" borderId="4" xfId="0" applyFill="1" applyBorder="1"/>
    <xf numFmtId="0" fontId="0" fillId="0" borderId="8" xfId="0" applyFill="1" applyBorder="1"/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8" xfId="0" applyFill="1" applyBorder="1" applyAlignment="1"/>
    <xf numFmtId="0" fontId="0" fillId="0" borderId="19" xfId="0" applyFill="1" applyBorder="1" applyAlignment="1"/>
    <xf numFmtId="0" fontId="0" fillId="0" borderId="20" xfId="0" applyBorder="1" applyAlignment="1"/>
    <xf numFmtId="0" fontId="0" fillId="0" borderId="21" xfId="0" applyBorder="1" applyAlignment="1"/>
    <xf numFmtId="0" fontId="0" fillId="0" borderId="18" xfId="0" applyBorder="1" applyAlignment="1"/>
    <xf numFmtId="0" fontId="0" fillId="0" borderId="19" xfId="0" applyBorder="1" applyAlignment="1"/>
    <xf numFmtId="0" fontId="6" fillId="0" borderId="0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24" xfId="0" applyFont="1" applyBorder="1" applyAlignment="1">
      <alignment horizontal="center"/>
    </xf>
    <xf numFmtId="0" fontId="12" fillId="0" borderId="0" xfId="0" applyFont="1" applyAlignment="1">
      <alignment horizontal="center"/>
    </xf>
  </cellXfs>
  <cellStyles count="7">
    <cellStyle name="_x000a_bidires=100_x000d_" xfId="4"/>
    <cellStyle name="Comma" xfId="1" builtinId="3"/>
    <cellStyle name="Normal" xfId="0" builtinId="0"/>
    <cellStyle name="Normal 2" xfId="5"/>
    <cellStyle name="Normal_ESTIMATES&amp;PEs" xfId="3"/>
    <cellStyle name="Percent" xfId="2" builtinId="5"/>
    <cellStyle name="Percent 2" xfId="6"/>
  </cellStyles>
  <dxfs count="0"/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59"/>
  <sheetViews>
    <sheetView tabSelected="1" workbookViewId="0">
      <selection activeCell="L4" sqref="L4"/>
    </sheetView>
  </sheetViews>
  <sheetFormatPr defaultRowHeight="15"/>
  <cols>
    <col min="2" max="2" width="11.5703125" bestFit="1" customWidth="1"/>
    <col min="3" max="3" width="9.5703125" bestFit="1" customWidth="1"/>
    <col min="4" max="4" width="11.28515625" customWidth="1"/>
    <col min="5" max="5" width="10.7109375" bestFit="1" customWidth="1"/>
    <col min="6" max="6" width="11.7109375" bestFit="1" customWidth="1"/>
    <col min="9" max="9" width="9.5703125" bestFit="1" customWidth="1"/>
    <col min="10" max="10" width="10.140625" bestFit="1" customWidth="1"/>
  </cols>
  <sheetData>
    <row r="1" spans="1:11" ht="18.75">
      <c r="A1" s="204" t="s">
        <v>568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1" ht="18.75">
      <c r="A2" s="204" t="s">
        <v>7</v>
      </c>
      <c r="B2" s="204"/>
      <c r="C2" s="204"/>
      <c r="D2" s="204"/>
      <c r="E2" s="204"/>
      <c r="F2" s="204"/>
      <c r="G2" s="204"/>
      <c r="H2" s="204"/>
      <c r="I2" s="204"/>
      <c r="J2" s="204"/>
    </row>
    <row r="3" spans="1:11" ht="15.75" thickBot="1"/>
    <row r="4" spans="1:11" ht="45.75" thickBot="1">
      <c r="A4" s="13" t="s">
        <v>0</v>
      </c>
      <c r="B4" s="14" t="s">
        <v>1</v>
      </c>
      <c r="C4" s="14" t="s">
        <v>2</v>
      </c>
      <c r="D4" s="14" t="s">
        <v>623</v>
      </c>
      <c r="E4" s="14" t="s">
        <v>624</v>
      </c>
      <c r="F4" s="14" t="s">
        <v>3</v>
      </c>
      <c r="G4" s="14"/>
      <c r="H4" s="14" t="s">
        <v>4</v>
      </c>
      <c r="I4" s="14" t="s">
        <v>5</v>
      </c>
      <c r="J4" s="15" t="s">
        <v>6</v>
      </c>
    </row>
    <row r="5" spans="1:11">
      <c r="A5" s="8"/>
      <c r="B5" s="8"/>
      <c r="C5" s="8"/>
      <c r="D5" s="8"/>
      <c r="E5" s="8"/>
      <c r="F5" s="8"/>
      <c r="H5" s="8"/>
      <c r="I5" s="8"/>
      <c r="J5" s="11"/>
    </row>
    <row r="6" spans="1:11">
      <c r="A6" s="17">
        <v>1</v>
      </c>
      <c r="B6" s="25">
        <v>100000</v>
      </c>
      <c r="C6" s="25">
        <v>0</v>
      </c>
      <c r="D6" s="25">
        <v>0</v>
      </c>
      <c r="E6" s="25">
        <v>0</v>
      </c>
      <c r="F6" s="25">
        <f t="shared" ref="F6:F25" si="0">+B6+D6+E6</f>
        <v>100000</v>
      </c>
      <c r="H6" s="17">
        <v>36</v>
      </c>
      <c r="I6" s="21">
        <v>211.27720484712242</v>
      </c>
      <c r="J6" s="22">
        <v>1.17E-3</v>
      </c>
    </row>
    <row r="7" spans="1:11">
      <c r="A7" s="17">
        <v>2</v>
      </c>
      <c r="B7" s="25">
        <v>100000</v>
      </c>
      <c r="C7" s="25">
        <v>100</v>
      </c>
      <c r="D7" s="25">
        <v>0</v>
      </c>
      <c r="E7" s="25">
        <v>0</v>
      </c>
      <c r="F7" s="25">
        <f t="shared" si="0"/>
        <v>100000</v>
      </c>
      <c r="H7" s="17">
        <f>+H6+1</f>
        <v>37</v>
      </c>
      <c r="I7" s="21">
        <v>218.81430577876844</v>
      </c>
      <c r="J7" s="22">
        <v>1.24E-3</v>
      </c>
      <c r="K7" s="1"/>
    </row>
    <row r="8" spans="1:11">
      <c r="A8" s="17">
        <v>3</v>
      </c>
      <c r="B8" s="25">
        <v>80000</v>
      </c>
      <c r="C8" s="25">
        <v>150</v>
      </c>
      <c r="D8" s="25">
        <f>+D7+(C7-E8*J7)/I7*1000</f>
        <v>345.62904719302685</v>
      </c>
      <c r="E8" s="25">
        <f>MAX(((100000-80000-D7)*I7/1000-C7)/(I7/1000-J7),0)</f>
        <v>19654.37095280697</v>
      </c>
      <c r="F8" s="25">
        <f>+B8+D8+E8</f>
        <v>100000</v>
      </c>
      <c r="H8" s="17">
        <f t="shared" ref="H8:H25" si="1">+H7+1</f>
        <v>38</v>
      </c>
      <c r="I8" s="21">
        <v>226.60787177091512</v>
      </c>
      <c r="J8" s="22">
        <v>1.33E-3</v>
      </c>
    </row>
    <row r="9" spans="1:11">
      <c r="A9" s="17">
        <v>4</v>
      </c>
      <c r="B9" s="25">
        <v>80000</v>
      </c>
      <c r="C9" s="25">
        <v>200</v>
      </c>
      <c r="D9" s="25">
        <f t="shared" ref="D9:D25" si="2">+D8+(C8-E9*J8)/I8*1000</f>
        <v>895.43753774339712</v>
      </c>
      <c r="E9" s="25">
        <f t="shared" ref="E9:E25" si="3">MAX(((100000-80000-D8)*I8/1000-C8)/(I8/1000-J8),0)</f>
        <v>19104.562462256603</v>
      </c>
      <c r="F9" s="25">
        <f t="shared" si="0"/>
        <v>100000</v>
      </c>
      <c r="H9" s="17">
        <f t="shared" si="1"/>
        <v>39</v>
      </c>
      <c r="I9" s="21">
        <v>234.65427682993555</v>
      </c>
      <c r="J9" s="22">
        <v>1.41E-3</v>
      </c>
    </row>
    <row r="10" spans="1:11">
      <c r="A10" s="17">
        <v>5</v>
      </c>
      <c r="B10" s="25">
        <v>80000</v>
      </c>
      <c r="C10" s="25">
        <v>250</v>
      </c>
      <c r="D10" s="25">
        <f t="shared" si="2"/>
        <v>1637.4174451621011</v>
      </c>
      <c r="E10" s="25">
        <f t="shared" si="3"/>
        <v>18362.5825548379</v>
      </c>
      <c r="F10" s="25">
        <f t="shared" si="0"/>
        <v>100000</v>
      </c>
      <c r="H10" s="17">
        <f t="shared" si="1"/>
        <v>40</v>
      </c>
      <c r="I10" s="21">
        <v>242.97303988937702</v>
      </c>
      <c r="J10" s="22">
        <v>1.5200000000000001E-3</v>
      </c>
    </row>
    <row r="11" spans="1:11">
      <c r="A11" s="17">
        <v>6</v>
      </c>
      <c r="B11" s="25">
        <v>80000</v>
      </c>
      <c r="C11" s="25">
        <v>300</v>
      </c>
      <c r="D11" s="25">
        <f t="shared" si="2"/>
        <v>2557.2189710339544</v>
      </c>
      <c r="E11" s="25">
        <f t="shared" si="3"/>
        <v>17442.781028966045</v>
      </c>
      <c r="F11" s="25">
        <f t="shared" si="0"/>
        <v>100000</v>
      </c>
      <c r="H11" s="17">
        <f t="shared" si="1"/>
        <v>41</v>
      </c>
      <c r="I11" s="21">
        <v>251.55432405751955</v>
      </c>
      <c r="J11" s="22">
        <v>1.65E-3</v>
      </c>
    </row>
    <row r="12" spans="1:11">
      <c r="A12" s="17">
        <v>7</v>
      </c>
      <c r="B12" s="25">
        <v>80000</v>
      </c>
      <c r="C12" s="25">
        <v>350</v>
      </c>
      <c r="D12" s="25">
        <f t="shared" si="2"/>
        <v>3642.5119619618763</v>
      </c>
      <c r="E12" s="25">
        <f t="shared" si="3"/>
        <v>16357.488038038126</v>
      </c>
      <c r="F12" s="25">
        <f t="shared" si="0"/>
        <v>100000</v>
      </c>
      <c r="H12" s="17">
        <f t="shared" si="1"/>
        <v>42</v>
      </c>
      <c r="I12" s="21">
        <v>260.39615066842316</v>
      </c>
      <c r="J12" s="22">
        <v>1.81E-3</v>
      </c>
    </row>
    <row r="13" spans="1:11">
      <c r="A13" s="17">
        <v>8</v>
      </c>
      <c r="B13" s="25">
        <v>80000</v>
      </c>
      <c r="C13" s="25">
        <v>400</v>
      </c>
      <c r="D13" s="25">
        <f t="shared" si="2"/>
        <v>4881.530160821183</v>
      </c>
      <c r="E13" s="25">
        <f t="shared" si="3"/>
        <v>15118.469839178817</v>
      </c>
      <c r="F13" s="25">
        <f t="shared" si="0"/>
        <v>100000</v>
      </c>
      <c r="H13" s="17">
        <f t="shared" si="1"/>
        <v>43</v>
      </c>
      <c r="I13" s="21">
        <v>269.48977318462431</v>
      </c>
      <c r="J13" s="22">
        <v>2E-3</v>
      </c>
    </row>
    <row r="14" spans="1:11">
      <c r="A14" s="17">
        <v>9</v>
      </c>
      <c r="B14" s="25">
        <v>80000</v>
      </c>
      <c r="C14" s="25">
        <f>+C13+50</f>
        <v>450</v>
      </c>
      <c r="D14" s="25">
        <f t="shared" si="2"/>
        <v>6263.8748236447145</v>
      </c>
      <c r="E14" s="25">
        <f t="shared" si="3"/>
        <v>13736.125176355286</v>
      </c>
      <c r="F14" s="25">
        <f t="shared" si="0"/>
        <v>100000</v>
      </c>
      <c r="H14" s="17">
        <f t="shared" si="1"/>
        <v>44</v>
      </c>
      <c r="I14" s="21">
        <v>278.82701814830597</v>
      </c>
      <c r="J14" s="22">
        <v>2.2100000000000002E-3</v>
      </c>
    </row>
    <row r="15" spans="1:11">
      <c r="A15" s="17">
        <v>10</v>
      </c>
      <c r="B15" s="25">
        <v>80000</v>
      </c>
      <c r="C15" s="25">
        <f t="shared" ref="C15:C25" si="4">+C14+50</f>
        <v>500</v>
      </c>
      <c r="D15" s="25">
        <f t="shared" si="2"/>
        <v>7780.9295810467574</v>
      </c>
      <c r="E15" s="25">
        <f t="shared" si="3"/>
        <v>12219.070418953244</v>
      </c>
      <c r="F15" s="25">
        <f t="shared" si="0"/>
        <v>100000</v>
      </c>
      <c r="H15" s="17">
        <f t="shared" si="1"/>
        <v>45</v>
      </c>
      <c r="I15" s="21">
        <v>288.4074794037204</v>
      </c>
      <c r="J15" s="22">
        <v>2.4399999999999999E-3</v>
      </c>
    </row>
    <row r="16" spans="1:11">
      <c r="A16" s="17">
        <v>11</v>
      </c>
      <c r="B16" s="25">
        <v>80000</v>
      </c>
      <c r="C16" s="25">
        <f t="shared" si="4"/>
        <v>550</v>
      </c>
      <c r="D16" s="25">
        <f t="shared" si="2"/>
        <v>9425.1216729522857</v>
      </c>
      <c r="E16" s="25">
        <f t="shared" si="3"/>
        <v>10574.878327047712</v>
      </c>
      <c r="F16" s="25">
        <f t="shared" si="0"/>
        <v>100000</v>
      </c>
      <c r="H16" s="17">
        <f t="shared" si="1"/>
        <v>46</v>
      </c>
      <c r="I16" s="21">
        <v>298.2314633504443</v>
      </c>
      <c r="J16" s="22">
        <v>2.6700000000000001E-3</v>
      </c>
    </row>
    <row r="17" spans="1:10">
      <c r="A17" s="17">
        <v>12</v>
      </c>
      <c r="B17" s="25">
        <v>80000</v>
      </c>
      <c r="C17" s="25">
        <f t="shared" si="4"/>
        <v>600</v>
      </c>
      <c r="D17" s="25">
        <f t="shared" si="2"/>
        <v>11190.456940115078</v>
      </c>
      <c r="E17" s="25">
        <f t="shared" si="3"/>
        <v>8809.5430598849216</v>
      </c>
      <c r="F17" s="25">
        <f t="shared" si="0"/>
        <v>100000</v>
      </c>
      <c r="H17" s="17">
        <f t="shared" si="1"/>
        <v>47</v>
      </c>
      <c r="I17" s="21">
        <v>308.31392005099832</v>
      </c>
      <c r="J17" s="22">
        <v>2.8599999999999997E-3</v>
      </c>
    </row>
    <row r="18" spans="1:10">
      <c r="A18" s="17">
        <v>13</v>
      </c>
      <c r="B18" s="25">
        <v>80000</v>
      </c>
      <c r="C18" s="25">
        <f t="shared" si="4"/>
        <v>650</v>
      </c>
      <c r="D18" s="25">
        <f t="shared" si="2"/>
        <v>13072.261916632518</v>
      </c>
      <c r="E18" s="25">
        <f t="shared" si="3"/>
        <v>6927.7380833674797</v>
      </c>
      <c r="F18" s="25">
        <f t="shared" si="0"/>
        <v>100000</v>
      </c>
      <c r="H18" s="17">
        <f t="shared" si="1"/>
        <v>48</v>
      </c>
      <c r="I18" s="21">
        <v>318.69795299861426</v>
      </c>
      <c r="J18" s="22">
        <v>3.0099999999999997E-3</v>
      </c>
    </row>
    <row r="19" spans="1:10">
      <c r="A19" s="17">
        <v>14</v>
      </c>
      <c r="B19" s="25">
        <v>80000</v>
      </c>
      <c r="C19" s="25">
        <f t="shared" si="4"/>
        <v>700</v>
      </c>
      <c r="D19" s="25">
        <f t="shared" si="2"/>
        <v>15065.203054845118</v>
      </c>
      <c r="E19" s="25">
        <f t="shared" si="3"/>
        <v>4934.7969451548825</v>
      </c>
      <c r="F19" s="25">
        <f t="shared" si="0"/>
        <v>100000</v>
      </c>
      <c r="H19" s="17">
        <f t="shared" si="1"/>
        <v>49</v>
      </c>
      <c r="I19" s="21">
        <v>329.42744773624491</v>
      </c>
      <c r="J19" s="22">
        <v>3.2000000000000002E-3</v>
      </c>
    </row>
    <row r="20" spans="1:10">
      <c r="A20" s="17">
        <v>15</v>
      </c>
      <c r="B20" s="25">
        <v>80000</v>
      </c>
      <c r="C20" s="25">
        <f t="shared" si="4"/>
        <v>750</v>
      </c>
      <c r="D20" s="25">
        <f t="shared" si="2"/>
        <v>17162.539298387346</v>
      </c>
      <c r="E20" s="25">
        <f t="shared" si="3"/>
        <v>2837.4607016126538</v>
      </c>
      <c r="F20" s="25">
        <f t="shared" si="0"/>
        <v>100000</v>
      </c>
      <c r="H20" s="17">
        <f t="shared" si="1"/>
        <v>50</v>
      </c>
      <c r="I20" s="21">
        <v>340.49412685162002</v>
      </c>
      <c r="J20" s="22">
        <v>3.4500000000000004E-3</v>
      </c>
    </row>
    <row r="21" spans="1:10">
      <c r="A21" s="17">
        <v>16</v>
      </c>
      <c r="B21" s="25">
        <v>80000</v>
      </c>
      <c r="C21" s="25">
        <f t="shared" si="4"/>
        <v>800</v>
      </c>
      <c r="D21" s="25">
        <f t="shared" si="2"/>
        <v>19358.722829291317</v>
      </c>
      <c r="E21" s="25">
        <f t="shared" si="3"/>
        <v>641.27717070868391</v>
      </c>
      <c r="F21" s="25">
        <f t="shared" si="0"/>
        <v>100000</v>
      </c>
      <c r="H21" s="17">
        <f t="shared" si="1"/>
        <v>51</v>
      </c>
      <c r="I21" s="21">
        <v>351.87787057918297</v>
      </c>
      <c r="J21" s="22">
        <v>3.7699999999999999E-3</v>
      </c>
    </row>
    <row r="22" spans="1:10">
      <c r="A22" s="17">
        <v>17</v>
      </c>
      <c r="B22" s="25">
        <v>80000</v>
      </c>
      <c r="C22" s="25">
        <f t="shared" si="4"/>
        <v>850</v>
      </c>
      <c r="D22" s="25">
        <f>+D21+(C21-E22*J21)/I21*1000</f>
        <v>21632.238917936556</v>
      </c>
      <c r="E22" s="25">
        <f t="shared" si="3"/>
        <v>0</v>
      </c>
      <c r="F22" s="25">
        <f t="shared" si="0"/>
        <v>101632.23891793656</v>
      </c>
      <c r="H22" s="17">
        <f t="shared" si="1"/>
        <v>52</v>
      </c>
      <c r="I22" s="21">
        <v>363.5535824080286</v>
      </c>
      <c r="J22" s="22">
        <v>4.1600000000000005E-3</v>
      </c>
    </row>
    <row r="23" spans="1:10">
      <c r="A23" s="17">
        <v>18</v>
      </c>
      <c r="B23" s="25">
        <v>80000</v>
      </c>
      <c r="C23" s="25">
        <f t="shared" si="4"/>
        <v>900</v>
      </c>
      <c r="D23" s="25">
        <f t="shared" si="2"/>
        <v>23970.271167185627</v>
      </c>
      <c r="E23" s="25">
        <f t="shared" si="3"/>
        <v>0</v>
      </c>
      <c r="F23" s="25">
        <f t="shared" si="0"/>
        <v>103970.27116718562</v>
      </c>
      <c r="H23" s="17">
        <f t="shared" si="1"/>
        <v>53</v>
      </c>
      <c r="I23" s="21">
        <v>375.49779653794764</v>
      </c>
      <c r="J23" s="22">
        <v>4.6100000000000004E-3</v>
      </c>
    </row>
    <row r="24" spans="1:10">
      <c r="A24" s="17">
        <v>19</v>
      </c>
      <c r="B24" s="25">
        <v>80000</v>
      </c>
      <c r="C24" s="25">
        <f t="shared" si="4"/>
        <v>950</v>
      </c>
      <c r="D24" s="25">
        <f t="shared" si="2"/>
        <v>26367.089492879972</v>
      </c>
      <c r="E24" s="25">
        <f t="shared" si="3"/>
        <v>0</v>
      </c>
      <c r="F24" s="25">
        <f t="shared" si="0"/>
        <v>106367.08949287997</v>
      </c>
      <c r="H24" s="17">
        <f t="shared" si="1"/>
        <v>54</v>
      </c>
      <c r="I24" s="21">
        <v>387.69498226771969</v>
      </c>
      <c r="J24" s="22">
        <v>5.1799999999999997E-3</v>
      </c>
    </row>
    <row r="25" spans="1:10">
      <c r="A25" s="18">
        <v>20</v>
      </c>
      <c r="B25" s="26">
        <v>80000</v>
      </c>
      <c r="C25" s="26">
        <f t="shared" si="4"/>
        <v>1000</v>
      </c>
      <c r="D25" s="26">
        <f t="shared" si="2"/>
        <v>28817.469413825107</v>
      </c>
      <c r="E25" s="26">
        <f t="shared" si="3"/>
        <v>0</v>
      </c>
      <c r="F25" s="26">
        <f t="shared" si="0"/>
        <v>108817.46941382511</v>
      </c>
      <c r="H25" s="18">
        <f t="shared" si="1"/>
        <v>55</v>
      </c>
      <c r="I25" s="23">
        <v>400.09527508336026</v>
      </c>
      <c r="J25" s="24">
        <v>5.8200000000000005E-3</v>
      </c>
    </row>
    <row r="26" spans="1:10">
      <c r="I26" s="2"/>
      <c r="J26" s="3"/>
    </row>
    <row r="27" spans="1:10">
      <c r="A27" t="s">
        <v>8</v>
      </c>
      <c r="I27" s="2"/>
      <c r="J27" s="3"/>
    </row>
    <row r="28" spans="1:10">
      <c r="I28" s="2"/>
      <c r="J28" s="3"/>
    </row>
    <row r="29" spans="1:10">
      <c r="A29" t="s">
        <v>9</v>
      </c>
      <c r="I29" s="2"/>
      <c r="J29" s="3"/>
    </row>
    <row r="30" spans="1:10">
      <c r="I30" s="2"/>
      <c r="J30" s="3"/>
    </row>
    <row r="31" spans="1:10">
      <c r="A31" t="s">
        <v>10</v>
      </c>
      <c r="I31" s="2"/>
      <c r="J31" s="3"/>
    </row>
    <row r="32" spans="1:10">
      <c r="I32" s="2"/>
      <c r="J32" s="3"/>
    </row>
    <row r="33" spans="1:10">
      <c r="A33" t="s">
        <v>11</v>
      </c>
      <c r="I33" s="2"/>
      <c r="J33" s="3"/>
    </row>
    <row r="34" spans="1:10">
      <c r="I34" s="2"/>
      <c r="J34" s="3"/>
    </row>
    <row r="35" spans="1:10">
      <c r="A35" t="s">
        <v>12</v>
      </c>
      <c r="I35" s="2"/>
      <c r="J35" s="3"/>
    </row>
    <row r="36" spans="1:10">
      <c r="I36" s="2"/>
      <c r="J36" s="3"/>
    </row>
    <row r="37" spans="1:10">
      <c r="A37" t="s">
        <v>13</v>
      </c>
      <c r="I37" s="2"/>
      <c r="J37" s="3"/>
    </row>
    <row r="38" spans="1:10">
      <c r="I38" s="2"/>
      <c r="J38" s="3"/>
    </row>
    <row r="39" spans="1:10">
      <c r="A39" t="s">
        <v>14</v>
      </c>
      <c r="I39" s="2"/>
      <c r="J39" s="3"/>
    </row>
    <row r="40" spans="1:10">
      <c r="I40" s="2"/>
      <c r="J40" s="3"/>
    </row>
    <row r="41" spans="1:10">
      <c r="I41" s="2"/>
      <c r="J41" s="3"/>
    </row>
    <row r="42" spans="1:10">
      <c r="I42" s="2"/>
      <c r="J42" s="3"/>
    </row>
    <row r="43" spans="1:10">
      <c r="I43" s="2"/>
      <c r="J43" s="3"/>
    </row>
    <row r="44" spans="1:10">
      <c r="I44" s="2"/>
      <c r="J44" s="3"/>
    </row>
    <row r="45" spans="1:10">
      <c r="I45" s="2"/>
      <c r="J45" s="3"/>
    </row>
    <row r="46" spans="1:10">
      <c r="I46" s="2"/>
      <c r="J46" s="3"/>
    </row>
    <row r="47" spans="1:10">
      <c r="I47" s="2"/>
      <c r="J47" s="3"/>
    </row>
    <row r="48" spans="1:10">
      <c r="I48" s="2"/>
      <c r="J48" s="3"/>
    </row>
    <row r="49" spans="9:10">
      <c r="I49" s="2"/>
      <c r="J49" s="3"/>
    </row>
    <row r="50" spans="9:10">
      <c r="I50" s="2"/>
      <c r="J50" s="3"/>
    </row>
    <row r="51" spans="9:10">
      <c r="I51" s="2"/>
      <c r="J51" s="3"/>
    </row>
    <row r="52" spans="9:10">
      <c r="I52" s="2"/>
      <c r="J52" s="3"/>
    </row>
    <row r="53" spans="9:10">
      <c r="I53" s="2"/>
      <c r="J53" s="3"/>
    </row>
    <row r="54" spans="9:10">
      <c r="I54" s="2"/>
      <c r="J54" s="3"/>
    </row>
    <row r="55" spans="9:10">
      <c r="I55" s="2"/>
      <c r="J55" s="3"/>
    </row>
    <row r="56" spans="9:10">
      <c r="I56" s="2"/>
      <c r="J56" s="3"/>
    </row>
    <row r="57" spans="9:10">
      <c r="I57" s="2"/>
      <c r="J57" s="3"/>
    </row>
    <row r="58" spans="9:10">
      <c r="I58" s="2"/>
      <c r="J58" s="3"/>
    </row>
    <row r="59" spans="9:10">
      <c r="I59" s="2"/>
      <c r="J59" s="3"/>
    </row>
    <row r="60" spans="9:10">
      <c r="I60" s="2"/>
      <c r="J60" s="3"/>
    </row>
    <row r="61" spans="9:10">
      <c r="I61" s="2"/>
      <c r="J61" s="3"/>
    </row>
    <row r="62" spans="9:10">
      <c r="I62" s="2"/>
      <c r="J62" s="3"/>
    </row>
    <row r="63" spans="9:10">
      <c r="I63" s="2"/>
      <c r="J63" s="3"/>
    </row>
    <row r="64" spans="9:10">
      <c r="I64" s="2"/>
      <c r="J64" s="3"/>
    </row>
    <row r="65" spans="9:10">
      <c r="I65" s="2"/>
      <c r="J65" s="3"/>
    </row>
    <row r="66" spans="9:10">
      <c r="I66" s="2"/>
      <c r="J66" s="2"/>
    </row>
    <row r="67" spans="9:10">
      <c r="I67" s="2"/>
      <c r="J67" s="2"/>
    </row>
    <row r="68" spans="9:10">
      <c r="I68" s="2"/>
      <c r="J68" s="2"/>
    </row>
    <row r="69" spans="9:10">
      <c r="I69" s="2"/>
      <c r="J69" s="2"/>
    </row>
    <row r="70" spans="9:10">
      <c r="I70" s="2"/>
      <c r="J70" s="2"/>
    </row>
    <row r="71" spans="9:10">
      <c r="I71" s="2"/>
      <c r="J71" s="2"/>
    </row>
    <row r="72" spans="9:10">
      <c r="I72" s="2"/>
      <c r="J72" s="2"/>
    </row>
    <row r="73" spans="9:10">
      <c r="I73" s="2"/>
      <c r="J73" s="2"/>
    </row>
    <row r="74" spans="9:10">
      <c r="I74" s="2"/>
      <c r="J74" s="2"/>
    </row>
    <row r="75" spans="9:10">
      <c r="I75" s="2"/>
      <c r="J75" s="2"/>
    </row>
    <row r="76" spans="9:10">
      <c r="I76" s="2"/>
      <c r="J76" s="2"/>
    </row>
    <row r="77" spans="9:10">
      <c r="I77" s="2"/>
      <c r="J77" s="2"/>
    </row>
    <row r="78" spans="9:10">
      <c r="I78" s="2"/>
      <c r="J78" s="2"/>
    </row>
    <row r="79" spans="9:10">
      <c r="I79" s="2"/>
      <c r="J79" s="2"/>
    </row>
    <row r="80" spans="9:10">
      <c r="I80" s="2"/>
      <c r="J80" s="2"/>
    </row>
    <row r="81" spans="9:10">
      <c r="I81" s="2"/>
      <c r="J81" s="2"/>
    </row>
    <row r="82" spans="9:10">
      <c r="I82" s="2"/>
      <c r="J82" s="2"/>
    </row>
    <row r="83" spans="9:10">
      <c r="I83" s="2"/>
      <c r="J83" s="2"/>
    </row>
    <row r="84" spans="9:10">
      <c r="I84" s="2"/>
      <c r="J84" s="2"/>
    </row>
    <row r="85" spans="9:10">
      <c r="I85" s="2"/>
      <c r="J85" s="2"/>
    </row>
    <row r="86" spans="9:10">
      <c r="I86" s="2"/>
      <c r="J86" s="2"/>
    </row>
    <row r="87" spans="9:10">
      <c r="I87" s="2"/>
      <c r="J87" s="2"/>
    </row>
    <row r="88" spans="9:10">
      <c r="I88" s="2"/>
      <c r="J88" s="2"/>
    </row>
    <row r="89" spans="9:10">
      <c r="I89" s="2"/>
      <c r="J89" s="2"/>
    </row>
    <row r="90" spans="9:10">
      <c r="I90" s="2"/>
      <c r="J90" s="2"/>
    </row>
    <row r="91" spans="9:10">
      <c r="I91" s="2"/>
      <c r="J91" s="2"/>
    </row>
    <row r="92" spans="9:10">
      <c r="I92" s="2"/>
      <c r="J92" s="2"/>
    </row>
    <row r="93" spans="9:10">
      <c r="I93" s="2"/>
      <c r="J93" s="2"/>
    </row>
    <row r="94" spans="9:10">
      <c r="I94" s="2"/>
      <c r="J94" s="2"/>
    </row>
    <row r="95" spans="9:10">
      <c r="I95" s="2"/>
      <c r="J95" s="2"/>
    </row>
    <row r="96" spans="9:10">
      <c r="I96" s="2"/>
      <c r="J96" s="2"/>
    </row>
    <row r="97" spans="9:10">
      <c r="I97" s="2"/>
      <c r="J97" s="2"/>
    </row>
    <row r="98" spans="9:10">
      <c r="I98" s="2"/>
      <c r="J98" s="2"/>
    </row>
    <row r="99" spans="9:10">
      <c r="I99" s="2"/>
      <c r="J99" s="2"/>
    </row>
    <row r="100" spans="9:10">
      <c r="I100" s="2"/>
      <c r="J100" s="2"/>
    </row>
    <row r="101" spans="9:10">
      <c r="I101" s="2"/>
      <c r="J101" s="2"/>
    </row>
    <row r="102" spans="9:10">
      <c r="I102" s="2"/>
      <c r="J102" s="2"/>
    </row>
    <row r="103" spans="9:10">
      <c r="I103" s="2"/>
      <c r="J103" s="2"/>
    </row>
    <row r="104" spans="9:10">
      <c r="I104" s="2"/>
      <c r="J104" s="2"/>
    </row>
    <row r="105" spans="9:10">
      <c r="I105" s="2"/>
      <c r="J105" s="2"/>
    </row>
    <row r="106" spans="9:10">
      <c r="I106" s="2"/>
      <c r="J106" s="2"/>
    </row>
    <row r="107" spans="9:10">
      <c r="I107" s="2"/>
      <c r="J107" s="2"/>
    </row>
    <row r="108" spans="9:10">
      <c r="I108" s="2"/>
      <c r="J108" s="2"/>
    </row>
    <row r="109" spans="9:10">
      <c r="I109" s="2"/>
      <c r="J109" s="2"/>
    </row>
    <row r="110" spans="9:10">
      <c r="I110" s="2"/>
      <c r="J110" s="2"/>
    </row>
    <row r="111" spans="9:10">
      <c r="I111" s="2"/>
      <c r="J111" s="2"/>
    </row>
    <row r="112" spans="9:10">
      <c r="I112" s="2"/>
      <c r="J112" s="2"/>
    </row>
    <row r="113" spans="9:10">
      <c r="I113" s="2"/>
      <c r="J113" s="2"/>
    </row>
    <row r="114" spans="9:10">
      <c r="I114" s="2"/>
      <c r="J114" s="2"/>
    </row>
    <row r="115" spans="9:10">
      <c r="I115" s="2"/>
      <c r="J115" s="2"/>
    </row>
    <row r="116" spans="9:10">
      <c r="I116" s="2"/>
      <c r="J116" s="2"/>
    </row>
    <row r="117" spans="9:10">
      <c r="I117" s="2"/>
      <c r="J117" s="2"/>
    </row>
    <row r="118" spans="9:10">
      <c r="I118" s="2"/>
      <c r="J118" s="2"/>
    </row>
    <row r="119" spans="9:10">
      <c r="I119" s="2"/>
      <c r="J119" s="2"/>
    </row>
    <row r="120" spans="9:10">
      <c r="I120" s="2"/>
      <c r="J120" s="2"/>
    </row>
    <row r="121" spans="9:10">
      <c r="I121" s="2"/>
      <c r="J121" s="2"/>
    </row>
    <row r="122" spans="9:10">
      <c r="I122" s="2"/>
      <c r="J122" s="2"/>
    </row>
    <row r="123" spans="9:10">
      <c r="I123" s="2"/>
      <c r="J123" s="2"/>
    </row>
    <row r="124" spans="9:10">
      <c r="I124" s="2"/>
      <c r="J124" s="2"/>
    </row>
    <row r="125" spans="9:10">
      <c r="I125" s="2"/>
      <c r="J125" s="2"/>
    </row>
    <row r="126" spans="9:10">
      <c r="I126" s="2"/>
      <c r="J126" s="2"/>
    </row>
    <row r="127" spans="9:10">
      <c r="I127" s="2"/>
      <c r="J127" s="2"/>
    </row>
    <row r="128" spans="9:10">
      <c r="I128" s="2"/>
      <c r="J128" s="2"/>
    </row>
    <row r="129" spans="9:10">
      <c r="I129" s="2"/>
      <c r="J129" s="2"/>
    </row>
    <row r="130" spans="9:10">
      <c r="I130" s="2"/>
      <c r="J130" s="2"/>
    </row>
    <row r="131" spans="9:10">
      <c r="I131" s="2"/>
      <c r="J131" s="2"/>
    </row>
    <row r="132" spans="9:10">
      <c r="I132" s="2"/>
      <c r="J132" s="2"/>
    </row>
    <row r="133" spans="9:10">
      <c r="I133" s="2"/>
      <c r="J133" s="2"/>
    </row>
    <row r="134" spans="9:10">
      <c r="I134" s="2"/>
      <c r="J134" s="2"/>
    </row>
    <row r="135" spans="9:10">
      <c r="I135" s="2"/>
      <c r="J135" s="2"/>
    </row>
    <row r="136" spans="9:10">
      <c r="I136" s="2"/>
      <c r="J136" s="2"/>
    </row>
    <row r="137" spans="9:10">
      <c r="I137" s="2"/>
      <c r="J137" s="2"/>
    </row>
    <row r="138" spans="9:10">
      <c r="I138" s="2"/>
      <c r="J138" s="2"/>
    </row>
    <row r="139" spans="9:10">
      <c r="I139" s="2"/>
      <c r="J139" s="2"/>
    </row>
    <row r="140" spans="9:10">
      <c r="I140" s="2"/>
      <c r="J140" s="2"/>
    </row>
    <row r="141" spans="9:10">
      <c r="I141" s="2"/>
      <c r="J141" s="2"/>
    </row>
    <row r="142" spans="9:10">
      <c r="I142" s="2"/>
      <c r="J142" s="2"/>
    </row>
    <row r="143" spans="9:10">
      <c r="I143" s="2"/>
      <c r="J143" s="2"/>
    </row>
    <row r="144" spans="9:10">
      <c r="I144" s="2"/>
      <c r="J144" s="2"/>
    </row>
    <row r="145" spans="9:10">
      <c r="I145" s="2"/>
      <c r="J145" s="2"/>
    </row>
    <row r="146" spans="9:10">
      <c r="I146" s="2"/>
      <c r="J146" s="2"/>
    </row>
    <row r="147" spans="9:10">
      <c r="I147" s="2"/>
      <c r="J147" s="2"/>
    </row>
    <row r="148" spans="9:10">
      <c r="I148" s="2"/>
      <c r="J148" s="2"/>
    </row>
    <row r="149" spans="9:10">
      <c r="I149" s="2"/>
      <c r="J149" s="2"/>
    </row>
    <row r="150" spans="9:10">
      <c r="I150" s="2"/>
      <c r="J150" s="2"/>
    </row>
    <row r="151" spans="9:10">
      <c r="I151" s="2"/>
      <c r="J151" s="2"/>
    </row>
    <row r="152" spans="9:10">
      <c r="I152" s="2"/>
      <c r="J152" s="2"/>
    </row>
    <row r="153" spans="9:10">
      <c r="I153" s="2"/>
      <c r="J153" s="2"/>
    </row>
    <row r="154" spans="9:10">
      <c r="I154" s="2"/>
      <c r="J154" s="2"/>
    </row>
    <row r="155" spans="9:10">
      <c r="I155" s="2"/>
      <c r="J155" s="2"/>
    </row>
    <row r="156" spans="9:10">
      <c r="I156" s="2"/>
      <c r="J156" s="2"/>
    </row>
    <row r="157" spans="9:10">
      <c r="I157" s="2"/>
      <c r="J157" s="2"/>
    </row>
    <row r="158" spans="9:10">
      <c r="I158" s="2"/>
      <c r="J158" s="2"/>
    </row>
    <row r="159" spans="9:10">
      <c r="I159" s="2"/>
      <c r="J159" s="2"/>
    </row>
  </sheetData>
  <mergeCells count="2">
    <mergeCell ref="A1:J1"/>
    <mergeCell ref="A2:J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A27"/>
  <sheetViews>
    <sheetView zoomScaleNormal="100" workbookViewId="0">
      <selection activeCell="A2" sqref="A2:AA2"/>
    </sheetView>
  </sheetViews>
  <sheetFormatPr defaultRowHeight="15"/>
  <cols>
    <col min="1" max="1" width="7.42578125" customWidth="1"/>
    <col min="3" max="4" width="12.42578125" bestFit="1" customWidth="1"/>
    <col min="5" max="5" width="10.140625" customWidth="1"/>
    <col min="6" max="6" width="12.42578125" bestFit="1" customWidth="1"/>
    <col min="7" max="7" width="2.7109375" customWidth="1"/>
    <col min="8" max="8" width="7.28515625" customWidth="1"/>
    <col min="10" max="10" width="11.85546875" bestFit="1" customWidth="1"/>
    <col min="11" max="11" width="12.42578125" bestFit="1" customWidth="1"/>
    <col min="12" max="12" width="10.28515625" customWidth="1"/>
    <col min="13" max="13" width="12.42578125" bestFit="1" customWidth="1"/>
    <col min="14" max="14" width="2.7109375" customWidth="1"/>
    <col min="15" max="15" width="7.42578125" customWidth="1"/>
    <col min="17" max="18" width="12.42578125" bestFit="1" customWidth="1"/>
    <col min="19" max="19" width="10" customWidth="1"/>
    <col min="20" max="20" width="12.42578125" bestFit="1" customWidth="1"/>
    <col min="21" max="21" width="2.7109375" customWidth="1"/>
    <col min="22" max="22" width="7.140625" customWidth="1"/>
    <col min="24" max="24" width="11.85546875" bestFit="1" customWidth="1"/>
    <col min="25" max="25" width="12.42578125" bestFit="1" customWidth="1"/>
    <col min="26" max="26" width="9.7109375" customWidth="1"/>
    <col min="27" max="27" width="12.42578125" bestFit="1" customWidth="1"/>
  </cols>
  <sheetData>
    <row r="1" spans="1:27" ht="18.75">
      <c r="A1" s="204" t="s">
        <v>577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</row>
    <row r="2" spans="1:27" ht="18.75">
      <c r="A2" s="204" t="s">
        <v>85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</row>
    <row r="4" spans="1:27">
      <c r="A4" s="230" t="s">
        <v>79</v>
      </c>
      <c r="B4" s="230"/>
      <c r="C4" s="230"/>
      <c r="D4" s="230"/>
      <c r="E4" s="230"/>
      <c r="F4" s="230"/>
      <c r="H4" s="230" t="s">
        <v>82</v>
      </c>
      <c r="I4" s="230"/>
      <c r="J4" s="230"/>
      <c r="K4" s="230"/>
      <c r="L4" s="230"/>
      <c r="M4" s="230"/>
      <c r="O4" s="230" t="s">
        <v>83</v>
      </c>
      <c r="P4" s="230"/>
      <c r="Q4" s="230"/>
      <c r="R4" s="230"/>
      <c r="S4" s="230"/>
      <c r="T4" s="230"/>
      <c r="V4" s="230" t="s">
        <v>84</v>
      </c>
      <c r="W4" s="230"/>
      <c r="X4" s="230"/>
      <c r="Y4" s="230"/>
      <c r="Z4" s="230"/>
      <c r="AA4" s="230"/>
    </row>
    <row r="6" spans="1:27" ht="45">
      <c r="A6" s="67" t="s">
        <v>73</v>
      </c>
      <c r="B6" s="67" t="s">
        <v>80</v>
      </c>
      <c r="C6" s="67" t="s">
        <v>76</v>
      </c>
      <c r="D6" s="67" t="s">
        <v>77</v>
      </c>
      <c r="E6" s="67" t="s">
        <v>81</v>
      </c>
      <c r="F6" s="67" t="s">
        <v>78</v>
      </c>
      <c r="H6" s="67" t="s">
        <v>73</v>
      </c>
      <c r="I6" s="67" t="s">
        <v>80</v>
      </c>
      <c r="J6" s="67" t="s">
        <v>76</v>
      </c>
      <c r="K6" s="67" t="s">
        <v>77</v>
      </c>
      <c r="L6" s="67" t="s">
        <v>81</v>
      </c>
      <c r="M6" s="67" t="s">
        <v>78</v>
      </c>
      <c r="O6" s="67" t="s">
        <v>73</v>
      </c>
      <c r="P6" s="67" t="s">
        <v>80</v>
      </c>
      <c r="Q6" s="67" t="s">
        <v>76</v>
      </c>
      <c r="R6" s="67" t="s">
        <v>77</v>
      </c>
      <c r="S6" s="67" t="s">
        <v>81</v>
      </c>
      <c r="T6" s="67" t="s">
        <v>78</v>
      </c>
      <c r="V6" s="67" t="s">
        <v>73</v>
      </c>
      <c r="W6" s="67" t="s">
        <v>80</v>
      </c>
      <c r="X6" s="67" t="s">
        <v>76</v>
      </c>
      <c r="Y6" s="67" t="s">
        <v>77</v>
      </c>
      <c r="Z6" s="67" t="s">
        <v>81</v>
      </c>
      <c r="AA6" s="67" t="s">
        <v>78</v>
      </c>
    </row>
    <row r="8" spans="1:27">
      <c r="A8" s="16">
        <v>1</v>
      </c>
      <c r="B8" s="65">
        <v>0.05</v>
      </c>
      <c r="C8" s="66">
        <v>100000</v>
      </c>
      <c r="D8" s="66">
        <f>+C8*(1+B8)</f>
        <v>105000</v>
      </c>
      <c r="E8" s="65">
        <v>0.09</v>
      </c>
      <c r="F8" s="66">
        <f>+D8*(1-E8)</f>
        <v>95550</v>
      </c>
      <c r="H8" s="16">
        <v>1</v>
      </c>
      <c r="I8" s="65">
        <v>0.08</v>
      </c>
      <c r="J8" s="66">
        <v>75000</v>
      </c>
      <c r="K8" s="66">
        <f>+J8*(1+I8)</f>
        <v>81000</v>
      </c>
      <c r="L8" s="65">
        <v>0.09</v>
      </c>
      <c r="M8" s="66">
        <f>+K8*(1-0.9*L8)</f>
        <v>74439</v>
      </c>
      <c r="O8" s="16">
        <v>1</v>
      </c>
      <c r="P8" s="65">
        <v>0.05</v>
      </c>
      <c r="Q8" s="66">
        <v>100000</v>
      </c>
      <c r="R8" s="66">
        <f>+Q8*(1+P8)</f>
        <v>105000</v>
      </c>
      <c r="S8" s="65">
        <v>0.09</v>
      </c>
      <c r="T8" s="66">
        <f>+R8*0.1+R8*0.9*(1-S8)*(1+(0.055-0.05)*(9-O8))</f>
        <v>99934.8</v>
      </c>
      <c r="V8" s="16">
        <v>1</v>
      </c>
      <c r="W8" s="65">
        <v>0.06</v>
      </c>
      <c r="X8" s="66">
        <v>5000</v>
      </c>
      <c r="Y8" s="66">
        <f>+X8*(1+W8)</f>
        <v>5300</v>
      </c>
      <c r="Z8" s="65">
        <v>0.09</v>
      </c>
      <c r="AA8" s="66">
        <f>+Y8*(1-0.9*Z8)</f>
        <v>4870.7</v>
      </c>
    </row>
    <row r="9" spans="1:27">
      <c r="A9" s="16">
        <f>+A8+1</f>
        <v>2</v>
      </c>
      <c r="B9" s="65">
        <v>0.05</v>
      </c>
      <c r="C9" s="66">
        <v>0</v>
      </c>
      <c r="D9" s="66">
        <f>+(D8+C9)*(1+B9)</f>
        <v>110250</v>
      </c>
      <c r="E9" s="65">
        <v>0.08</v>
      </c>
      <c r="F9" s="66">
        <f t="shared" ref="F9:F27" si="0">+D9*(1-E9)</f>
        <v>101430</v>
      </c>
      <c r="H9" s="16">
        <f>+H8+1</f>
        <v>2</v>
      </c>
      <c r="I9" s="65">
        <v>0.08</v>
      </c>
      <c r="J9" s="66">
        <v>0</v>
      </c>
      <c r="K9" s="66">
        <f>+(K8+J9)*(1+I9)</f>
        <v>87480</v>
      </c>
      <c r="L9" s="65">
        <v>0.08</v>
      </c>
      <c r="M9" s="66">
        <f>+K9*(1-0.9*L9)</f>
        <v>81181.439999999988</v>
      </c>
      <c r="O9" s="16">
        <f>+O8+1</f>
        <v>2</v>
      </c>
      <c r="P9" s="65">
        <v>0.05</v>
      </c>
      <c r="Q9" s="66">
        <v>0</v>
      </c>
      <c r="R9" s="66">
        <f>+(R8+Q9)*(1+P9)</f>
        <v>110250</v>
      </c>
      <c r="S9" s="65">
        <v>0.08</v>
      </c>
      <c r="T9" s="66">
        <f t="shared" ref="T9:T27" si="1">+R9*0.1+R9*0.9*(1-S9)*(1+(0.055-0.05)*(9-O9))</f>
        <v>105507.045</v>
      </c>
      <c r="V9" s="16">
        <f>+V8+1</f>
        <v>2</v>
      </c>
      <c r="W9" s="65">
        <v>0.06</v>
      </c>
      <c r="X9" s="66">
        <v>5000</v>
      </c>
      <c r="Y9" s="66">
        <f>+(Y8+X9)*(1+W9)</f>
        <v>10918</v>
      </c>
      <c r="Z9" s="65">
        <v>0.08</v>
      </c>
      <c r="AA9" s="66">
        <f>+Y9*(1-0.9*Z9)</f>
        <v>10131.903999999999</v>
      </c>
    </row>
    <row r="10" spans="1:27">
      <c r="A10" s="16">
        <f t="shared" ref="A10:A27" si="2">+A9+1</f>
        <v>3</v>
      </c>
      <c r="B10" s="65">
        <v>0.05</v>
      </c>
      <c r="C10" s="66">
        <v>0</v>
      </c>
      <c r="D10" s="66">
        <f t="shared" ref="D10:D27" si="3">+(D9+C10)*(1+B10)</f>
        <v>115762.5</v>
      </c>
      <c r="E10" s="65">
        <v>7.0000000000000007E-2</v>
      </c>
      <c r="F10" s="66">
        <f t="shared" si="0"/>
        <v>107659.125</v>
      </c>
      <c r="H10" s="16">
        <f t="shared" ref="H10:H27" si="4">+H9+1</f>
        <v>3</v>
      </c>
      <c r="I10" s="65">
        <v>0.08</v>
      </c>
      <c r="J10" s="66">
        <v>0</v>
      </c>
      <c r="K10" s="66">
        <f t="shared" ref="K10:K27" si="5">+(K9+J10)*(1+I10)</f>
        <v>94478.400000000009</v>
      </c>
      <c r="L10" s="65">
        <v>7.0000000000000007E-2</v>
      </c>
      <c r="M10" s="66">
        <f t="shared" ref="M10:M27" si="6">+K10*(1-0.9*L10)</f>
        <v>88526.260800000004</v>
      </c>
      <c r="O10" s="16">
        <f t="shared" ref="O10:O27" si="7">+O9+1</f>
        <v>3</v>
      </c>
      <c r="P10" s="65">
        <v>0.05</v>
      </c>
      <c r="Q10" s="66">
        <v>0</v>
      </c>
      <c r="R10" s="66">
        <f t="shared" ref="R10:R27" si="8">+(R9+Q10)*(1+P10)</f>
        <v>115762.5</v>
      </c>
      <c r="S10" s="65">
        <v>7.0000000000000007E-2</v>
      </c>
      <c r="T10" s="66">
        <f t="shared" si="1"/>
        <v>111376.258875</v>
      </c>
      <c r="V10" s="16">
        <f t="shared" ref="V10:V27" si="9">+V9+1</f>
        <v>3</v>
      </c>
      <c r="W10" s="65">
        <v>0.06</v>
      </c>
      <c r="X10" s="66">
        <v>5000</v>
      </c>
      <c r="Y10" s="66">
        <f t="shared" ref="Y10:Y27" si="10">+(Y9+X10)*(1+W10)</f>
        <v>16873.080000000002</v>
      </c>
      <c r="Z10" s="65">
        <v>7.0000000000000007E-2</v>
      </c>
      <c r="AA10" s="66">
        <f t="shared" ref="AA10:AA27" si="11">+Y10*(1-0.9*Z10)</f>
        <v>15810.07596</v>
      </c>
    </row>
    <row r="11" spans="1:27">
      <c r="A11" s="16">
        <f t="shared" si="2"/>
        <v>4</v>
      </c>
      <c r="B11" s="65">
        <v>0.05</v>
      </c>
      <c r="C11" s="66">
        <v>0</v>
      </c>
      <c r="D11" s="66">
        <f t="shared" si="3"/>
        <v>121550.625</v>
      </c>
      <c r="E11" s="65">
        <v>0.06</v>
      </c>
      <c r="F11" s="66">
        <f t="shared" si="0"/>
        <v>114257.58749999999</v>
      </c>
      <c r="H11" s="16">
        <f t="shared" si="4"/>
        <v>4</v>
      </c>
      <c r="I11" s="65">
        <v>0.08</v>
      </c>
      <c r="J11" s="66">
        <v>0</v>
      </c>
      <c r="K11" s="66">
        <f t="shared" si="5"/>
        <v>102036.67200000002</v>
      </c>
      <c r="L11" s="65">
        <v>0.06</v>
      </c>
      <c r="M11" s="66">
        <f t="shared" si="6"/>
        <v>96526.691712000014</v>
      </c>
      <c r="O11" s="16">
        <f t="shared" si="7"/>
        <v>4</v>
      </c>
      <c r="P11" s="65">
        <v>0.05</v>
      </c>
      <c r="Q11" s="66">
        <v>0</v>
      </c>
      <c r="R11" s="66">
        <f t="shared" si="8"/>
        <v>121550.625</v>
      </c>
      <c r="S11" s="65">
        <v>0.06</v>
      </c>
      <c r="T11" s="66">
        <f t="shared" si="1"/>
        <v>117557.68696874999</v>
      </c>
      <c r="V11" s="16">
        <f t="shared" si="9"/>
        <v>4</v>
      </c>
      <c r="W11" s="65">
        <v>0.06</v>
      </c>
      <c r="X11" s="66">
        <v>5000</v>
      </c>
      <c r="Y11" s="66">
        <f t="shared" si="10"/>
        <v>23185.464800000002</v>
      </c>
      <c r="Z11" s="65">
        <v>0.06</v>
      </c>
      <c r="AA11" s="66">
        <f t="shared" si="11"/>
        <v>21933.4497008</v>
      </c>
    </row>
    <row r="12" spans="1:27">
      <c r="A12" s="16">
        <f t="shared" si="2"/>
        <v>5</v>
      </c>
      <c r="B12" s="65">
        <v>0.05</v>
      </c>
      <c r="C12" s="66">
        <v>0</v>
      </c>
      <c r="D12" s="66">
        <f t="shared" si="3"/>
        <v>127628.15625</v>
      </c>
      <c r="E12" s="65">
        <v>0.05</v>
      </c>
      <c r="F12" s="66">
        <f t="shared" si="0"/>
        <v>121246.74843749999</v>
      </c>
      <c r="H12" s="16">
        <f t="shared" si="4"/>
        <v>5</v>
      </c>
      <c r="I12" s="65">
        <v>0.08</v>
      </c>
      <c r="J12" s="66">
        <v>0</v>
      </c>
      <c r="K12" s="66">
        <f t="shared" si="5"/>
        <v>110199.60576000003</v>
      </c>
      <c r="L12" s="65">
        <v>0.05</v>
      </c>
      <c r="M12" s="66">
        <f t="shared" si="6"/>
        <v>105240.62350080002</v>
      </c>
      <c r="O12" s="16">
        <f t="shared" si="7"/>
        <v>5</v>
      </c>
      <c r="P12" s="65">
        <v>0.05</v>
      </c>
      <c r="Q12" s="66">
        <v>0</v>
      </c>
      <c r="R12" s="66">
        <f t="shared" si="8"/>
        <v>127628.15625</v>
      </c>
      <c r="S12" s="65">
        <v>0.05</v>
      </c>
      <c r="T12" s="66">
        <f t="shared" si="1"/>
        <v>124067.33069062499</v>
      </c>
      <c r="V12" s="16">
        <f t="shared" si="9"/>
        <v>5</v>
      </c>
      <c r="W12" s="65">
        <v>0.06</v>
      </c>
      <c r="X12" s="66">
        <v>5000</v>
      </c>
      <c r="Y12" s="66">
        <f t="shared" si="10"/>
        <v>29876.592688000004</v>
      </c>
      <c r="Z12" s="65">
        <v>0.05</v>
      </c>
      <c r="AA12" s="66">
        <f t="shared" si="11"/>
        <v>28532.146017040002</v>
      </c>
    </row>
    <row r="13" spans="1:27">
      <c r="A13" s="16">
        <f t="shared" si="2"/>
        <v>6</v>
      </c>
      <c r="B13" s="65">
        <v>0.05</v>
      </c>
      <c r="C13" s="66">
        <v>0</v>
      </c>
      <c r="D13" s="66">
        <f t="shared" si="3"/>
        <v>134009.56406249999</v>
      </c>
      <c r="E13" s="65">
        <v>0.04</v>
      </c>
      <c r="F13" s="66">
        <f t="shared" si="0"/>
        <v>128649.18149999999</v>
      </c>
      <c r="H13" s="16">
        <f t="shared" si="4"/>
        <v>6</v>
      </c>
      <c r="I13" s="65">
        <v>0.08</v>
      </c>
      <c r="J13" s="66">
        <v>0</v>
      </c>
      <c r="K13" s="66">
        <f t="shared" si="5"/>
        <v>119015.57422080004</v>
      </c>
      <c r="L13" s="65">
        <v>0.04</v>
      </c>
      <c r="M13" s="66">
        <f t="shared" si="6"/>
        <v>114731.01354885125</v>
      </c>
      <c r="O13" s="16">
        <f t="shared" si="7"/>
        <v>6</v>
      </c>
      <c r="P13" s="65">
        <v>0.05</v>
      </c>
      <c r="Q13" s="66">
        <v>0</v>
      </c>
      <c r="R13" s="66">
        <f t="shared" si="8"/>
        <v>134009.56406249999</v>
      </c>
      <c r="S13" s="65">
        <v>0.04</v>
      </c>
      <c r="T13" s="66">
        <f t="shared" si="1"/>
        <v>130921.98370649999</v>
      </c>
      <c r="V13" s="16">
        <f t="shared" si="9"/>
        <v>6</v>
      </c>
      <c r="W13" s="65">
        <v>0.06</v>
      </c>
      <c r="X13" s="66">
        <v>5000</v>
      </c>
      <c r="Y13" s="66">
        <f t="shared" si="10"/>
        <v>36969.188249280007</v>
      </c>
      <c r="Z13" s="65">
        <v>0.04</v>
      </c>
      <c r="AA13" s="66">
        <f t="shared" si="11"/>
        <v>35638.297472305923</v>
      </c>
    </row>
    <row r="14" spans="1:27">
      <c r="A14" s="16">
        <f t="shared" si="2"/>
        <v>7</v>
      </c>
      <c r="B14" s="65">
        <v>0.05</v>
      </c>
      <c r="C14" s="66">
        <v>0</v>
      </c>
      <c r="D14" s="66">
        <f t="shared" si="3"/>
        <v>140710.042265625</v>
      </c>
      <c r="E14" s="65">
        <v>0.03</v>
      </c>
      <c r="F14" s="66">
        <f t="shared" si="0"/>
        <v>136488.74099765625</v>
      </c>
      <c r="H14" s="16">
        <f t="shared" si="4"/>
        <v>7</v>
      </c>
      <c r="I14" s="65">
        <v>0.08</v>
      </c>
      <c r="J14" s="66">
        <v>0</v>
      </c>
      <c r="K14" s="66">
        <f t="shared" si="5"/>
        <v>128536.82015846406</v>
      </c>
      <c r="L14" s="65">
        <v>0.03</v>
      </c>
      <c r="M14" s="66">
        <f t="shared" si="6"/>
        <v>125066.32601418553</v>
      </c>
      <c r="O14" s="16">
        <f t="shared" si="7"/>
        <v>7</v>
      </c>
      <c r="P14" s="65">
        <v>0.05</v>
      </c>
      <c r="Q14" s="66">
        <v>0</v>
      </c>
      <c r="R14" s="66">
        <f t="shared" si="8"/>
        <v>140710.042265625</v>
      </c>
      <c r="S14" s="65">
        <v>0.03</v>
      </c>
      <c r="T14" s="66">
        <f t="shared" si="1"/>
        <v>138139.26979343203</v>
      </c>
      <c r="V14" s="16">
        <f t="shared" si="9"/>
        <v>7</v>
      </c>
      <c r="W14" s="65">
        <v>0.06</v>
      </c>
      <c r="X14" s="66">
        <v>5000</v>
      </c>
      <c r="Y14" s="66">
        <f t="shared" si="10"/>
        <v>44487.339544236813</v>
      </c>
      <c r="Z14" s="65">
        <v>0.03</v>
      </c>
      <c r="AA14" s="66">
        <f t="shared" si="11"/>
        <v>43286.181376542416</v>
      </c>
    </row>
    <row r="15" spans="1:27">
      <c r="A15" s="16">
        <f t="shared" si="2"/>
        <v>8</v>
      </c>
      <c r="B15" s="65">
        <v>0.05</v>
      </c>
      <c r="C15" s="66">
        <v>0</v>
      </c>
      <c r="D15" s="66">
        <f t="shared" si="3"/>
        <v>147745.54437890626</v>
      </c>
      <c r="E15" s="65">
        <v>0.02</v>
      </c>
      <c r="F15" s="66">
        <f t="shared" si="0"/>
        <v>144790.63349132813</v>
      </c>
      <c r="H15" s="16">
        <f t="shared" si="4"/>
        <v>8</v>
      </c>
      <c r="I15" s="65">
        <v>0.08</v>
      </c>
      <c r="J15" s="66">
        <v>0</v>
      </c>
      <c r="K15" s="66">
        <f t="shared" si="5"/>
        <v>138819.76577114119</v>
      </c>
      <c r="L15" s="65">
        <v>0.02</v>
      </c>
      <c r="M15" s="66">
        <f t="shared" si="6"/>
        <v>136321.00998726065</v>
      </c>
      <c r="O15" s="16">
        <f t="shared" si="7"/>
        <v>8</v>
      </c>
      <c r="P15" s="65">
        <v>0.05</v>
      </c>
      <c r="Q15" s="66">
        <v>0</v>
      </c>
      <c r="R15" s="66">
        <f t="shared" si="8"/>
        <v>147745.54437890626</v>
      </c>
      <c r="S15" s="65">
        <v>0.02</v>
      </c>
      <c r="T15" s="66">
        <f t="shared" si="1"/>
        <v>145737.68243079691</v>
      </c>
      <c r="V15" s="16">
        <f t="shared" si="9"/>
        <v>8</v>
      </c>
      <c r="W15" s="65">
        <v>0.06</v>
      </c>
      <c r="X15" s="66">
        <v>5000</v>
      </c>
      <c r="Y15" s="66">
        <f t="shared" si="10"/>
        <v>52456.579916891023</v>
      </c>
      <c r="Z15" s="65">
        <v>0.02</v>
      </c>
      <c r="AA15" s="66">
        <f t="shared" si="11"/>
        <v>51512.361478386985</v>
      </c>
    </row>
    <row r="16" spans="1:27">
      <c r="A16" s="16">
        <f t="shared" si="2"/>
        <v>9</v>
      </c>
      <c r="B16" s="65">
        <v>0.05</v>
      </c>
      <c r="C16" s="66">
        <v>0</v>
      </c>
      <c r="D16" s="66">
        <f t="shared" si="3"/>
        <v>155132.82159785158</v>
      </c>
      <c r="E16" s="65">
        <v>0.01</v>
      </c>
      <c r="F16" s="66">
        <f t="shared" si="0"/>
        <v>153581.49338187306</v>
      </c>
      <c r="H16" s="16">
        <f t="shared" si="4"/>
        <v>9</v>
      </c>
      <c r="I16" s="65">
        <v>0.08</v>
      </c>
      <c r="J16" s="66">
        <v>0</v>
      </c>
      <c r="K16" s="66">
        <f t="shared" si="5"/>
        <v>149925.34703283251</v>
      </c>
      <c r="L16" s="65">
        <v>0.01</v>
      </c>
      <c r="M16" s="66">
        <f t="shared" si="6"/>
        <v>148576.018909537</v>
      </c>
      <c r="O16" s="16">
        <f t="shared" si="7"/>
        <v>9</v>
      </c>
      <c r="P16" s="65">
        <v>0.05</v>
      </c>
      <c r="Q16" s="66">
        <v>0</v>
      </c>
      <c r="R16" s="66">
        <f t="shared" si="8"/>
        <v>155132.82159785158</v>
      </c>
      <c r="S16" s="65">
        <v>0.01</v>
      </c>
      <c r="T16" s="66">
        <f t="shared" si="1"/>
        <v>153736.62620347092</v>
      </c>
      <c r="V16" s="16">
        <f t="shared" si="9"/>
        <v>9</v>
      </c>
      <c r="W16" s="65">
        <v>0.06</v>
      </c>
      <c r="X16" s="66">
        <v>5000</v>
      </c>
      <c r="Y16" s="66">
        <f t="shared" si="10"/>
        <v>60903.974711904491</v>
      </c>
      <c r="Z16" s="65">
        <v>0.01</v>
      </c>
      <c r="AA16" s="66">
        <f t="shared" si="11"/>
        <v>60355.838939497349</v>
      </c>
    </row>
    <row r="17" spans="1:27">
      <c r="A17" s="16">
        <f t="shared" si="2"/>
        <v>10</v>
      </c>
      <c r="B17" s="65">
        <v>0.05</v>
      </c>
      <c r="C17" s="66">
        <v>0</v>
      </c>
      <c r="D17" s="66">
        <f t="shared" si="3"/>
        <v>162889.46267774416</v>
      </c>
      <c r="E17" s="65">
        <v>0</v>
      </c>
      <c r="F17" s="66">
        <f t="shared" si="0"/>
        <v>162889.46267774416</v>
      </c>
      <c r="H17" s="16">
        <f t="shared" si="4"/>
        <v>10</v>
      </c>
      <c r="I17" s="65">
        <v>0.08</v>
      </c>
      <c r="J17" s="66">
        <v>0</v>
      </c>
      <c r="K17" s="66">
        <f t="shared" si="5"/>
        <v>161919.37479545912</v>
      </c>
      <c r="L17" s="65">
        <v>0</v>
      </c>
      <c r="M17" s="66">
        <f t="shared" si="6"/>
        <v>161919.37479545912</v>
      </c>
      <c r="O17" s="16">
        <f t="shared" si="7"/>
        <v>10</v>
      </c>
      <c r="P17" s="65">
        <v>0.05</v>
      </c>
      <c r="Q17" s="66">
        <v>0</v>
      </c>
      <c r="R17" s="66">
        <f t="shared" si="8"/>
        <v>162889.46267774416</v>
      </c>
      <c r="S17" s="65">
        <v>0</v>
      </c>
      <c r="T17" s="66">
        <f t="shared" si="1"/>
        <v>162156.46009569432</v>
      </c>
      <c r="V17" s="16">
        <f t="shared" si="9"/>
        <v>10</v>
      </c>
      <c r="W17" s="65">
        <v>0.06</v>
      </c>
      <c r="X17" s="66">
        <v>5000</v>
      </c>
      <c r="Y17" s="66">
        <f t="shared" si="10"/>
        <v>69858.213194618758</v>
      </c>
      <c r="Z17" s="65">
        <v>0</v>
      </c>
      <c r="AA17" s="66">
        <f t="shared" si="11"/>
        <v>69858.213194618758</v>
      </c>
    </row>
    <row r="18" spans="1:27">
      <c r="A18" s="16">
        <f t="shared" si="2"/>
        <v>11</v>
      </c>
      <c r="B18" s="65">
        <v>0.06</v>
      </c>
      <c r="C18" s="66">
        <v>0</v>
      </c>
      <c r="D18" s="66">
        <f t="shared" si="3"/>
        <v>172662.83043840883</v>
      </c>
      <c r="E18" s="65">
        <v>0</v>
      </c>
      <c r="F18" s="66">
        <f t="shared" si="0"/>
        <v>172662.83043840883</v>
      </c>
      <c r="H18" s="16">
        <f t="shared" si="4"/>
        <v>11</v>
      </c>
      <c r="I18" s="65">
        <v>0.08</v>
      </c>
      <c r="J18" s="66">
        <v>0</v>
      </c>
      <c r="K18" s="66">
        <f t="shared" si="5"/>
        <v>174872.92477909586</v>
      </c>
      <c r="L18" s="65">
        <v>0</v>
      </c>
      <c r="M18" s="66">
        <f t="shared" si="6"/>
        <v>174872.92477909586</v>
      </c>
      <c r="O18" s="16">
        <f t="shared" si="7"/>
        <v>11</v>
      </c>
      <c r="P18" s="65">
        <v>0.05</v>
      </c>
      <c r="Q18" s="66">
        <v>0</v>
      </c>
      <c r="R18" s="66">
        <f t="shared" si="8"/>
        <v>171033.93581163138</v>
      </c>
      <c r="S18" s="65">
        <v>0</v>
      </c>
      <c r="T18" s="66">
        <f t="shared" si="1"/>
        <v>169494.63038932669</v>
      </c>
      <c r="V18" s="16">
        <f t="shared" si="9"/>
        <v>11</v>
      </c>
      <c r="W18" s="65">
        <v>0.06</v>
      </c>
      <c r="X18" s="66">
        <v>5000</v>
      </c>
      <c r="Y18" s="66">
        <f t="shared" si="10"/>
        <v>79349.705986295885</v>
      </c>
      <c r="Z18" s="65">
        <v>0</v>
      </c>
      <c r="AA18" s="66">
        <f t="shared" si="11"/>
        <v>79349.705986295885</v>
      </c>
    </row>
    <row r="19" spans="1:27">
      <c r="A19" s="16">
        <f t="shared" si="2"/>
        <v>12</v>
      </c>
      <c r="B19" s="65">
        <v>0.06</v>
      </c>
      <c r="C19" s="66">
        <v>0</v>
      </c>
      <c r="D19" s="66">
        <f t="shared" si="3"/>
        <v>183022.60026471337</v>
      </c>
      <c r="E19" s="65">
        <v>0</v>
      </c>
      <c r="F19" s="66">
        <f t="shared" si="0"/>
        <v>183022.60026471337</v>
      </c>
      <c r="H19" s="16">
        <f t="shared" si="4"/>
        <v>12</v>
      </c>
      <c r="I19" s="65">
        <v>0.08</v>
      </c>
      <c r="J19" s="66">
        <v>0</v>
      </c>
      <c r="K19" s="66">
        <f t="shared" si="5"/>
        <v>188862.75876142355</v>
      </c>
      <c r="L19" s="65">
        <v>0</v>
      </c>
      <c r="M19" s="66">
        <f t="shared" si="6"/>
        <v>188862.75876142355</v>
      </c>
      <c r="O19" s="16">
        <f t="shared" si="7"/>
        <v>12</v>
      </c>
      <c r="P19" s="65">
        <v>0.05</v>
      </c>
      <c r="Q19" s="66">
        <v>0</v>
      </c>
      <c r="R19" s="66">
        <f t="shared" si="8"/>
        <v>179585.63260221295</v>
      </c>
      <c r="S19" s="65">
        <v>0</v>
      </c>
      <c r="T19" s="66">
        <f t="shared" si="1"/>
        <v>177161.22656208309</v>
      </c>
      <c r="V19" s="16">
        <f t="shared" si="9"/>
        <v>12</v>
      </c>
      <c r="W19" s="65">
        <v>0.06</v>
      </c>
      <c r="X19" s="66">
        <v>5000</v>
      </c>
      <c r="Y19" s="66">
        <f t="shared" si="10"/>
        <v>89410.688345473638</v>
      </c>
      <c r="Z19" s="65">
        <v>0</v>
      </c>
      <c r="AA19" s="66">
        <f t="shared" si="11"/>
        <v>89410.688345473638</v>
      </c>
    </row>
    <row r="20" spans="1:27">
      <c r="A20" s="16">
        <f t="shared" si="2"/>
        <v>13</v>
      </c>
      <c r="B20" s="65">
        <v>0.06</v>
      </c>
      <c r="C20" s="66">
        <v>0</v>
      </c>
      <c r="D20" s="66">
        <f t="shared" si="3"/>
        <v>194003.95628059618</v>
      </c>
      <c r="E20" s="65">
        <v>0</v>
      </c>
      <c r="F20" s="66">
        <f t="shared" si="0"/>
        <v>194003.95628059618</v>
      </c>
      <c r="H20" s="16">
        <f t="shared" si="4"/>
        <v>13</v>
      </c>
      <c r="I20" s="65">
        <v>0.08</v>
      </c>
      <c r="J20" s="66">
        <v>0</v>
      </c>
      <c r="K20" s="66">
        <f t="shared" si="5"/>
        <v>203971.77946233746</v>
      </c>
      <c r="L20" s="65">
        <v>0</v>
      </c>
      <c r="M20" s="66">
        <f t="shared" si="6"/>
        <v>203971.77946233746</v>
      </c>
      <c r="O20" s="16">
        <f t="shared" si="7"/>
        <v>13</v>
      </c>
      <c r="P20" s="65">
        <v>0.05</v>
      </c>
      <c r="Q20" s="66">
        <v>0</v>
      </c>
      <c r="R20" s="66">
        <f t="shared" si="8"/>
        <v>188564.91423232362</v>
      </c>
      <c r="S20" s="65">
        <v>0</v>
      </c>
      <c r="T20" s="66">
        <f t="shared" si="1"/>
        <v>185170.74577614179</v>
      </c>
      <c r="V20" s="16">
        <f t="shared" si="9"/>
        <v>13</v>
      </c>
      <c r="W20" s="65">
        <v>0.06</v>
      </c>
      <c r="X20" s="66">
        <v>5000</v>
      </c>
      <c r="Y20" s="66">
        <f t="shared" si="10"/>
        <v>100075.32964620207</v>
      </c>
      <c r="Z20" s="65">
        <v>0</v>
      </c>
      <c r="AA20" s="66">
        <f t="shared" si="11"/>
        <v>100075.32964620207</v>
      </c>
    </row>
    <row r="21" spans="1:27">
      <c r="A21" s="16">
        <f t="shared" si="2"/>
        <v>14</v>
      </c>
      <c r="B21" s="65">
        <v>0.06</v>
      </c>
      <c r="C21" s="66">
        <v>0</v>
      </c>
      <c r="D21" s="66">
        <f t="shared" si="3"/>
        <v>205644.19365743196</v>
      </c>
      <c r="E21" s="65">
        <v>0</v>
      </c>
      <c r="F21" s="66">
        <f t="shared" si="0"/>
        <v>205644.19365743196</v>
      </c>
      <c r="H21" s="16">
        <f t="shared" si="4"/>
        <v>14</v>
      </c>
      <c r="I21" s="65">
        <v>0.08</v>
      </c>
      <c r="J21" s="66">
        <v>0</v>
      </c>
      <c r="K21" s="66">
        <f t="shared" si="5"/>
        <v>220289.52181932447</v>
      </c>
      <c r="L21" s="65">
        <v>0</v>
      </c>
      <c r="M21" s="66">
        <f t="shared" si="6"/>
        <v>220289.52181932447</v>
      </c>
      <c r="O21" s="16">
        <f t="shared" si="7"/>
        <v>14</v>
      </c>
      <c r="P21" s="65">
        <v>0.05</v>
      </c>
      <c r="Q21" s="66">
        <v>0</v>
      </c>
      <c r="R21" s="66">
        <f t="shared" si="8"/>
        <v>197993.1599439398</v>
      </c>
      <c r="S21" s="65">
        <v>0</v>
      </c>
      <c r="T21" s="66">
        <f t="shared" si="1"/>
        <v>193538.31384520116</v>
      </c>
      <c r="V21" s="16">
        <f t="shared" si="9"/>
        <v>14</v>
      </c>
      <c r="W21" s="65">
        <v>0.06</v>
      </c>
      <c r="X21" s="66">
        <v>5000</v>
      </c>
      <c r="Y21" s="66">
        <f t="shared" si="10"/>
        <v>111379.84942497419</v>
      </c>
      <c r="Z21" s="65">
        <v>0</v>
      </c>
      <c r="AA21" s="66">
        <f t="shared" si="11"/>
        <v>111379.84942497419</v>
      </c>
    </row>
    <row r="22" spans="1:27">
      <c r="A22" s="16">
        <f t="shared" si="2"/>
        <v>15</v>
      </c>
      <c r="B22" s="65">
        <v>0.06</v>
      </c>
      <c r="C22" s="66">
        <v>0</v>
      </c>
      <c r="D22" s="66">
        <f t="shared" si="3"/>
        <v>217982.8452768779</v>
      </c>
      <c r="E22" s="65">
        <v>0</v>
      </c>
      <c r="F22" s="66">
        <f t="shared" si="0"/>
        <v>217982.8452768779</v>
      </c>
      <c r="H22" s="16">
        <f t="shared" si="4"/>
        <v>15</v>
      </c>
      <c r="I22" s="65">
        <v>0.08</v>
      </c>
      <c r="J22" s="66">
        <v>0</v>
      </c>
      <c r="K22" s="66">
        <f t="shared" si="5"/>
        <v>237912.68356487044</v>
      </c>
      <c r="L22" s="65">
        <v>0</v>
      </c>
      <c r="M22" s="66">
        <f t="shared" si="6"/>
        <v>237912.68356487044</v>
      </c>
      <c r="O22" s="16">
        <f t="shared" si="7"/>
        <v>15</v>
      </c>
      <c r="P22" s="65">
        <v>0.05</v>
      </c>
      <c r="Q22" s="66">
        <v>0</v>
      </c>
      <c r="R22" s="66">
        <f t="shared" si="8"/>
        <v>207892.8179411368</v>
      </c>
      <c r="S22" s="65">
        <v>0</v>
      </c>
      <c r="T22" s="66">
        <f t="shared" si="1"/>
        <v>202279.71185672609</v>
      </c>
      <c r="V22" s="16">
        <f t="shared" si="9"/>
        <v>15</v>
      </c>
      <c r="W22" s="65">
        <v>0.06</v>
      </c>
      <c r="X22" s="66">
        <v>5000</v>
      </c>
      <c r="Y22" s="66">
        <f t="shared" si="10"/>
        <v>123362.64039047265</v>
      </c>
      <c r="Z22" s="65">
        <v>0</v>
      </c>
      <c r="AA22" s="66">
        <f t="shared" si="11"/>
        <v>123362.64039047265</v>
      </c>
    </row>
    <row r="23" spans="1:27">
      <c r="A23" s="16">
        <f t="shared" si="2"/>
        <v>16</v>
      </c>
      <c r="B23" s="65">
        <v>0.06</v>
      </c>
      <c r="C23" s="66">
        <v>0</v>
      </c>
      <c r="D23" s="66">
        <f t="shared" si="3"/>
        <v>231061.81599349057</v>
      </c>
      <c r="E23" s="65">
        <v>0</v>
      </c>
      <c r="F23" s="66">
        <f t="shared" si="0"/>
        <v>231061.81599349057</v>
      </c>
      <c r="H23" s="16">
        <f t="shared" si="4"/>
        <v>16</v>
      </c>
      <c r="I23" s="65">
        <v>0.08</v>
      </c>
      <c r="J23" s="66">
        <v>0</v>
      </c>
      <c r="K23" s="66">
        <f t="shared" si="5"/>
        <v>256945.69825006009</v>
      </c>
      <c r="L23" s="65">
        <v>0</v>
      </c>
      <c r="M23" s="66">
        <f t="shared" si="6"/>
        <v>256945.69825006009</v>
      </c>
      <c r="O23" s="16">
        <f t="shared" si="7"/>
        <v>16</v>
      </c>
      <c r="P23" s="65">
        <v>0.05</v>
      </c>
      <c r="Q23" s="66">
        <v>0</v>
      </c>
      <c r="R23" s="66">
        <f t="shared" si="8"/>
        <v>218287.45883819365</v>
      </c>
      <c r="S23" s="65">
        <v>0</v>
      </c>
      <c r="T23" s="66">
        <f t="shared" si="1"/>
        <v>211411.40388479055</v>
      </c>
      <c r="V23" s="16">
        <f t="shared" si="9"/>
        <v>16</v>
      </c>
      <c r="W23" s="65">
        <v>0.06</v>
      </c>
      <c r="X23" s="66">
        <v>5000</v>
      </c>
      <c r="Y23" s="66">
        <f t="shared" si="10"/>
        <v>136064.398813901</v>
      </c>
      <c r="Z23" s="65">
        <v>0</v>
      </c>
      <c r="AA23" s="66">
        <f t="shared" si="11"/>
        <v>136064.398813901</v>
      </c>
    </row>
    <row r="24" spans="1:27">
      <c r="A24" s="16">
        <f t="shared" si="2"/>
        <v>17</v>
      </c>
      <c r="B24" s="65">
        <v>0.06</v>
      </c>
      <c r="C24" s="66">
        <v>0</v>
      </c>
      <c r="D24" s="66">
        <f t="shared" si="3"/>
        <v>244925.52495310002</v>
      </c>
      <c r="E24" s="65">
        <v>0</v>
      </c>
      <c r="F24" s="66">
        <f t="shared" si="0"/>
        <v>244925.52495310002</v>
      </c>
      <c r="H24" s="16">
        <f t="shared" si="4"/>
        <v>17</v>
      </c>
      <c r="I24" s="65">
        <v>0.08</v>
      </c>
      <c r="J24" s="66">
        <v>0</v>
      </c>
      <c r="K24" s="66">
        <f t="shared" si="5"/>
        <v>277501.35411006492</v>
      </c>
      <c r="L24" s="65">
        <v>0</v>
      </c>
      <c r="M24" s="66">
        <f t="shared" si="6"/>
        <v>277501.35411006492</v>
      </c>
      <c r="O24" s="16">
        <f t="shared" si="7"/>
        <v>17</v>
      </c>
      <c r="P24" s="65">
        <v>0.05</v>
      </c>
      <c r="Q24" s="66">
        <v>0</v>
      </c>
      <c r="R24" s="66">
        <f t="shared" si="8"/>
        <v>229201.83178010333</v>
      </c>
      <c r="S24" s="65">
        <v>0</v>
      </c>
      <c r="T24" s="66">
        <f t="shared" si="1"/>
        <v>220950.56583601961</v>
      </c>
      <c r="V24" s="16">
        <f t="shared" si="9"/>
        <v>17</v>
      </c>
      <c r="W24" s="65">
        <v>0.06</v>
      </c>
      <c r="X24" s="66">
        <v>5000</v>
      </c>
      <c r="Y24" s="66">
        <f t="shared" si="10"/>
        <v>149528.26274273507</v>
      </c>
      <c r="Z24" s="65">
        <v>0</v>
      </c>
      <c r="AA24" s="66">
        <f t="shared" si="11"/>
        <v>149528.26274273507</v>
      </c>
    </row>
    <row r="25" spans="1:27">
      <c r="A25" s="16">
        <f t="shared" si="2"/>
        <v>18</v>
      </c>
      <c r="B25" s="65">
        <v>0.06</v>
      </c>
      <c r="C25" s="66">
        <v>0</v>
      </c>
      <c r="D25" s="66">
        <f t="shared" si="3"/>
        <v>259621.05645028604</v>
      </c>
      <c r="E25" s="65">
        <v>0</v>
      </c>
      <c r="F25" s="66">
        <f t="shared" si="0"/>
        <v>259621.05645028604</v>
      </c>
      <c r="H25" s="16">
        <f t="shared" si="4"/>
        <v>18</v>
      </c>
      <c r="I25" s="65">
        <v>0.08</v>
      </c>
      <c r="J25" s="66">
        <v>0</v>
      </c>
      <c r="K25" s="66">
        <f t="shared" si="5"/>
        <v>299701.4624388701</v>
      </c>
      <c r="L25" s="65">
        <v>0</v>
      </c>
      <c r="M25" s="66">
        <f t="shared" si="6"/>
        <v>299701.4624388701</v>
      </c>
      <c r="O25" s="16">
        <f t="shared" si="7"/>
        <v>18</v>
      </c>
      <c r="P25" s="65">
        <v>0.05</v>
      </c>
      <c r="Q25" s="66">
        <v>0</v>
      </c>
      <c r="R25" s="66">
        <f t="shared" si="8"/>
        <v>240661.9233691085</v>
      </c>
      <c r="S25" s="65">
        <v>0</v>
      </c>
      <c r="T25" s="66">
        <f t="shared" si="1"/>
        <v>230915.11547265961</v>
      </c>
      <c r="V25" s="16">
        <f t="shared" si="9"/>
        <v>18</v>
      </c>
      <c r="W25" s="65">
        <v>0.06</v>
      </c>
      <c r="X25" s="66">
        <v>5000</v>
      </c>
      <c r="Y25" s="66">
        <f t="shared" si="10"/>
        <v>163799.95850729919</v>
      </c>
      <c r="Z25" s="65">
        <v>0</v>
      </c>
      <c r="AA25" s="66">
        <f t="shared" si="11"/>
        <v>163799.95850729919</v>
      </c>
    </row>
    <row r="26" spans="1:27">
      <c r="A26" s="16">
        <f t="shared" si="2"/>
        <v>19</v>
      </c>
      <c r="B26" s="65">
        <v>0.06</v>
      </c>
      <c r="C26" s="66">
        <v>0</v>
      </c>
      <c r="D26" s="66">
        <f t="shared" si="3"/>
        <v>275198.31983730319</v>
      </c>
      <c r="E26" s="65">
        <v>0</v>
      </c>
      <c r="F26" s="66">
        <f t="shared" si="0"/>
        <v>275198.31983730319</v>
      </c>
      <c r="H26" s="16">
        <f t="shared" si="4"/>
        <v>19</v>
      </c>
      <c r="I26" s="65">
        <v>0.08</v>
      </c>
      <c r="J26" s="66">
        <v>0</v>
      </c>
      <c r="K26" s="66">
        <f t="shared" si="5"/>
        <v>323677.57943397976</v>
      </c>
      <c r="L26" s="65">
        <v>0</v>
      </c>
      <c r="M26" s="66">
        <f t="shared" si="6"/>
        <v>323677.57943397976</v>
      </c>
      <c r="O26" s="16">
        <f t="shared" si="7"/>
        <v>19</v>
      </c>
      <c r="P26" s="65">
        <v>0.05</v>
      </c>
      <c r="Q26" s="66">
        <v>0</v>
      </c>
      <c r="R26" s="66">
        <f t="shared" si="8"/>
        <v>252695.01953756393</v>
      </c>
      <c r="S26" s="65">
        <v>0</v>
      </c>
      <c r="T26" s="66">
        <f t="shared" si="1"/>
        <v>241323.7436583736</v>
      </c>
      <c r="V26" s="16">
        <f t="shared" si="9"/>
        <v>19</v>
      </c>
      <c r="W26" s="65">
        <v>0.06</v>
      </c>
      <c r="X26" s="66">
        <v>5000</v>
      </c>
      <c r="Y26" s="66">
        <f t="shared" si="10"/>
        <v>178927.95601773716</v>
      </c>
      <c r="Z26" s="65">
        <v>0</v>
      </c>
      <c r="AA26" s="66">
        <f t="shared" si="11"/>
        <v>178927.95601773716</v>
      </c>
    </row>
    <row r="27" spans="1:27">
      <c r="A27" s="16">
        <f t="shared" si="2"/>
        <v>20</v>
      </c>
      <c r="B27" s="65">
        <v>0.06</v>
      </c>
      <c r="C27" s="66">
        <v>0</v>
      </c>
      <c r="D27" s="66">
        <f t="shared" si="3"/>
        <v>291710.2190275414</v>
      </c>
      <c r="E27" s="65">
        <v>0</v>
      </c>
      <c r="F27" s="66">
        <f t="shared" si="0"/>
        <v>291710.2190275414</v>
      </c>
      <c r="H27" s="16">
        <f t="shared" si="4"/>
        <v>20</v>
      </c>
      <c r="I27" s="65">
        <v>0.08</v>
      </c>
      <c r="J27" s="66">
        <v>0</v>
      </c>
      <c r="K27" s="66">
        <f t="shared" si="5"/>
        <v>349571.78578869818</v>
      </c>
      <c r="L27" s="65">
        <v>0</v>
      </c>
      <c r="M27" s="66">
        <f t="shared" si="6"/>
        <v>349571.78578869818</v>
      </c>
      <c r="O27" s="16">
        <f t="shared" si="7"/>
        <v>20</v>
      </c>
      <c r="P27" s="65">
        <v>0.05</v>
      </c>
      <c r="Q27" s="66">
        <v>0</v>
      </c>
      <c r="R27" s="66">
        <f t="shared" si="8"/>
        <v>265329.77051444212</v>
      </c>
      <c r="S27" s="65">
        <v>0</v>
      </c>
      <c r="T27" s="66">
        <f t="shared" si="1"/>
        <v>252195.94687397726</v>
      </c>
      <c r="V27" s="16">
        <f t="shared" si="9"/>
        <v>20</v>
      </c>
      <c r="W27" s="65">
        <v>0.06</v>
      </c>
      <c r="X27" s="66">
        <v>5000</v>
      </c>
      <c r="Y27" s="66">
        <f t="shared" si="10"/>
        <v>194963.6333788014</v>
      </c>
      <c r="Z27" s="65">
        <v>0</v>
      </c>
      <c r="AA27" s="66">
        <f t="shared" si="11"/>
        <v>194963.6333788014</v>
      </c>
    </row>
  </sheetData>
  <mergeCells count="6">
    <mergeCell ref="A4:F4"/>
    <mergeCell ref="A1:AA1"/>
    <mergeCell ref="A2:AA2"/>
    <mergeCell ref="H4:M4"/>
    <mergeCell ref="O4:T4"/>
    <mergeCell ref="V4:AA4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21"/>
  <sheetViews>
    <sheetView workbookViewId="0">
      <selection activeCell="A4" sqref="A4:E4"/>
    </sheetView>
  </sheetViews>
  <sheetFormatPr defaultRowHeight="15"/>
  <cols>
    <col min="2" max="2" width="11.140625" bestFit="1" customWidth="1"/>
    <col min="3" max="4" width="11.5703125" bestFit="1" customWidth="1"/>
    <col min="6" max="6" width="4.42578125" customWidth="1"/>
    <col min="9" max="9" width="12.42578125" customWidth="1"/>
    <col min="10" max="10" width="11.5703125" customWidth="1"/>
    <col min="11" max="11" width="11.5703125" bestFit="1" customWidth="1"/>
    <col min="12" max="12" width="4.5703125" customWidth="1"/>
    <col min="15" max="17" width="11.5703125" bestFit="1" customWidth="1"/>
  </cols>
  <sheetData>
    <row r="1" spans="1:17" ht="18.75">
      <c r="A1" s="204" t="s">
        <v>578</v>
      </c>
      <c r="B1" s="204"/>
      <c r="C1" s="204"/>
      <c r="D1" s="204"/>
      <c r="E1" s="204"/>
      <c r="G1" s="204" t="s">
        <v>578</v>
      </c>
      <c r="H1" s="204"/>
      <c r="I1" s="204"/>
      <c r="J1" s="204"/>
      <c r="K1" s="204"/>
      <c r="M1" s="204" t="s">
        <v>578</v>
      </c>
      <c r="N1" s="204"/>
      <c r="O1" s="204"/>
      <c r="P1" s="204"/>
      <c r="Q1" s="204"/>
    </row>
    <row r="3" spans="1:17" ht="18.75">
      <c r="A3" s="204" t="s">
        <v>579</v>
      </c>
      <c r="B3" s="204"/>
      <c r="C3" s="204"/>
      <c r="D3" s="204"/>
      <c r="E3" s="204"/>
      <c r="G3" s="204" t="s">
        <v>380</v>
      </c>
      <c r="H3" s="204"/>
      <c r="I3" s="204"/>
      <c r="J3" s="204"/>
      <c r="K3" s="204"/>
      <c r="M3" s="204" t="s">
        <v>381</v>
      </c>
      <c r="N3" s="204"/>
      <c r="O3" s="204"/>
      <c r="P3" s="204"/>
      <c r="Q3" s="204"/>
    </row>
    <row r="4" spans="1:17" ht="18.75">
      <c r="A4" s="204" t="s">
        <v>379</v>
      </c>
      <c r="B4" s="204"/>
      <c r="C4" s="204"/>
      <c r="D4" s="204"/>
      <c r="E4" s="204"/>
      <c r="G4" s="204"/>
      <c r="H4" s="204"/>
      <c r="I4" s="204"/>
      <c r="J4" s="204"/>
      <c r="K4" s="204"/>
      <c r="M4" s="204"/>
      <c r="N4" s="204"/>
      <c r="O4" s="204"/>
      <c r="P4" s="204"/>
      <c r="Q4" s="204"/>
    </row>
    <row r="6" spans="1:17" ht="60">
      <c r="A6" s="67" t="s">
        <v>73</v>
      </c>
      <c r="B6" s="67" t="s">
        <v>126</v>
      </c>
      <c r="C6" s="67" t="s">
        <v>76</v>
      </c>
      <c r="D6" s="67" t="s">
        <v>77</v>
      </c>
      <c r="E6" s="67" t="s">
        <v>378</v>
      </c>
      <c r="G6" s="67" t="s">
        <v>73</v>
      </c>
      <c r="H6" s="67" t="s">
        <v>126</v>
      </c>
      <c r="I6" s="67" t="s">
        <v>76</v>
      </c>
      <c r="J6" s="67" t="s">
        <v>77</v>
      </c>
      <c r="K6" s="67" t="s">
        <v>378</v>
      </c>
      <c r="M6" s="67" t="s">
        <v>73</v>
      </c>
      <c r="N6" s="67" t="s">
        <v>126</v>
      </c>
      <c r="O6" s="67" t="s">
        <v>76</v>
      </c>
      <c r="P6" s="67" t="s">
        <v>77</v>
      </c>
      <c r="Q6" s="67" t="s">
        <v>378</v>
      </c>
    </row>
    <row r="7" spans="1:17">
      <c r="B7" s="127">
        <v>1320.28</v>
      </c>
      <c r="E7" s="136">
        <v>7.4999999999999997E-3</v>
      </c>
      <c r="H7" s="127">
        <v>1320.28</v>
      </c>
      <c r="K7" s="136">
        <v>8.5000000000000006E-3</v>
      </c>
      <c r="N7" s="127">
        <v>1320.28</v>
      </c>
      <c r="Q7" s="136">
        <v>0.01</v>
      </c>
    </row>
    <row r="8" spans="1:17">
      <c r="A8" s="16">
        <v>2001</v>
      </c>
      <c r="B8" s="135">
        <v>1148.0830635939999</v>
      </c>
      <c r="C8" s="66">
        <v>100000</v>
      </c>
      <c r="D8" s="66">
        <f>+(C8+D7)*(B8/B7-E$7)</f>
        <v>86207.544126548906</v>
      </c>
      <c r="G8" s="16">
        <v>2001</v>
      </c>
      <c r="H8" s="135">
        <v>1148.0830635939999</v>
      </c>
      <c r="I8" s="66">
        <v>100000</v>
      </c>
      <c r="J8" s="66">
        <f>+(I8+J7)*(H8/H7-K$7)</f>
        <v>86107.544126548906</v>
      </c>
      <c r="M8" s="16">
        <v>2001</v>
      </c>
      <c r="N8" s="135">
        <v>1148.0830635939999</v>
      </c>
      <c r="O8" s="66">
        <v>100000</v>
      </c>
      <c r="P8" s="66">
        <f>+(O8+P7)*(N8/N7-Q$7)</f>
        <v>85957.544126548906</v>
      </c>
    </row>
    <row r="9" spans="1:17">
      <c r="A9" s="16">
        <f>+A8+1</f>
        <v>2002</v>
      </c>
      <c r="B9" s="135">
        <v>879.81911357168599</v>
      </c>
      <c r="C9" s="66">
        <v>0</v>
      </c>
      <c r="D9" s="66">
        <f t="shared" ref="D9:D17" si="0">+(C9+D8)*(B9/B8-E$7)</f>
        <v>65417.51792876274</v>
      </c>
      <c r="G9" s="16">
        <f>+G8+1</f>
        <v>2002</v>
      </c>
      <c r="H9" s="135">
        <v>879.81911357168599</v>
      </c>
      <c r="I9" s="66">
        <v>0</v>
      </c>
      <c r="J9" s="66">
        <f t="shared" ref="J9:J17" si="1">+(I9+J8)*(H9/H8-K$7)</f>
        <v>65255.526633867543</v>
      </c>
      <c r="M9" s="16">
        <f>+M8+1</f>
        <v>2002</v>
      </c>
      <c r="N9" s="135">
        <v>879.81911357168599</v>
      </c>
      <c r="O9" s="66">
        <v>0</v>
      </c>
      <c r="P9" s="66">
        <f t="shared" ref="P9:P17" si="2">+(O9+P8)*(N9/N8-Q$7)</f>
        <v>65012.91469152474</v>
      </c>
    </row>
    <row r="10" spans="1:17">
      <c r="A10" s="16">
        <f t="shared" ref="A10:A17" si="3">+A9+1</f>
        <v>2003</v>
      </c>
      <c r="B10" s="135">
        <v>1111.9157221692201</v>
      </c>
      <c r="C10" s="66">
        <v>0</v>
      </c>
      <c r="D10" s="66">
        <f t="shared" si="0"/>
        <v>82184.052045620396</v>
      </c>
      <c r="G10" s="16">
        <f t="shared" ref="G10:G17" si="4">+G9+1</f>
        <v>2003</v>
      </c>
      <c r="H10" s="135">
        <v>1111.9157221692201</v>
      </c>
      <c r="I10" s="66">
        <v>0</v>
      </c>
      <c r="J10" s="66">
        <f t="shared" si="1"/>
        <v>81915.28679510644</v>
      </c>
      <c r="M10" s="16">
        <f t="shared" ref="M10:M17" si="5">+M9+1</f>
        <v>2003</v>
      </c>
      <c r="N10" s="135">
        <v>1111.9157221692201</v>
      </c>
      <c r="O10" s="66">
        <v>0</v>
      </c>
      <c r="P10" s="66">
        <f t="shared" si="2"/>
        <v>81513.216561830457</v>
      </c>
    </row>
    <row r="11" spans="1:17">
      <c r="A11" s="16">
        <f t="shared" si="3"/>
        <v>2004</v>
      </c>
      <c r="B11" s="135">
        <v>1211.91630230549</v>
      </c>
      <c r="C11" s="66">
        <v>0</v>
      </c>
      <c r="D11" s="66">
        <f t="shared" si="0"/>
        <v>88958.926872425611</v>
      </c>
      <c r="G11" s="16">
        <f t="shared" si="4"/>
        <v>2004</v>
      </c>
      <c r="H11" s="135">
        <v>1211.91630230549</v>
      </c>
      <c r="I11" s="66">
        <v>0</v>
      </c>
      <c r="J11" s="66">
        <f t="shared" si="1"/>
        <v>88586.090565417879</v>
      </c>
      <c r="M11" s="16">
        <f t="shared" si="5"/>
        <v>2004</v>
      </c>
      <c r="N11" s="135">
        <v>1211.91630230549</v>
      </c>
      <c r="O11" s="66">
        <v>0</v>
      </c>
      <c r="P11" s="66">
        <f t="shared" si="2"/>
        <v>88029.007758869586</v>
      </c>
    </row>
    <row r="12" spans="1:17">
      <c r="A12" s="16">
        <f t="shared" si="3"/>
        <v>2005</v>
      </c>
      <c r="B12" s="135">
        <v>1248.2929683669099</v>
      </c>
      <c r="C12" s="66">
        <v>0</v>
      </c>
      <c r="D12" s="66">
        <f t="shared" si="0"/>
        <v>90961.910385858369</v>
      </c>
      <c r="G12" s="16">
        <f t="shared" si="4"/>
        <v>2005</v>
      </c>
      <c r="H12" s="135">
        <v>1248.2929683669099</v>
      </c>
      <c r="I12" s="66">
        <v>0</v>
      </c>
      <c r="J12" s="66">
        <f t="shared" si="1"/>
        <v>90492.09327173006</v>
      </c>
      <c r="M12" s="16">
        <f t="shared" si="5"/>
        <v>2005</v>
      </c>
      <c r="N12" s="135">
        <v>1248.2929683669099</v>
      </c>
      <c r="O12" s="66">
        <v>0</v>
      </c>
      <c r="P12" s="66">
        <f t="shared" si="2"/>
        <v>89790.980858095019</v>
      </c>
    </row>
    <row r="13" spans="1:17">
      <c r="A13" s="16">
        <f t="shared" si="3"/>
        <v>2006</v>
      </c>
      <c r="B13" s="135">
        <v>1400.6343639275401</v>
      </c>
      <c r="C13" s="66">
        <v>0</v>
      </c>
      <c r="D13" s="66">
        <f t="shared" si="0"/>
        <v>101380.66732208325</v>
      </c>
      <c r="G13" s="16">
        <f t="shared" si="4"/>
        <v>2006</v>
      </c>
      <c r="H13" s="135">
        <v>1400.6343639275401</v>
      </c>
      <c r="I13" s="66">
        <v>0</v>
      </c>
      <c r="J13" s="66">
        <f t="shared" si="1"/>
        <v>100766.54536717366</v>
      </c>
      <c r="M13" s="16">
        <f t="shared" si="5"/>
        <v>2006</v>
      </c>
      <c r="N13" s="135">
        <v>1400.6343639275401</v>
      </c>
      <c r="O13" s="66">
        <v>0</v>
      </c>
      <c r="P13" s="66">
        <f t="shared" si="2"/>
        <v>99851.142335115845</v>
      </c>
    </row>
    <row r="14" spans="1:17">
      <c r="A14" s="16">
        <f t="shared" si="3"/>
        <v>2007</v>
      </c>
      <c r="B14" s="135">
        <v>1468.35517406699</v>
      </c>
      <c r="C14" s="66">
        <v>0</v>
      </c>
      <c r="D14" s="66">
        <f t="shared" si="0"/>
        <v>105522.07761748314</v>
      </c>
      <c r="G14" s="16">
        <f t="shared" si="4"/>
        <v>2007</v>
      </c>
      <c r="H14" s="135">
        <v>1468.35517406699</v>
      </c>
      <c r="I14" s="66">
        <v>0</v>
      </c>
      <c r="J14" s="66">
        <f t="shared" si="1"/>
        <v>104782.10217455871</v>
      </c>
      <c r="M14" s="16">
        <f t="shared" si="5"/>
        <v>2007</v>
      </c>
      <c r="N14" s="135">
        <v>1468.35517406699</v>
      </c>
      <c r="O14" s="66">
        <v>0</v>
      </c>
      <c r="P14" s="66">
        <f t="shared" si="2"/>
        <v>103680.44352755838</v>
      </c>
    </row>
    <row r="15" spans="1:17">
      <c r="A15" s="16">
        <f t="shared" si="3"/>
        <v>2008</v>
      </c>
      <c r="B15" s="135">
        <v>903.25492143355405</v>
      </c>
      <c r="C15" s="66">
        <v>0</v>
      </c>
      <c r="D15" s="66">
        <f t="shared" si="0"/>
        <v>64120.219975286614</v>
      </c>
      <c r="G15" s="16">
        <f t="shared" si="4"/>
        <v>2008</v>
      </c>
      <c r="H15" s="135">
        <v>903.25492143355405</v>
      </c>
      <c r="I15" s="66">
        <v>0</v>
      </c>
      <c r="J15" s="66">
        <f t="shared" si="1"/>
        <v>63565.793692027779</v>
      </c>
      <c r="M15" s="16">
        <f t="shared" si="5"/>
        <v>2008</v>
      </c>
      <c r="N15" s="135">
        <v>903.25492143355405</v>
      </c>
      <c r="O15" s="66">
        <v>0</v>
      </c>
      <c r="P15" s="66">
        <f t="shared" si="2"/>
        <v>62741.954632459514</v>
      </c>
    </row>
    <row r="16" spans="1:17">
      <c r="A16" s="16">
        <f t="shared" si="3"/>
        <v>2009</v>
      </c>
      <c r="B16" s="135">
        <v>1115.0999999999999</v>
      </c>
      <c r="C16" s="66">
        <v>0</v>
      </c>
      <c r="D16" s="66">
        <f t="shared" si="0"/>
        <v>78677.767290470627</v>
      </c>
      <c r="G16" s="16">
        <f t="shared" si="4"/>
        <v>2009</v>
      </c>
      <c r="H16" s="135">
        <v>1115.0999999999999</v>
      </c>
      <c r="I16" s="66">
        <v>0</v>
      </c>
      <c r="J16" s="66">
        <f t="shared" si="1"/>
        <v>77933.900928396717</v>
      </c>
      <c r="M16" s="16">
        <f t="shared" si="5"/>
        <v>2009</v>
      </c>
      <c r="N16" s="135">
        <v>1115.0999999999999</v>
      </c>
      <c r="O16" s="66">
        <v>0</v>
      </c>
      <c r="P16" s="66">
        <f t="shared" si="2"/>
        <v>76829.732305797705</v>
      </c>
    </row>
    <row r="17" spans="1:17">
      <c r="A17" s="16">
        <f t="shared" si="3"/>
        <v>2010</v>
      </c>
      <c r="B17" s="135">
        <v>1257.63598797798</v>
      </c>
      <c r="C17" s="66">
        <v>0</v>
      </c>
      <c r="D17" s="66">
        <f t="shared" si="0"/>
        <v>88144.551843745503</v>
      </c>
      <c r="G17" s="16">
        <f t="shared" si="4"/>
        <v>2010</v>
      </c>
      <c r="H17" s="135">
        <v>1257.63598797798</v>
      </c>
      <c r="I17" s="66">
        <v>0</v>
      </c>
      <c r="J17" s="66">
        <f t="shared" si="1"/>
        <v>87233.246974439564</v>
      </c>
      <c r="M17" s="16">
        <f t="shared" si="5"/>
        <v>2010</v>
      </c>
      <c r="N17" s="135">
        <v>1257.63598797798</v>
      </c>
      <c r="O17" s="66">
        <v>0</v>
      </c>
      <c r="P17" s="66">
        <f t="shared" si="2"/>
        <v>85882.080485645842</v>
      </c>
    </row>
    <row r="19" spans="1:17">
      <c r="G19" t="s">
        <v>382</v>
      </c>
      <c r="K19" s="1">
        <f>MAX(J8:J13,I8)</f>
        <v>100766.54536717366</v>
      </c>
      <c r="M19" t="s">
        <v>382</v>
      </c>
      <c r="Q19" s="66">
        <f>MAX(P13,O8*1.04^(M13-2000))</f>
        <v>126531.90184960004</v>
      </c>
    </row>
    <row r="20" spans="1:17">
      <c r="G20" t="s">
        <v>383</v>
      </c>
      <c r="K20" s="1">
        <f>MAX(J9:J15,I8)</f>
        <v>104782.10217455871</v>
      </c>
      <c r="M20" t="s">
        <v>383</v>
      </c>
      <c r="Q20" s="66">
        <f>MAX(P15,O8*1.04^(M15-2000))</f>
        <v>136856.9050405274</v>
      </c>
    </row>
    <row r="21" spans="1:17">
      <c r="G21" t="s">
        <v>384</v>
      </c>
      <c r="K21" s="1">
        <f>MAX(J10:J17,I8)</f>
        <v>104782.10217455871</v>
      </c>
      <c r="M21" t="s">
        <v>384</v>
      </c>
      <c r="Q21" s="66">
        <f>MAX(P17,O8*1.04^(M17-2000))</f>
        <v>148024.42849183446</v>
      </c>
    </row>
  </sheetData>
  <mergeCells count="9">
    <mergeCell ref="M1:Q1"/>
    <mergeCell ref="M3:Q3"/>
    <mergeCell ref="M4:Q4"/>
    <mergeCell ref="A1:E1"/>
    <mergeCell ref="A3:E3"/>
    <mergeCell ref="A4:E4"/>
    <mergeCell ref="G1:K1"/>
    <mergeCell ref="G3:K3"/>
    <mergeCell ref="G4:K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selection activeCell="M5" sqref="M5"/>
    </sheetView>
  </sheetViews>
  <sheetFormatPr defaultRowHeight="15"/>
  <cols>
    <col min="2" max="2" width="11.140625" bestFit="1" customWidth="1"/>
    <col min="3" max="4" width="11.5703125" bestFit="1" customWidth="1"/>
    <col min="6" max="6" width="4.42578125" customWidth="1"/>
    <col min="9" max="9" width="12.42578125" customWidth="1"/>
    <col min="10" max="10" width="11.5703125" customWidth="1"/>
    <col min="11" max="11" width="11.5703125" bestFit="1" customWidth="1"/>
    <col min="12" max="12" width="4.5703125" customWidth="1"/>
    <col min="15" max="17" width="11.5703125" bestFit="1" customWidth="1"/>
    <col min="21" max="22" width="11.5703125" bestFit="1" customWidth="1"/>
  </cols>
  <sheetData>
    <row r="1" spans="1:23" ht="18.75">
      <c r="A1" s="204" t="s">
        <v>580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</row>
    <row r="3" spans="1:23" ht="18.75">
      <c r="A3" s="204" t="s">
        <v>385</v>
      </c>
      <c r="B3" s="204"/>
      <c r="C3" s="204"/>
      <c r="D3" s="204"/>
      <c r="E3" s="204"/>
      <c r="G3" s="204" t="s">
        <v>386</v>
      </c>
      <c r="H3" s="204"/>
      <c r="I3" s="204"/>
      <c r="J3" s="204"/>
      <c r="K3" s="204"/>
      <c r="M3" s="204" t="s">
        <v>387</v>
      </c>
      <c r="N3" s="204"/>
      <c r="O3" s="204"/>
      <c r="P3" s="204"/>
      <c r="Q3" s="204"/>
      <c r="S3" s="204" t="s">
        <v>388</v>
      </c>
      <c r="T3" s="204"/>
      <c r="U3" s="204"/>
      <c r="V3" s="204"/>
      <c r="W3" s="204"/>
    </row>
    <row r="4" spans="1:23" ht="18.75">
      <c r="A4" s="204" t="s">
        <v>581</v>
      </c>
      <c r="B4" s="204"/>
      <c r="C4" s="204"/>
      <c r="D4" s="204"/>
      <c r="E4" s="204"/>
      <c r="G4" s="204" t="s">
        <v>582</v>
      </c>
      <c r="H4" s="204"/>
      <c r="I4" s="204"/>
      <c r="J4" s="204"/>
      <c r="K4" s="204"/>
      <c r="M4" s="204" t="s">
        <v>583</v>
      </c>
      <c r="N4" s="204"/>
      <c r="O4" s="204"/>
      <c r="P4" s="204"/>
      <c r="Q4" s="204"/>
      <c r="S4" s="204" t="s">
        <v>552</v>
      </c>
      <c r="T4" s="204"/>
      <c r="U4" s="204"/>
      <c r="V4" s="204"/>
      <c r="W4" s="204"/>
    </row>
    <row r="6" spans="1:23" ht="60">
      <c r="A6" s="67" t="s">
        <v>73</v>
      </c>
      <c r="B6" s="67" t="s">
        <v>126</v>
      </c>
      <c r="C6" s="67" t="s">
        <v>76</v>
      </c>
      <c r="D6" s="67" t="s">
        <v>77</v>
      </c>
      <c r="E6" s="67" t="s">
        <v>378</v>
      </c>
      <c r="G6" s="67" t="s">
        <v>73</v>
      </c>
      <c r="H6" s="67" t="s">
        <v>126</v>
      </c>
      <c r="I6" s="67" t="s">
        <v>76</v>
      </c>
      <c r="J6" s="67" t="s">
        <v>77</v>
      </c>
      <c r="K6" s="67" t="s">
        <v>378</v>
      </c>
      <c r="M6" s="67" t="s">
        <v>73</v>
      </c>
      <c r="N6" s="67" t="s">
        <v>126</v>
      </c>
      <c r="O6" s="67" t="s">
        <v>76</v>
      </c>
      <c r="P6" s="67" t="s">
        <v>77</v>
      </c>
      <c r="Q6" s="67" t="s">
        <v>378</v>
      </c>
      <c r="S6" s="67" t="s">
        <v>73</v>
      </c>
      <c r="T6" s="67" t="s">
        <v>126</v>
      </c>
      <c r="U6" s="67" t="s">
        <v>76</v>
      </c>
      <c r="V6" s="67" t="s">
        <v>77</v>
      </c>
      <c r="W6" s="67" t="s">
        <v>378</v>
      </c>
    </row>
    <row r="7" spans="1:23">
      <c r="B7" s="127">
        <v>1320.28</v>
      </c>
      <c r="E7" s="136">
        <v>8.0000000000000002E-3</v>
      </c>
      <c r="H7" s="127">
        <v>1320.28</v>
      </c>
      <c r="K7" s="136">
        <v>7.0000000000000001E-3</v>
      </c>
      <c r="N7" s="127">
        <v>1320.28</v>
      </c>
      <c r="Q7" s="136">
        <v>8.5000000000000006E-3</v>
      </c>
      <c r="T7" s="127">
        <v>1320.28</v>
      </c>
      <c r="W7" s="136">
        <v>8.0000000000000002E-3</v>
      </c>
    </row>
    <row r="8" spans="1:23">
      <c r="A8" s="16">
        <v>2001</v>
      </c>
      <c r="B8" s="135">
        <v>1148.0830635939999</v>
      </c>
      <c r="C8" s="66">
        <v>100000</v>
      </c>
      <c r="D8" s="66">
        <f>+(C8+D7)*(B8/B7-E$7)</f>
        <v>86157.544126548906</v>
      </c>
      <c r="G8" s="16">
        <v>2001</v>
      </c>
      <c r="H8" s="135">
        <v>1148.0830635939999</v>
      </c>
      <c r="I8" s="66">
        <v>100000</v>
      </c>
      <c r="J8" s="66">
        <f>+(I8+J7)*(H8/H7-K$7)</f>
        <v>86257.544126548906</v>
      </c>
      <c r="M8" s="16">
        <v>2001</v>
      </c>
      <c r="N8" s="135">
        <v>1148.0830635939999</v>
      </c>
      <c r="O8" s="66">
        <v>100000</v>
      </c>
      <c r="P8" s="66">
        <f>+(O8+P7)*(N8/N7-Q$7)</f>
        <v>86107.544126548906</v>
      </c>
      <c r="S8" s="16">
        <v>2001</v>
      </c>
      <c r="T8" s="135">
        <v>1148.0830635939999</v>
      </c>
      <c r="U8" s="66">
        <v>100000</v>
      </c>
      <c r="V8" s="66">
        <f>+(U8+V7)*(T8/T7-W$7)</f>
        <v>86157.544126548906</v>
      </c>
    </row>
    <row r="9" spans="1:23">
      <c r="A9" s="16">
        <f>+A8+1</f>
        <v>2002</v>
      </c>
      <c r="B9" s="135">
        <v>879.81911357168599</v>
      </c>
      <c r="C9" s="66">
        <v>0</v>
      </c>
      <c r="D9" s="66">
        <f t="shared" ref="D9:D17" si="0">+(C9+D8)*(B9/B8-E$7)</f>
        <v>65336.49728131514</v>
      </c>
      <c r="G9" s="16">
        <f>+G8+1</f>
        <v>2002</v>
      </c>
      <c r="H9" s="135">
        <v>879.81911357168599</v>
      </c>
      <c r="I9" s="66">
        <v>0</v>
      </c>
      <c r="J9" s="66">
        <f t="shared" ref="J9:J17" si="1">+(I9+J8)*(H9/H8-K$7)</f>
        <v>65498.588576210335</v>
      </c>
      <c r="M9" s="16">
        <f>+M8+1</f>
        <v>2002</v>
      </c>
      <c r="N9" s="135">
        <v>879.81911357168599</v>
      </c>
      <c r="O9" s="66">
        <v>0</v>
      </c>
      <c r="P9" s="66">
        <f t="shared" ref="P9:P17" si="2">+(O9+P8)*(N9/N8-Q$7)</f>
        <v>65255.526633867543</v>
      </c>
      <c r="S9" s="16">
        <f>+S8+1</f>
        <v>2002</v>
      </c>
      <c r="T9" s="135">
        <v>879.81911357168599</v>
      </c>
      <c r="U9" s="66">
        <v>0</v>
      </c>
      <c r="V9" s="66">
        <f t="shared" ref="V9:V17" si="3">+(U9+V8)*(T9/T8-W$7)</f>
        <v>65336.49728131514</v>
      </c>
    </row>
    <row r="10" spans="1:23">
      <c r="A10" s="16">
        <f t="shared" ref="A10:A17" si="4">+A9+1</f>
        <v>2003</v>
      </c>
      <c r="B10" s="135">
        <v>1111.9157221692201</v>
      </c>
      <c r="C10" s="66">
        <v>0</v>
      </c>
      <c r="D10" s="66">
        <f t="shared" si="0"/>
        <v>82049.597527530423</v>
      </c>
      <c r="G10" s="16">
        <f t="shared" ref="G10:G17" si="5">+G9+1</f>
        <v>2003</v>
      </c>
      <c r="H10" s="135">
        <v>1111.9157221692201</v>
      </c>
      <c r="I10" s="66">
        <v>0</v>
      </c>
      <c r="J10" s="66">
        <f t="shared" si="1"/>
        <v>82318.650424376392</v>
      </c>
      <c r="M10" s="16">
        <f t="shared" ref="M10:M17" si="6">+M9+1</f>
        <v>2003</v>
      </c>
      <c r="N10" s="135">
        <v>1111.9157221692201</v>
      </c>
      <c r="O10" s="66">
        <v>0</v>
      </c>
      <c r="P10" s="66">
        <f t="shared" si="2"/>
        <v>81915.28679510644</v>
      </c>
      <c r="S10" s="16">
        <f t="shared" ref="S10:S17" si="7">+S9+1</f>
        <v>2003</v>
      </c>
      <c r="T10" s="135">
        <v>1111.9157221692201</v>
      </c>
      <c r="U10" s="66">
        <v>0</v>
      </c>
      <c r="V10" s="66">
        <f t="shared" si="3"/>
        <v>82049.597527530423</v>
      </c>
    </row>
    <row r="11" spans="1:23">
      <c r="A11" s="16">
        <f t="shared" si="4"/>
        <v>2004</v>
      </c>
      <c r="B11" s="135">
        <v>1211.91630230549</v>
      </c>
      <c r="C11" s="66">
        <v>0</v>
      </c>
      <c r="D11" s="66">
        <f t="shared" si="0"/>
        <v>88772.363744208415</v>
      </c>
      <c r="G11" s="16">
        <f t="shared" si="5"/>
        <v>2004</v>
      </c>
      <c r="H11" s="135">
        <v>1211.91630230549</v>
      </c>
      <c r="I11" s="66">
        <v>0</v>
      </c>
      <c r="J11" s="66">
        <f t="shared" si="1"/>
        <v>89145.780246968148</v>
      </c>
      <c r="M11" s="16">
        <f t="shared" si="6"/>
        <v>2004</v>
      </c>
      <c r="N11" s="135">
        <v>1211.91630230549</v>
      </c>
      <c r="O11" s="66">
        <v>0</v>
      </c>
      <c r="P11" s="66">
        <f t="shared" si="2"/>
        <v>88586.090565417879</v>
      </c>
      <c r="S11" s="16">
        <f t="shared" si="7"/>
        <v>2004</v>
      </c>
      <c r="T11" s="135">
        <v>1211.91630230549</v>
      </c>
      <c r="U11" s="66">
        <v>0</v>
      </c>
      <c r="V11" s="66">
        <f t="shared" si="3"/>
        <v>88772.363744208415</v>
      </c>
    </row>
    <row r="12" spans="1:23">
      <c r="A12" s="16">
        <f t="shared" si="4"/>
        <v>2005</v>
      </c>
      <c r="B12" s="135">
        <v>1248.2929683669099</v>
      </c>
      <c r="C12" s="66">
        <v>0</v>
      </c>
      <c r="D12" s="66">
        <f t="shared" si="0"/>
        <v>90726.760453266412</v>
      </c>
      <c r="G12" s="16">
        <f t="shared" si="5"/>
        <v>2005</v>
      </c>
      <c r="H12" s="135">
        <v>1248.2929683669099</v>
      </c>
      <c r="I12" s="66">
        <v>0</v>
      </c>
      <c r="J12" s="66">
        <f t="shared" si="1"/>
        <v>91197.543808162169</v>
      </c>
      <c r="M12" s="16">
        <f t="shared" si="6"/>
        <v>2005</v>
      </c>
      <c r="N12" s="135">
        <v>1248.2929683669099</v>
      </c>
      <c r="O12" s="66">
        <v>0</v>
      </c>
      <c r="P12" s="66">
        <f t="shared" si="2"/>
        <v>90492.09327173006</v>
      </c>
      <c r="S12" s="16">
        <f t="shared" si="7"/>
        <v>2005</v>
      </c>
      <c r="T12" s="135">
        <v>1248.2929683669099</v>
      </c>
      <c r="U12" s="66">
        <v>0</v>
      </c>
      <c r="V12" s="66">
        <f t="shared" si="3"/>
        <v>90726.760453266412</v>
      </c>
    </row>
    <row r="13" spans="1:23">
      <c r="A13" s="16">
        <f t="shared" si="4"/>
        <v>2006</v>
      </c>
      <c r="B13" s="135">
        <v>1400.6343639275401</v>
      </c>
      <c r="C13" s="66">
        <v>0</v>
      </c>
      <c r="D13" s="66">
        <f t="shared" si="0"/>
        <v>101073.21998841074</v>
      </c>
      <c r="G13" s="16">
        <f t="shared" si="5"/>
        <v>2006</v>
      </c>
      <c r="H13" s="135">
        <v>1400.6343639275401</v>
      </c>
      <c r="I13" s="66">
        <v>0</v>
      </c>
      <c r="J13" s="66">
        <f t="shared" si="1"/>
        <v>101688.88891594888</v>
      </c>
      <c r="M13" s="16">
        <f t="shared" si="6"/>
        <v>2006</v>
      </c>
      <c r="N13" s="135">
        <v>1400.6343639275401</v>
      </c>
      <c r="O13" s="66">
        <v>0</v>
      </c>
      <c r="P13" s="66">
        <f t="shared" si="2"/>
        <v>100766.54536717366</v>
      </c>
      <c r="S13" s="16">
        <f t="shared" si="7"/>
        <v>2006</v>
      </c>
      <c r="T13" s="135">
        <v>1400.6343639275401</v>
      </c>
      <c r="U13" s="66">
        <v>0</v>
      </c>
      <c r="V13" s="66">
        <f t="shared" si="3"/>
        <v>101073.21998841074</v>
      </c>
    </row>
    <row r="14" spans="1:23">
      <c r="A14" s="16">
        <f t="shared" si="4"/>
        <v>2007</v>
      </c>
      <c r="B14" s="135">
        <v>1468.35517406699</v>
      </c>
      <c r="C14" s="66">
        <v>0</v>
      </c>
      <c r="D14" s="66">
        <f t="shared" si="0"/>
        <v>105151.53441980285</v>
      </c>
      <c r="G14" s="16">
        <f t="shared" si="5"/>
        <v>2007</v>
      </c>
      <c r="H14" s="135">
        <v>1468.35517406699</v>
      </c>
      <c r="I14" s="66">
        <v>0</v>
      </c>
      <c r="J14" s="66">
        <f t="shared" si="1"/>
        <v>105893.73453842587</v>
      </c>
      <c r="M14" s="16">
        <f t="shared" si="6"/>
        <v>2007</v>
      </c>
      <c r="N14" s="135">
        <v>1468.35517406699</v>
      </c>
      <c r="O14" s="66">
        <v>0</v>
      </c>
      <c r="P14" s="66">
        <f t="shared" si="2"/>
        <v>104782.10217455871</v>
      </c>
      <c r="S14" s="16">
        <f t="shared" si="7"/>
        <v>2007</v>
      </c>
      <c r="T14" s="135">
        <v>1468.35517406699</v>
      </c>
      <c r="U14" s="66">
        <v>0</v>
      </c>
      <c r="V14" s="66">
        <f t="shared" si="3"/>
        <v>105151.53441980285</v>
      </c>
    </row>
    <row r="15" spans="1:23">
      <c r="A15" s="16">
        <f t="shared" si="4"/>
        <v>2008</v>
      </c>
      <c r="B15" s="135">
        <v>903.25492143355405</v>
      </c>
      <c r="C15" s="66">
        <v>0</v>
      </c>
      <c r="D15" s="66">
        <f t="shared" si="0"/>
        <v>63842.484583834528</v>
      </c>
      <c r="G15" s="16">
        <f t="shared" si="5"/>
        <v>2008</v>
      </c>
      <c r="H15" s="135">
        <v>903.25492143355405</v>
      </c>
      <c r="I15" s="66">
        <v>0</v>
      </c>
      <c r="J15" s="66">
        <f t="shared" si="1"/>
        <v>64399.003217883568</v>
      </c>
      <c r="M15" s="16">
        <f t="shared" si="6"/>
        <v>2008</v>
      </c>
      <c r="N15" s="135">
        <v>903.25492143355405</v>
      </c>
      <c r="O15" s="66">
        <v>0</v>
      </c>
      <c r="P15" s="66">
        <f t="shared" si="2"/>
        <v>63565.793692027779</v>
      </c>
      <c r="S15" s="16">
        <f t="shared" si="7"/>
        <v>2008</v>
      </c>
      <c r="T15" s="135">
        <v>903.25492143355405</v>
      </c>
      <c r="U15" s="66">
        <v>0</v>
      </c>
      <c r="V15" s="66">
        <f t="shared" si="3"/>
        <v>63842.484583834528</v>
      </c>
    </row>
    <row r="16" spans="1:23">
      <c r="A16" s="16">
        <f t="shared" si="4"/>
        <v>2009</v>
      </c>
      <c r="B16" s="135">
        <v>1115.0999999999999</v>
      </c>
      <c r="C16" s="66">
        <v>0</v>
      </c>
      <c r="D16" s="66">
        <f t="shared" si="0"/>
        <v>78305.054945069322</v>
      </c>
      <c r="G16" s="16">
        <f t="shared" si="5"/>
        <v>2009</v>
      </c>
      <c r="H16" s="135">
        <v>1115.0999999999999</v>
      </c>
      <c r="I16" s="66">
        <v>0</v>
      </c>
      <c r="J16" s="66">
        <f t="shared" si="1"/>
        <v>79052.043645433791</v>
      </c>
      <c r="M16" s="16">
        <f t="shared" si="6"/>
        <v>2009</v>
      </c>
      <c r="N16" s="135">
        <v>1115.0999999999999</v>
      </c>
      <c r="O16" s="66">
        <v>0</v>
      </c>
      <c r="P16" s="66">
        <f t="shared" si="2"/>
        <v>77933.900928396717</v>
      </c>
      <c r="S16" s="16">
        <f t="shared" si="7"/>
        <v>2009</v>
      </c>
      <c r="T16" s="135">
        <v>1115.0999999999999</v>
      </c>
      <c r="U16" s="66">
        <v>0</v>
      </c>
      <c r="V16" s="66">
        <f t="shared" si="3"/>
        <v>78305.054945069322</v>
      </c>
    </row>
    <row r="17" spans="1:22">
      <c r="A17" s="16">
        <f t="shared" si="4"/>
        <v>2010</v>
      </c>
      <c r="B17" s="135">
        <v>1257.63598797798</v>
      </c>
      <c r="C17" s="66">
        <v>0</v>
      </c>
      <c r="D17" s="66">
        <f t="shared" si="0"/>
        <v>87687.84091593427</v>
      </c>
      <c r="G17" s="16">
        <f t="shared" si="5"/>
        <v>2010</v>
      </c>
      <c r="H17" s="135">
        <v>1257.63598797798</v>
      </c>
      <c r="I17" s="66">
        <v>0</v>
      </c>
      <c r="J17" s="66">
        <f t="shared" si="1"/>
        <v>88603.388462577685</v>
      </c>
      <c r="M17" s="16">
        <f t="shared" si="6"/>
        <v>2010</v>
      </c>
      <c r="N17" s="135">
        <v>1257.63598797798</v>
      </c>
      <c r="O17" s="66">
        <v>0</v>
      </c>
      <c r="P17" s="66">
        <f t="shared" si="2"/>
        <v>87233.246974439564</v>
      </c>
      <c r="S17" s="16">
        <f t="shared" si="7"/>
        <v>2010</v>
      </c>
      <c r="T17" s="135">
        <v>1257.63598797798</v>
      </c>
      <c r="U17" s="66">
        <v>0</v>
      </c>
      <c r="V17" s="66">
        <f t="shared" si="3"/>
        <v>87687.84091593427</v>
      </c>
    </row>
    <row r="19" spans="1:22">
      <c r="A19" t="s">
        <v>389</v>
      </c>
      <c r="D19" s="1">
        <f>+D17</f>
        <v>87687.84091593427</v>
      </c>
      <c r="G19" t="s">
        <v>392</v>
      </c>
      <c r="J19" s="1">
        <f>+I8</f>
        <v>100000</v>
      </c>
      <c r="K19" s="1"/>
      <c r="M19" t="s">
        <v>389</v>
      </c>
      <c r="P19" s="1">
        <f>+P17</f>
        <v>87233.246974439564</v>
      </c>
      <c r="Q19" s="66"/>
      <c r="S19" t="s">
        <v>389</v>
      </c>
      <c r="V19" s="1">
        <f>+V17</f>
        <v>87687.84091593427</v>
      </c>
    </row>
    <row r="20" spans="1:22">
      <c r="A20" t="s">
        <v>390</v>
      </c>
      <c r="D20" s="1">
        <f>+C8*1.03^10</f>
        <v>134391.63793441217</v>
      </c>
      <c r="G20" t="s">
        <v>393</v>
      </c>
      <c r="J20" s="66">
        <f>+J19/5</f>
        <v>20000</v>
      </c>
      <c r="K20" s="1"/>
      <c r="M20" t="s">
        <v>395</v>
      </c>
      <c r="P20" s="1">
        <f>+O8</f>
        <v>100000</v>
      </c>
      <c r="Q20" s="66"/>
      <c r="S20" t="s">
        <v>395</v>
      </c>
      <c r="V20" s="1">
        <f>+U8</f>
        <v>100000</v>
      </c>
    </row>
    <row r="21" spans="1:22">
      <c r="A21" t="s">
        <v>394</v>
      </c>
      <c r="D21" s="1">
        <f>MAX(D19:D20)</f>
        <v>134391.63793441217</v>
      </c>
      <c r="K21" s="1"/>
      <c r="M21" t="s">
        <v>396</v>
      </c>
      <c r="P21" s="1">
        <f>+P12</f>
        <v>90492.09327173006</v>
      </c>
      <c r="Q21" s="66"/>
      <c r="S21" t="s">
        <v>396</v>
      </c>
      <c r="V21" s="1">
        <f>+V12</f>
        <v>90726.760453266412</v>
      </c>
    </row>
    <row r="22" spans="1:22">
      <c r="A22" t="s">
        <v>391</v>
      </c>
      <c r="D22" s="66">
        <f>+D21*6/1000</f>
        <v>806.34982760647301</v>
      </c>
      <c r="M22" t="s">
        <v>392</v>
      </c>
      <c r="P22" s="1">
        <f>MAX(P19:P21)</f>
        <v>100000</v>
      </c>
      <c r="S22" t="s">
        <v>397</v>
      </c>
      <c r="V22" s="1">
        <f>MAX(V19:V21)</f>
        <v>100000</v>
      </c>
    </row>
    <row r="23" spans="1:22">
      <c r="S23" t="s">
        <v>398</v>
      </c>
      <c r="V23" s="66">
        <f>+V22*0.065</f>
        <v>6500</v>
      </c>
    </row>
  </sheetData>
  <mergeCells count="9">
    <mergeCell ref="A1:W1"/>
    <mergeCell ref="A3:E3"/>
    <mergeCell ref="G3:K3"/>
    <mergeCell ref="M3:Q3"/>
    <mergeCell ref="A4:E4"/>
    <mergeCell ref="G4:K4"/>
    <mergeCell ref="M4:Q4"/>
    <mergeCell ref="S3:W3"/>
    <mergeCell ref="S4:W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A2" sqref="A2:J2"/>
    </sheetView>
  </sheetViews>
  <sheetFormatPr defaultRowHeight="15"/>
  <cols>
    <col min="1" max="2" width="9.140625" style="174"/>
    <col min="3" max="3" width="10" style="174" customWidth="1"/>
    <col min="4" max="4" width="10.5703125" style="174" customWidth="1"/>
    <col min="5" max="5" width="10.28515625" style="174" bestFit="1" customWidth="1"/>
    <col min="6" max="6" width="15" style="174" customWidth="1"/>
    <col min="7" max="7" width="15.28515625" style="174" customWidth="1"/>
    <col min="8" max="8" width="13.85546875" style="174" customWidth="1"/>
    <col min="9" max="9" width="15.42578125" style="174" customWidth="1"/>
    <col min="10" max="10" width="12.7109375" style="174" customWidth="1"/>
    <col min="11" max="16384" width="9.140625" style="174"/>
  </cols>
  <sheetData>
    <row r="1" spans="1:10" ht="18.75">
      <c r="A1" s="204" t="s">
        <v>584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0" ht="18.75">
      <c r="A2" s="204" t="s">
        <v>548</v>
      </c>
      <c r="B2" s="204"/>
      <c r="C2" s="204"/>
      <c r="D2" s="204"/>
      <c r="E2" s="204"/>
      <c r="F2" s="204"/>
      <c r="G2" s="204"/>
      <c r="H2" s="204"/>
      <c r="I2" s="204"/>
      <c r="J2" s="204"/>
    </row>
    <row r="5" spans="1:10">
      <c r="A5" s="174" t="s">
        <v>536</v>
      </c>
      <c r="B5" s="194">
        <v>0.04</v>
      </c>
      <c r="F5" s="174" t="s">
        <v>537</v>
      </c>
    </row>
    <row r="6" spans="1:10">
      <c r="A6" s="174" t="s">
        <v>538</v>
      </c>
      <c r="D6" s="195">
        <v>1000000</v>
      </c>
      <c r="F6" s="174" t="s">
        <v>539</v>
      </c>
    </row>
    <row r="7" spans="1:10">
      <c r="A7" s="174" t="s">
        <v>540</v>
      </c>
      <c r="D7" s="196">
        <f>ROUND(D6*B10/SUMPRODUCT(B10:B20,C10:C20),2)</f>
        <v>184304.5</v>
      </c>
      <c r="F7" s="174" t="s">
        <v>541</v>
      </c>
    </row>
    <row r="8" spans="1:10">
      <c r="D8" s="196"/>
    </row>
    <row r="9" spans="1:10" ht="31.5">
      <c r="A9" s="67" t="s">
        <v>542</v>
      </c>
      <c r="B9" s="67" t="s">
        <v>550</v>
      </c>
      <c r="C9" s="67" t="s">
        <v>549</v>
      </c>
      <c r="D9" s="67"/>
      <c r="E9" s="67" t="s">
        <v>543</v>
      </c>
      <c r="F9" s="67" t="s">
        <v>544</v>
      </c>
      <c r="G9" s="67" t="s">
        <v>545</v>
      </c>
      <c r="H9" s="67" t="s">
        <v>546</v>
      </c>
      <c r="I9" s="67" t="s">
        <v>547</v>
      </c>
      <c r="J9" s="67" t="s">
        <v>551</v>
      </c>
    </row>
    <row r="10" spans="1:10">
      <c r="A10" s="174">
        <v>90</v>
      </c>
      <c r="B10" s="174">
        <v>20</v>
      </c>
      <c r="C10" s="174">
        <f>(1+B$5)^(90-A10)</f>
        <v>1</v>
      </c>
      <c r="E10" s="197">
        <v>0.20263666325718832</v>
      </c>
      <c r="F10" s="196">
        <f>D6*B10</f>
        <v>20000000</v>
      </c>
      <c r="G10" s="196">
        <f>D7*B10</f>
        <v>3686090</v>
      </c>
      <c r="H10" s="196">
        <f>F10-G10</f>
        <v>16313910</v>
      </c>
      <c r="I10" s="196">
        <f>H10*(1+E10)</f>
        <v>19619706.287078079</v>
      </c>
      <c r="J10" s="66">
        <f>+G10/B10</f>
        <v>184304.5</v>
      </c>
    </row>
    <row r="11" spans="1:10">
      <c r="A11" s="174">
        <v>91</v>
      </c>
      <c r="B11" s="174">
        <v>19</v>
      </c>
      <c r="C11" s="174">
        <f t="shared" ref="C11:C20" si="0">(1+B$5)^(90-A11)</f>
        <v>0.96153846153846145</v>
      </c>
      <c r="E11" s="197">
        <v>0.31008181008180991</v>
      </c>
      <c r="F11" s="196">
        <f>I10</f>
        <v>19619706.287078079</v>
      </c>
      <c r="G11" s="196">
        <f>G10*B11*(1+E10)/(1+B$5)/B10</f>
        <v>4049399.6434253887</v>
      </c>
      <c r="H11" s="196">
        <f t="shared" ref="H11:H19" si="1">F11-G11</f>
        <v>15570306.643652691</v>
      </c>
      <c r="I11" s="196">
        <f t="shared" ref="I11:I19" si="2">H11*(1+E11)</f>
        <v>20398375.511245348</v>
      </c>
      <c r="J11" s="66">
        <f t="shared" ref="J11:J19" si="3">+G11/B11</f>
        <v>213126.29702238887</v>
      </c>
    </row>
    <row r="12" spans="1:10">
      <c r="A12" s="174">
        <v>92</v>
      </c>
      <c r="B12" s="174">
        <v>18</v>
      </c>
      <c r="C12" s="174">
        <f t="shared" si="0"/>
        <v>0.92455621301775137</v>
      </c>
      <c r="E12" s="197">
        <v>0.26668590212586185</v>
      </c>
      <c r="F12" s="196">
        <f t="shared" ref="F12:F19" si="4">I11</f>
        <v>20398375.511245348</v>
      </c>
      <c r="G12" s="196">
        <f t="shared" ref="G12:G19" si="5">G11*B12*(1+E11)/(1+B$5)/B11</f>
        <v>4832530.7015617723</v>
      </c>
      <c r="H12" s="196">
        <f t="shared" si="1"/>
        <v>15565844.809683576</v>
      </c>
      <c r="I12" s="196">
        <f t="shared" si="2"/>
        <v>19717036.175105207</v>
      </c>
      <c r="J12" s="66">
        <f t="shared" si="3"/>
        <v>268473.92786454293</v>
      </c>
    </row>
    <row r="13" spans="1:10">
      <c r="A13" s="174">
        <v>93</v>
      </c>
      <c r="B13" s="174">
        <v>16</v>
      </c>
      <c r="C13" s="174">
        <f t="shared" si="0"/>
        <v>0.88899635867091487</v>
      </c>
      <c r="E13" s="197">
        <v>0.19526044759727634</v>
      </c>
      <c r="F13" s="196">
        <f t="shared" si="4"/>
        <v>19717036.175105207</v>
      </c>
      <c r="G13" s="196">
        <f t="shared" si="5"/>
        <v>5231879.0694518778</v>
      </c>
      <c r="H13" s="196">
        <f t="shared" si="1"/>
        <v>14485157.105653329</v>
      </c>
      <c r="I13" s="196">
        <f t="shared" si="2"/>
        <v>17313535.365620065</v>
      </c>
      <c r="J13" s="66">
        <f t="shared" si="3"/>
        <v>326992.44184074237</v>
      </c>
    </row>
    <row r="14" spans="1:10">
      <c r="A14" s="174">
        <v>94</v>
      </c>
      <c r="B14" s="174">
        <v>14</v>
      </c>
      <c r="C14" s="174">
        <f t="shared" si="0"/>
        <v>0.85480419102972571</v>
      </c>
      <c r="E14" s="197">
        <v>-0.10139186659860477</v>
      </c>
      <c r="F14" s="196">
        <f t="shared" si="4"/>
        <v>17313535.365620065</v>
      </c>
      <c r="G14" s="196">
        <f t="shared" si="5"/>
        <v>5261322.9360931618</v>
      </c>
      <c r="H14" s="196">
        <f t="shared" si="1"/>
        <v>12052212.429526903</v>
      </c>
      <c r="I14" s="196">
        <f t="shared" si="2"/>
        <v>10830216.114654265</v>
      </c>
      <c r="J14" s="66">
        <f t="shared" si="3"/>
        <v>375808.78114951157</v>
      </c>
    </row>
    <row r="15" spans="1:10">
      <c r="A15" s="174">
        <v>95</v>
      </c>
      <c r="B15" s="174">
        <v>12</v>
      </c>
      <c r="C15" s="174">
        <f t="shared" si="0"/>
        <v>0.82192710675935154</v>
      </c>
      <c r="E15" s="197">
        <v>-0.13042455873451098</v>
      </c>
      <c r="F15" s="196">
        <f t="shared" si="4"/>
        <v>10830216.114654265</v>
      </c>
      <c r="G15" s="196">
        <f t="shared" si="5"/>
        <v>3896594.1616686461</v>
      </c>
      <c r="H15" s="196">
        <f t="shared" si="1"/>
        <v>6933621.9529856192</v>
      </c>
      <c r="I15" s="196">
        <f t="shared" si="2"/>
        <v>6029307.3693355517</v>
      </c>
      <c r="J15" s="66">
        <f t="shared" si="3"/>
        <v>324716.18013905385</v>
      </c>
    </row>
    <row r="16" spans="1:10">
      <c r="A16" s="174">
        <v>96</v>
      </c>
      <c r="B16" s="174">
        <v>10</v>
      </c>
      <c r="C16" s="174">
        <f t="shared" si="0"/>
        <v>0.79031452573014571</v>
      </c>
      <c r="E16" s="197">
        <v>-0.23366249231351865</v>
      </c>
      <c r="F16" s="196">
        <f t="shared" si="4"/>
        <v>6029307.3693355517</v>
      </c>
      <c r="G16" s="196">
        <f t="shared" si="5"/>
        <v>2715050.1502929018</v>
      </c>
      <c r="H16" s="196">
        <f t="shared" si="1"/>
        <v>3314257.21904265</v>
      </c>
      <c r="I16" s="196">
        <f t="shared" si="2"/>
        <v>2539839.6170730731</v>
      </c>
      <c r="J16" s="66">
        <f t="shared" si="3"/>
        <v>271505.01502929017</v>
      </c>
    </row>
    <row r="17" spans="1:10">
      <c r="A17" s="174">
        <v>97</v>
      </c>
      <c r="B17" s="174">
        <v>7</v>
      </c>
      <c r="C17" s="174">
        <f t="shared" si="0"/>
        <v>0.75991781320206331</v>
      </c>
      <c r="E17" s="197">
        <v>0.26380037102776965</v>
      </c>
      <c r="F17" s="196">
        <f t="shared" si="4"/>
        <v>2539839.6170730731</v>
      </c>
      <c r="G17" s="196">
        <f t="shared" si="5"/>
        <v>1400433.9767245078</v>
      </c>
      <c r="H17" s="196">
        <f t="shared" si="1"/>
        <v>1139405.6403485653</v>
      </c>
      <c r="I17" s="196">
        <f t="shared" si="2"/>
        <v>1439981.2710236502</v>
      </c>
      <c r="J17" s="66">
        <f t="shared" si="3"/>
        <v>200061.99667492969</v>
      </c>
    </row>
    <row r="18" spans="1:10">
      <c r="A18" s="174">
        <v>98</v>
      </c>
      <c r="B18" s="174">
        <v>4</v>
      </c>
      <c r="C18" s="174">
        <f t="shared" si="0"/>
        <v>0.73069020500198378</v>
      </c>
      <c r="E18" s="197">
        <v>8.9935395410346564E-2</v>
      </c>
      <c r="F18" s="196">
        <f t="shared" si="4"/>
        <v>1439981.2710236502</v>
      </c>
      <c r="G18" s="196">
        <f t="shared" si="5"/>
        <v>972455.48317820206</v>
      </c>
      <c r="H18" s="196">
        <f t="shared" si="1"/>
        <v>467525.78784544813</v>
      </c>
      <c r="I18" s="196">
        <f t="shared" si="2"/>
        <v>509572.90443986229</v>
      </c>
      <c r="J18" s="66">
        <f t="shared" si="3"/>
        <v>243113.87079455052</v>
      </c>
    </row>
    <row r="19" spans="1:10">
      <c r="A19" s="174">
        <v>99</v>
      </c>
      <c r="B19" s="174">
        <v>2</v>
      </c>
      <c r="C19" s="174">
        <f t="shared" si="0"/>
        <v>0.70258673557883045</v>
      </c>
      <c r="E19" s="197">
        <v>3.001582369361544E-2</v>
      </c>
      <c r="F19" s="196">
        <f t="shared" si="4"/>
        <v>509572.90443986229</v>
      </c>
      <c r="G19" s="196">
        <f t="shared" si="5"/>
        <v>509573.87095038139</v>
      </c>
      <c r="H19" s="196">
        <f t="shared" si="1"/>
        <v>-0.96651051909429953</v>
      </c>
      <c r="I19" s="196">
        <f t="shared" si="2"/>
        <v>-0.99552112843345875</v>
      </c>
      <c r="J19" s="66">
        <f t="shared" si="3"/>
        <v>254786.93547519069</v>
      </c>
    </row>
    <row r="20" spans="1:10">
      <c r="A20" s="174">
        <v>100</v>
      </c>
      <c r="B20" s="174">
        <v>0</v>
      </c>
      <c r="C20" s="174">
        <f t="shared" si="0"/>
        <v>0.67556416882579851</v>
      </c>
    </row>
  </sheetData>
  <mergeCells count="2">
    <mergeCell ref="A1:J1"/>
    <mergeCell ref="A2:J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67"/>
  <sheetViews>
    <sheetView workbookViewId="0">
      <selection activeCell="A2" sqref="A2:H2"/>
    </sheetView>
  </sheetViews>
  <sheetFormatPr defaultRowHeight="15"/>
  <cols>
    <col min="3" max="5" width="9.5703125" bestFit="1" customWidth="1"/>
    <col min="6" max="8" width="10.5703125" bestFit="1" customWidth="1"/>
  </cols>
  <sheetData>
    <row r="1" spans="1:9" ht="18.75">
      <c r="A1" s="204" t="s">
        <v>585</v>
      </c>
      <c r="B1" s="204"/>
      <c r="C1" s="204"/>
      <c r="D1" s="204"/>
      <c r="E1" s="204"/>
      <c r="F1" s="204"/>
      <c r="G1" s="204"/>
      <c r="H1" s="204"/>
    </row>
    <row r="2" spans="1:9" ht="18.75">
      <c r="A2" s="204" t="s">
        <v>523</v>
      </c>
      <c r="B2" s="204"/>
      <c r="C2" s="204"/>
      <c r="D2" s="204"/>
      <c r="E2" s="204"/>
      <c r="F2" s="204"/>
      <c r="G2" s="204"/>
      <c r="H2" s="204"/>
    </row>
    <row r="3" spans="1:9" s="174" customFormat="1"/>
    <row r="4" spans="1:9" ht="31.5">
      <c r="A4" s="67" t="s">
        <v>4</v>
      </c>
      <c r="B4" s="67" t="s">
        <v>427</v>
      </c>
      <c r="C4" s="67" t="s">
        <v>430</v>
      </c>
      <c r="D4" s="67" t="s">
        <v>522</v>
      </c>
      <c r="E4" s="67" t="s">
        <v>432</v>
      </c>
      <c r="F4" s="67" t="s">
        <v>481</v>
      </c>
      <c r="G4" s="67" t="s">
        <v>482</v>
      </c>
      <c r="H4" s="67" t="s">
        <v>483</v>
      </c>
      <c r="I4" s="86"/>
    </row>
    <row r="6" spans="1:9">
      <c r="A6" s="16">
        <v>55</v>
      </c>
      <c r="B6" s="16">
        <v>0</v>
      </c>
      <c r="C6" s="184">
        <v>4.5339999999999998E-3</v>
      </c>
      <c r="D6" s="164">
        <v>1</v>
      </c>
      <c r="E6" s="164">
        <f>1.06^-B6</f>
        <v>1</v>
      </c>
      <c r="F6" s="66">
        <f>SUMPRODUCT(D36:D67,E36:E67)*50000</f>
        <v>26984.206242303655</v>
      </c>
      <c r="G6" s="66">
        <f>+F6/(1-SUMPRODUCT(D6:D35,E6:E35,C6:C35)*(1.06^-0.5))</f>
        <v>32625.404630149867</v>
      </c>
      <c r="H6" s="66">
        <f>+F6/D36</f>
        <v>54307.694773616138</v>
      </c>
    </row>
    <row r="7" spans="1:9">
      <c r="A7" s="16">
        <f>+A6+1</f>
        <v>56</v>
      </c>
      <c r="B7" s="16">
        <f>+B6+1</f>
        <v>1</v>
      </c>
      <c r="C7" s="184">
        <v>4.8760000000000001E-3</v>
      </c>
      <c r="D7" s="164">
        <f>+D6*(1-C6)</f>
        <v>0.99546599999999996</v>
      </c>
      <c r="E7" s="164">
        <f t="shared" ref="E7:E67" si="0">1.06^-B7</f>
        <v>0.94339622641509424</v>
      </c>
    </row>
    <row r="8" spans="1:9">
      <c r="A8" s="16">
        <f t="shared" ref="A8:A67" si="1">+A7+1</f>
        <v>57</v>
      </c>
      <c r="B8" s="16">
        <f t="shared" ref="B8:B67" si="2">+B7+1</f>
        <v>2</v>
      </c>
      <c r="C8" s="184">
        <v>5.228E-3</v>
      </c>
      <c r="D8" s="164">
        <f t="shared" ref="D8:D67" si="3">+D7*(1-C7)</f>
        <v>0.990612107784</v>
      </c>
      <c r="E8" s="164">
        <f t="shared" si="0"/>
        <v>0.88999644001423983</v>
      </c>
    </row>
    <row r="9" spans="1:9">
      <c r="A9" s="16">
        <f t="shared" si="1"/>
        <v>58</v>
      </c>
      <c r="B9" s="16">
        <f t="shared" si="2"/>
        <v>3</v>
      </c>
      <c r="C9" s="184">
        <v>5.5929999999999999E-3</v>
      </c>
      <c r="D9" s="164">
        <f t="shared" si="3"/>
        <v>0.98543318768450527</v>
      </c>
      <c r="E9" s="164">
        <f t="shared" si="0"/>
        <v>0.8396192830323016</v>
      </c>
    </row>
    <row r="10" spans="1:9">
      <c r="A10" s="16">
        <f t="shared" si="1"/>
        <v>59</v>
      </c>
      <c r="B10" s="16">
        <f t="shared" si="2"/>
        <v>4</v>
      </c>
      <c r="C10" s="184">
        <v>5.9880000000000003E-3</v>
      </c>
      <c r="D10" s="164">
        <f t="shared" si="3"/>
        <v>0.97992165986578583</v>
      </c>
      <c r="E10" s="164">
        <f t="shared" si="0"/>
        <v>0.79209366323802044</v>
      </c>
    </row>
    <row r="11" spans="1:9">
      <c r="A11" s="16">
        <f t="shared" si="1"/>
        <v>60</v>
      </c>
      <c r="B11" s="16">
        <f t="shared" si="2"/>
        <v>5</v>
      </c>
      <c r="C11" s="184">
        <v>6.4279999999999997E-3</v>
      </c>
      <c r="D11" s="164">
        <f t="shared" si="3"/>
        <v>0.97405388896650946</v>
      </c>
      <c r="E11" s="164">
        <f t="shared" si="0"/>
        <v>0.74725817286605689</v>
      </c>
    </row>
    <row r="12" spans="1:9">
      <c r="A12" s="16">
        <f t="shared" si="1"/>
        <v>61</v>
      </c>
      <c r="B12" s="16">
        <f t="shared" si="2"/>
        <v>6</v>
      </c>
      <c r="C12" s="184">
        <v>6.9329999999999999E-3</v>
      </c>
      <c r="D12" s="164">
        <f t="shared" si="3"/>
        <v>0.9677926705682327</v>
      </c>
      <c r="E12" s="164">
        <f t="shared" si="0"/>
        <v>0.70496054043967626</v>
      </c>
    </row>
    <row r="13" spans="1:9">
      <c r="A13" s="16">
        <f t="shared" si="1"/>
        <v>62</v>
      </c>
      <c r="B13" s="16">
        <f t="shared" si="2"/>
        <v>7</v>
      </c>
      <c r="C13" s="184">
        <v>7.5199999999999998E-3</v>
      </c>
      <c r="D13" s="164">
        <f t="shared" si="3"/>
        <v>0.96108296398318316</v>
      </c>
      <c r="E13" s="164">
        <f t="shared" si="0"/>
        <v>0.66505711362233599</v>
      </c>
    </row>
    <row r="14" spans="1:9">
      <c r="A14" s="16">
        <f t="shared" si="1"/>
        <v>63</v>
      </c>
      <c r="B14" s="16">
        <f t="shared" si="2"/>
        <v>8</v>
      </c>
      <c r="C14" s="184">
        <v>8.2070000000000008E-3</v>
      </c>
      <c r="D14" s="164">
        <f t="shared" si="3"/>
        <v>0.95385562009402969</v>
      </c>
      <c r="E14" s="164">
        <f t="shared" si="0"/>
        <v>0.62741237134182648</v>
      </c>
    </row>
    <row r="15" spans="1:9">
      <c r="A15" s="16">
        <f t="shared" si="1"/>
        <v>64</v>
      </c>
      <c r="B15" s="16">
        <f t="shared" si="2"/>
        <v>9</v>
      </c>
      <c r="C15" s="184">
        <v>9.0080000000000004E-3</v>
      </c>
      <c r="D15" s="164">
        <f t="shared" si="3"/>
        <v>0.94602732701991799</v>
      </c>
      <c r="E15" s="164">
        <f t="shared" si="0"/>
        <v>0.59189846353002495</v>
      </c>
    </row>
    <row r="16" spans="1:9">
      <c r="A16" s="16">
        <f t="shared" si="1"/>
        <v>65</v>
      </c>
      <c r="B16" s="16">
        <f t="shared" si="2"/>
        <v>10</v>
      </c>
      <c r="C16" s="184">
        <v>9.9399999999999992E-3</v>
      </c>
      <c r="D16" s="164">
        <f t="shared" si="3"/>
        <v>0.93750551285812256</v>
      </c>
      <c r="E16" s="164">
        <f t="shared" si="0"/>
        <v>0.55839477691511785</v>
      </c>
    </row>
    <row r="17" spans="1:5">
      <c r="A17" s="16">
        <f t="shared" si="1"/>
        <v>66</v>
      </c>
      <c r="B17" s="16">
        <f t="shared" si="2"/>
        <v>11</v>
      </c>
      <c r="C17" s="184">
        <v>1.1016E-2</v>
      </c>
      <c r="D17" s="164">
        <f t="shared" si="3"/>
        <v>0.92818670806031289</v>
      </c>
      <c r="E17" s="164">
        <f t="shared" si="0"/>
        <v>0.52678752539162055</v>
      </c>
    </row>
    <row r="18" spans="1:5">
      <c r="A18" s="16">
        <f t="shared" si="1"/>
        <v>67</v>
      </c>
      <c r="B18" s="16">
        <f t="shared" si="2"/>
        <v>12</v>
      </c>
      <c r="C18" s="184">
        <v>1.2251E-2</v>
      </c>
      <c r="D18" s="164">
        <f t="shared" si="3"/>
        <v>0.91796180328432042</v>
      </c>
      <c r="E18" s="164">
        <f t="shared" si="0"/>
        <v>0.4969693635770005</v>
      </c>
    </row>
    <row r="19" spans="1:5">
      <c r="A19" s="16">
        <f t="shared" si="1"/>
        <v>68</v>
      </c>
      <c r="B19" s="16">
        <f t="shared" si="2"/>
        <v>13</v>
      </c>
      <c r="C19" s="184">
        <v>1.3657000000000001E-2</v>
      </c>
      <c r="D19" s="164">
        <f t="shared" si="3"/>
        <v>0.90671585323228421</v>
      </c>
      <c r="E19" s="164">
        <f t="shared" si="0"/>
        <v>0.46883902224245327</v>
      </c>
    </row>
    <row r="20" spans="1:5">
      <c r="A20" s="16">
        <f t="shared" si="1"/>
        <v>69</v>
      </c>
      <c r="B20" s="16">
        <f t="shared" si="2"/>
        <v>14</v>
      </c>
      <c r="C20" s="184">
        <v>1.5233E-2</v>
      </c>
      <c r="D20" s="164">
        <f t="shared" si="3"/>
        <v>0.89433283482469084</v>
      </c>
      <c r="E20" s="164">
        <f t="shared" si="0"/>
        <v>0.44230096437967292</v>
      </c>
    </row>
    <row r="21" spans="1:5">
      <c r="A21" s="16">
        <f t="shared" si="1"/>
        <v>70</v>
      </c>
      <c r="B21" s="16">
        <f t="shared" si="2"/>
        <v>15</v>
      </c>
      <c r="C21" s="184">
        <v>1.6979000000000001E-2</v>
      </c>
      <c r="D21" s="164">
        <f t="shared" si="3"/>
        <v>0.88070946275180628</v>
      </c>
      <c r="E21" s="164">
        <f t="shared" si="0"/>
        <v>0.41726506073554037</v>
      </c>
    </row>
    <row r="22" spans="1:5">
      <c r="A22" s="16">
        <f t="shared" si="1"/>
        <v>71</v>
      </c>
      <c r="B22" s="16">
        <f t="shared" si="2"/>
        <v>16</v>
      </c>
      <c r="C22" s="184">
        <v>1.8891000000000002E-2</v>
      </c>
      <c r="D22" s="164">
        <f t="shared" si="3"/>
        <v>0.86575589678374343</v>
      </c>
      <c r="E22" s="164">
        <f t="shared" si="0"/>
        <v>0.39364628371277405</v>
      </c>
    </row>
    <row r="23" spans="1:5">
      <c r="A23" s="16">
        <f t="shared" si="1"/>
        <v>72</v>
      </c>
      <c r="B23" s="16">
        <f t="shared" si="2"/>
        <v>17</v>
      </c>
      <c r="C23" s="184">
        <v>2.0967E-2</v>
      </c>
      <c r="D23" s="164">
        <f t="shared" si="3"/>
        <v>0.84940090213760178</v>
      </c>
      <c r="E23" s="164">
        <f t="shared" si="0"/>
        <v>0.37136441859695657</v>
      </c>
    </row>
    <row r="24" spans="1:5">
      <c r="A24" s="16">
        <f t="shared" si="1"/>
        <v>73</v>
      </c>
      <c r="B24" s="16">
        <f t="shared" si="2"/>
        <v>18</v>
      </c>
      <c r="C24" s="184">
        <v>2.3209E-2</v>
      </c>
      <c r="D24" s="164">
        <f t="shared" si="3"/>
        <v>0.83159151342248272</v>
      </c>
      <c r="E24" s="164">
        <f t="shared" si="0"/>
        <v>0.35034379112920433</v>
      </c>
    </row>
    <row r="25" spans="1:5">
      <c r="A25" s="16">
        <f t="shared" si="1"/>
        <v>74</v>
      </c>
      <c r="B25" s="16">
        <f t="shared" si="2"/>
        <v>19</v>
      </c>
      <c r="C25" s="184">
        <v>2.5644E-2</v>
      </c>
      <c r="D25" s="164">
        <f t="shared" si="3"/>
        <v>0.81229110598746024</v>
      </c>
      <c r="E25" s="164">
        <f t="shared" si="0"/>
        <v>0.3305130104992493</v>
      </c>
    </row>
    <row r="26" spans="1:5">
      <c r="A26" s="16">
        <f t="shared" si="1"/>
        <v>75</v>
      </c>
      <c r="B26" s="16">
        <f t="shared" si="2"/>
        <v>20</v>
      </c>
      <c r="C26" s="184">
        <v>2.8303999999999999E-2</v>
      </c>
      <c r="D26" s="164">
        <f t="shared" si="3"/>
        <v>0.79146071286551778</v>
      </c>
      <c r="E26" s="164">
        <f t="shared" si="0"/>
        <v>0.31180472688608429</v>
      </c>
    </row>
    <row r="27" spans="1:5">
      <c r="A27" s="16">
        <f t="shared" si="1"/>
        <v>76</v>
      </c>
      <c r="B27" s="16">
        <f t="shared" si="2"/>
        <v>21</v>
      </c>
      <c r="C27" s="184">
        <v>3.1220000000000001E-2</v>
      </c>
      <c r="D27" s="164">
        <f t="shared" si="3"/>
        <v>0.76905920884857215</v>
      </c>
      <c r="E27" s="164">
        <f t="shared" si="0"/>
        <v>0.29415540272272095</v>
      </c>
    </row>
    <row r="28" spans="1:5">
      <c r="A28" s="16">
        <f t="shared" si="1"/>
        <v>77</v>
      </c>
      <c r="B28" s="16">
        <f t="shared" si="2"/>
        <v>22</v>
      </c>
      <c r="C28" s="184">
        <v>3.4424999999999997E-2</v>
      </c>
      <c r="D28" s="164">
        <f t="shared" si="3"/>
        <v>0.74504918034831968</v>
      </c>
      <c r="E28" s="164">
        <f t="shared" si="0"/>
        <v>0.27750509690822728</v>
      </c>
    </row>
    <row r="29" spans="1:5">
      <c r="A29" s="16">
        <f t="shared" si="1"/>
        <v>78</v>
      </c>
      <c r="B29" s="16">
        <f t="shared" si="2"/>
        <v>23</v>
      </c>
      <c r="C29" s="184">
        <v>3.7948000000000003E-2</v>
      </c>
      <c r="D29" s="164">
        <f t="shared" si="3"/>
        <v>0.7194008623148288</v>
      </c>
      <c r="E29" s="164">
        <f t="shared" si="0"/>
        <v>0.26179726123417668</v>
      </c>
    </row>
    <row r="30" spans="1:5">
      <c r="A30" s="16">
        <f t="shared" si="1"/>
        <v>79</v>
      </c>
      <c r="B30" s="16">
        <f t="shared" si="2"/>
        <v>24</v>
      </c>
      <c r="C30" s="184">
        <v>4.1812000000000002E-2</v>
      </c>
      <c r="D30" s="164">
        <f t="shared" si="3"/>
        <v>0.69210103839170567</v>
      </c>
      <c r="E30" s="164">
        <f t="shared" si="0"/>
        <v>0.24697854833412897</v>
      </c>
    </row>
    <row r="31" spans="1:5">
      <c r="A31" s="16">
        <f t="shared" si="1"/>
        <v>80</v>
      </c>
      <c r="B31" s="16">
        <f t="shared" si="2"/>
        <v>25</v>
      </c>
      <c r="C31" s="184">
        <v>4.6037000000000002E-2</v>
      </c>
      <c r="D31" s="164">
        <f t="shared" si="3"/>
        <v>0.66316290977447168</v>
      </c>
      <c r="E31" s="164">
        <f t="shared" si="0"/>
        <v>0.23299863050389524</v>
      </c>
    </row>
    <row r="32" spans="1:5">
      <c r="A32" s="16">
        <f t="shared" si="1"/>
        <v>81</v>
      </c>
      <c r="B32" s="16">
        <f t="shared" si="2"/>
        <v>26</v>
      </c>
      <c r="C32" s="184">
        <v>5.0643000000000001E-2</v>
      </c>
      <c r="D32" s="164">
        <f t="shared" si="3"/>
        <v>0.63263287889718434</v>
      </c>
      <c r="E32" s="164">
        <f t="shared" si="0"/>
        <v>0.21981002877725966</v>
      </c>
    </row>
    <row r="33" spans="1:5">
      <c r="A33" s="16">
        <f t="shared" si="1"/>
        <v>82</v>
      </c>
      <c r="B33" s="16">
        <f t="shared" si="2"/>
        <v>27</v>
      </c>
      <c r="C33" s="184">
        <v>5.5650999999999999E-2</v>
      </c>
      <c r="D33" s="164">
        <f t="shared" si="3"/>
        <v>0.60059445201119421</v>
      </c>
      <c r="E33" s="164">
        <f t="shared" si="0"/>
        <v>0.20736795167666003</v>
      </c>
    </row>
    <row r="34" spans="1:5">
      <c r="A34" s="16">
        <f t="shared" si="1"/>
        <v>83</v>
      </c>
      <c r="B34" s="16">
        <f t="shared" si="2"/>
        <v>28</v>
      </c>
      <c r="C34" s="184">
        <v>6.1080000000000002E-2</v>
      </c>
      <c r="D34" s="164">
        <f t="shared" si="3"/>
        <v>0.5671707701623192</v>
      </c>
      <c r="E34" s="164">
        <f t="shared" si="0"/>
        <v>0.1956301430911887</v>
      </c>
    </row>
    <row r="35" spans="1:5">
      <c r="A35" s="16">
        <f t="shared" si="1"/>
        <v>84</v>
      </c>
      <c r="B35" s="16">
        <f t="shared" si="2"/>
        <v>29</v>
      </c>
      <c r="C35" s="184">
        <v>6.6947999999999994E-2</v>
      </c>
      <c r="D35" s="164">
        <f t="shared" si="3"/>
        <v>0.53252797952080477</v>
      </c>
      <c r="E35" s="164">
        <f t="shared" si="0"/>
        <v>0.18455673876527234</v>
      </c>
    </row>
    <row r="36" spans="1:5">
      <c r="A36" s="16">
        <f t="shared" si="1"/>
        <v>85</v>
      </c>
      <c r="B36" s="16">
        <f t="shared" si="2"/>
        <v>30</v>
      </c>
      <c r="C36" s="184">
        <v>7.3275000000000007E-2</v>
      </c>
      <c r="D36" s="164">
        <f t="shared" si="3"/>
        <v>0.49687629634784591</v>
      </c>
      <c r="E36" s="164">
        <f t="shared" si="0"/>
        <v>0.17411013091063426</v>
      </c>
    </row>
    <row r="37" spans="1:5">
      <c r="A37" s="16">
        <f t="shared" si="1"/>
        <v>86</v>
      </c>
      <c r="B37" s="16">
        <f t="shared" si="2"/>
        <v>31</v>
      </c>
      <c r="C37" s="184">
        <v>8.0075999999999994E-2</v>
      </c>
      <c r="D37" s="164">
        <f t="shared" si="3"/>
        <v>0.46046768573295749</v>
      </c>
      <c r="E37" s="164">
        <f t="shared" si="0"/>
        <v>0.16425484048173042</v>
      </c>
    </row>
    <row r="38" spans="1:5">
      <c r="A38" s="16">
        <f t="shared" si="1"/>
        <v>87</v>
      </c>
      <c r="B38" s="16">
        <f t="shared" si="2"/>
        <v>32</v>
      </c>
      <c r="C38" s="184">
        <v>8.7370000000000003E-2</v>
      </c>
      <c r="D38" s="164">
        <f t="shared" si="3"/>
        <v>0.42359527533020519</v>
      </c>
      <c r="E38" s="164">
        <f t="shared" si="0"/>
        <v>0.15495739668087777</v>
      </c>
    </row>
    <row r="39" spans="1:5">
      <c r="A39" s="16">
        <f t="shared" si="1"/>
        <v>88</v>
      </c>
      <c r="B39" s="16">
        <f t="shared" si="2"/>
        <v>33</v>
      </c>
      <c r="C39" s="184">
        <v>9.5169000000000004E-2</v>
      </c>
      <c r="D39" s="164">
        <f t="shared" si="3"/>
        <v>0.38658575612460516</v>
      </c>
      <c r="E39" s="164">
        <f t="shared" si="0"/>
        <v>0.14618622328384695</v>
      </c>
    </row>
    <row r="40" spans="1:5">
      <c r="A40" s="16">
        <f t="shared" si="1"/>
        <v>89</v>
      </c>
      <c r="B40" s="16">
        <f t="shared" si="2"/>
        <v>34</v>
      </c>
      <c r="C40" s="184">
        <v>0.10345500000000001</v>
      </c>
      <c r="D40" s="164">
        <f t="shared" si="3"/>
        <v>0.34979477629998257</v>
      </c>
      <c r="E40" s="164">
        <f t="shared" si="0"/>
        <v>0.1379115313998556</v>
      </c>
    </row>
    <row r="41" spans="1:5">
      <c r="A41" s="16">
        <f t="shared" si="1"/>
        <v>90</v>
      </c>
      <c r="B41" s="16">
        <f t="shared" si="2"/>
        <v>35</v>
      </c>
      <c r="C41" s="184">
        <v>0.112208</v>
      </c>
      <c r="D41" s="164">
        <f t="shared" si="3"/>
        <v>0.31360675771786789</v>
      </c>
      <c r="E41" s="164">
        <f t="shared" si="0"/>
        <v>0.13010521830175056</v>
      </c>
    </row>
    <row r="42" spans="1:5">
      <c r="A42" s="16">
        <f t="shared" si="1"/>
        <v>91</v>
      </c>
      <c r="B42" s="16">
        <f t="shared" si="2"/>
        <v>36</v>
      </c>
      <c r="C42" s="184">
        <v>0.121402</v>
      </c>
      <c r="D42" s="164">
        <f t="shared" si="3"/>
        <v>0.27841757064786138</v>
      </c>
      <c r="E42" s="164">
        <f t="shared" si="0"/>
        <v>0.12274077198278353</v>
      </c>
    </row>
    <row r="43" spans="1:5">
      <c r="A43" s="16">
        <f t="shared" si="1"/>
        <v>92</v>
      </c>
      <c r="B43" s="16">
        <f t="shared" si="2"/>
        <v>37</v>
      </c>
      <c r="C43" s="184">
        <v>0.13101699999999999</v>
      </c>
      <c r="D43" s="164">
        <f t="shared" si="3"/>
        <v>0.2446171207360697</v>
      </c>
      <c r="E43" s="164">
        <f t="shared" si="0"/>
        <v>0.11579318111583352</v>
      </c>
    </row>
    <row r="44" spans="1:5">
      <c r="A44" s="16">
        <f t="shared" si="1"/>
        <v>93</v>
      </c>
      <c r="B44" s="16">
        <f t="shared" si="2"/>
        <v>38</v>
      </c>
      <c r="C44" s="184">
        <v>0.14102999999999999</v>
      </c>
      <c r="D44" s="164">
        <f t="shared" si="3"/>
        <v>0.21256811942859208</v>
      </c>
      <c r="E44" s="164">
        <f t="shared" si="0"/>
        <v>0.10923885010927689</v>
      </c>
    </row>
    <row r="45" spans="1:5">
      <c r="A45" s="16">
        <f t="shared" si="1"/>
        <v>94</v>
      </c>
      <c r="B45" s="16">
        <f t="shared" si="2"/>
        <v>39</v>
      </c>
      <c r="C45" s="184">
        <v>0.151422</v>
      </c>
      <c r="D45" s="164">
        <f t="shared" si="3"/>
        <v>0.18258963754557775</v>
      </c>
      <c r="E45" s="164">
        <f t="shared" si="0"/>
        <v>0.10305551897101592</v>
      </c>
    </row>
    <row r="46" spans="1:5">
      <c r="A46" s="16">
        <f t="shared" si="1"/>
        <v>95</v>
      </c>
      <c r="B46" s="16">
        <f t="shared" si="2"/>
        <v>40</v>
      </c>
      <c r="C46" s="184">
        <v>0.16217899999999999</v>
      </c>
      <c r="D46" s="164">
        <f t="shared" si="3"/>
        <v>0.15494154944915128</v>
      </c>
      <c r="E46" s="164">
        <f t="shared" si="0"/>
        <v>9.7222187708505589E-2</v>
      </c>
    </row>
    <row r="47" spans="1:5">
      <c r="A47" s="16">
        <f t="shared" si="1"/>
        <v>96</v>
      </c>
      <c r="B47" s="16">
        <f t="shared" si="2"/>
        <v>41</v>
      </c>
      <c r="C47" s="184">
        <v>0.17327899999999999</v>
      </c>
      <c r="D47" s="164">
        <f t="shared" si="3"/>
        <v>0.12981328390103739</v>
      </c>
      <c r="E47" s="164">
        <f t="shared" si="0"/>
        <v>9.171904500802415E-2</v>
      </c>
    </row>
    <row r="48" spans="1:5">
      <c r="A48" s="16">
        <f t="shared" si="1"/>
        <v>97</v>
      </c>
      <c r="B48" s="16">
        <f t="shared" si="2"/>
        <v>42</v>
      </c>
      <c r="C48" s="184">
        <v>0.18470600000000001</v>
      </c>
      <c r="D48" s="164">
        <f t="shared" si="3"/>
        <v>0.10731936787994953</v>
      </c>
      <c r="E48" s="164">
        <f t="shared" si="0"/>
        <v>8.6527400950966171E-2</v>
      </c>
    </row>
    <row r="49" spans="1:5">
      <c r="A49" s="16">
        <f t="shared" si="1"/>
        <v>98</v>
      </c>
      <c r="B49" s="16">
        <f t="shared" si="2"/>
        <v>43</v>
      </c>
      <c r="C49" s="184">
        <v>0.19694600000000001</v>
      </c>
      <c r="D49" s="164">
        <f t="shared" si="3"/>
        <v>8.7496836716315571E-2</v>
      </c>
      <c r="E49" s="164">
        <f t="shared" si="0"/>
        <v>8.162962353864732E-2</v>
      </c>
    </row>
    <row r="50" spans="1:5">
      <c r="A50" s="16">
        <f t="shared" si="1"/>
        <v>99</v>
      </c>
      <c r="B50" s="16">
        <f t="shared" si="2"/>
        <v>44</v>
      </c>
      <c r="C50" s="184">
        <v>0.210484</v>
      </c>
      <c r="D50" s="164">
        <f t="shared" si="3"/>
        <v>7.0264684712384076E-2</v>
      </c>
      <c r="E50" s="164">
        <f t="shared" si="0"/>
        <v>7.7009078810044637E-2</v>
      </c>
    </row>
    <row r="51" spans="1:5">
      <c r="A51" s="16">
        <f t="shared" si="1"/>
        <v>100</v>
      </c>
      <c r="B51" s="16">
        <f t="shared" si="2"/>
        <v>45</v>
      </c>
      <c r="C51" s="184">
        <v>0.22580600000000001</v>
      </c>
      <c r="D51" s="164">
        <f t="shared" si="3"/>
        <v>5.5475092815382626E-2</v>
      </c>
      <c r="E51" s="164">
        <f t="shared" si="0"/>
        <v>7.2650074349098717E-2</v>
      </c>
    </row>
    <row r="52" spans="1:5">
      <c r="A52" s="16">
        <f t="shared" si="1"/>
        <v>101</v>
      </c>
      <c r="B52" s="16">
        <f t="shared" si="2"/>
        <v>46</v>
      </c>
      <c r="C52" s="184">
        <v>0.243398</v>
      </c>
      <c r="D52" s="164">
        <f t="shared" si="3"/>
        <v>4.2948484007112341E-2</v>
      </c>
      <c r="E52" s="164">
        <f t="shared" si="0"/>
        <v>6.8537805989715761E-2</v>
      </c>
    </row>
    <row r="53" spans="1:5">
      <c r="A53" s="16">
        <f t="shared" si="1"/>
        <v>102</v>
      </c>
      <c r="B53" s="16">
        <f t="shared" si="2"/>
        <v>47</v>
      </c>
      <c r="C53" s="184">
        <v>0.26374500000000001</v>
      </c>
      <c r="D53" s="164">
        <f t="shared" si="3"/>
        <v>3.2494908896749213E-2</v>
      </c>
      <c r="E53" s="164">
        <f t="shared" si="0"/>
        <v>6.465830753746768E-2</v>
      </c>
    </row>
    <row r="54" spans="1:5">
      <c r="A54" s="16">
        <f t="shared" si="1"/>
        <v>103</v>
      </c>
      <c r="B54" s="16">
        <f t="shared" si="2"/>
        <v>48</v>
      </c>
      <c r="C54" s="184">
        <v>0.28733399999999998</v>
      </c>
      <c r="D54" s="164">
        <f t="shared" si="3"/>
        <v>2.3924539149776092E-2</v>
      </c>
      <c r="E54" s="164">
        <f t="shared" si="0"/>
        <v>6.0998403337233678E-2</v>
      </c>
    </row>
    <row r="55" spans="1:5">
      <c r="A55" s="16">
        <f t="shared" si="1"/>
        <v>104</v>
      </c>
      <c r="B55" s="16">
        <f t="shared" si="2"/>
        <v>49</v>
      </c>
      <c r="C55" s="184">
        <v>0.31464900000000001</v>
      </c>
      <c r="D55" s="164">
        <f t="shared" si="3"/>
        <v>1.705020561771433E-2</v>
      </c>
      <c r="E55" s="164">
        <f t="shared" si="0"/>
        <v>5.7545663525692139E-2</v>
      </c>
    </row>
    <row r="56" spans="1:5">
      <c r="A56" s="16">
        <f t="shared" si="1"/>
        <v>105</v>
      </c>
      <c r="B56" s="16">
        <f t="shared" si="2"/>
        <v>50</v>
      </c>
      <c r="C56" s="184">
        <v>0.34617700000000001</v>
      </c>
      <c r="D56" s="164">
        <f t="shared" si="3"/>
        <v>1.1685375470306134E-2</v>
      </c>
      <c r="E56" s="164">
        <f t="shared" si="0"/>
        <v>5.4288361816690701E-2</v>
      </c>
    </row>
    <row r="57" spans="1:5">
      <c r="A57" s="16">
        <f t="shared" si="1"/>
        <v>106</v>
      </c>
      <c r="B57" s="16">
        <f t="shared" si="2"/>
        <v>51</v>
      </c>
      <c r="C57" s="184">
        <v>0.38240299999999999</v>
      </c>
      <c r="D57" s="164">
        <f t="shared" si="3"/>
        <v>7.6401672461219681E-3</v>
      </c>
      <c r="E57" s="164">
        <f t="shared" si="0"/>
        <v>5.12154356761233E-2</v>
      </c>
    </row>
    <row r="58" spans="1:5">
      <c r="A58" s="16">
        <f t="shared" si="1"/>
        <v>107</v>
      </c>
      <c r="B58" s="16">
        <f t="shared" si="2"/>
        <v>52</v>
      </c>
      <c r="C58" s="184">
        <v>0.423813</v>
      </c>
      <c r="D58" s="164">
        <f t="shared" si="3"/>
        <v>4.7185443707031885E-3</v>
      </c>
      <c r="E58" s="164">
        <f t="shared" si="0"/>
        <v>4.8316448751059712E-2</v>
      </c>
    </row>
    <row r="59" spans="1:5">
      <c r="A59" s="16">
        <f t="shared" si="1"/>
        <v>108</v>
      </c>
      <c r="B59" s="16">
        <f t="shared" si="2"/>
        <v>53</v>
      </c>
      <c r="C59" s="184">
        <v>0.47089300000000001</v>
      </c>
      <c r="D59" s="164">
        <f t="shared" si="3"/>
        <v>2.7187639253223581E-3</v>
      </c>
      <c r="E59" s="164">
        <f t="shared" si="0"/>
        <v>4.5581555425528025E-2</v>
      </c>
    </row>
    <row r="60" spans="1:5">
      <c r="A60" s="16">
        <f t="shared" si="1"/>
        <v>109</v>
      </c>
      <c r="B60" s="16">
        <f t="shared" si="2"/>
        <v>54</v>
      </c>
      <c r="C60" s="184">
        <v>0.52412800000000004</v>
      </c>
      <c r="D60" s="164">
        <f t="shared" si="3"/>
        <v>1.438517024235537E-3</v>
      </c>
      <c r="E60" s="164">
        <f t="shared" si="0"/>
        <v>4.3001467382573606E-2</v>
      </c>
    </row>
    <row r="61" spans="1:5">
      <c r="A61" s="16">
        <f t="shared" si="1"/>
        <v>110</v>
      </c>
      <c r="B61" s="16">
        <f t="shared" si="2"/>
        <v>55</v>
      </c>
      <c r="C61" s="184">
        <v>0.58400399999999997</v>
      </c>
      <c r="D61" s="164">
        <f t="shared" si="3"/>
        <v>6.8454997335701338E-4</v>
      </c>
      <c r="E61" s="164">
        <f t="shared" si="0"/>
        <v>4.0567422059031695E-2</v>
      </c>
    </row>
    <row r="62" spans="1:5">
      <c r="A62" s="16">
        <f t="shared" si="1"/>
        <v>111</v>
      </c>
      <c r="B62" s="16">
        <f t="shared" si="2"/>
        <v>56</v>
      </c>
      <c r="C62" s="184">
        <v>0.651007</v>
      </c>
      <c r="D62" s="164">
        <f t="shared" si="3"/>
        <v>2.8477005071662415E-4</v>
      </c>
      <c r="E62" s="164">
        <f t="shared" si="0"/>
        <v>3.827115288587897E-2</v>
      </c>
    </row>
    <row r="63" spans="1:5">
      <c r="A63" s="16">
        <f t="shared" si="1"/>
        <v>112</v>
      </c>
      <c r="B63" s="16">
        <f t="shared" si="2"/>
        <v>57</v>
      </c>
      <c r="C63" s="184">
        <v>0.72562199999999999</v>
      </c>
      <c r="D63" s="164">
        <f t="shared" si="3"/>
        <v>9.9382754309746817E-5</v>
      </c>
      <c r="E63" s="164">
        <f t="shared" si="0"/>
        <v>3.6104861213093364E-2</v>
      </c>
    </row>
    <row r="64" spans="1:5">
      <c r="A64" s="16">
        <f t="shared" si="1"/>
        <v>113</v>
      </c>
      <c r="B64" s="16">
        <f t="shared" si="2"/>
        <v>58</v>
      </c>
      <c r="C64" s="184">
        <v>0.80833600000000005</v>
      </c>
      <c r="D64" s="164">
        <f t="shared" si="3"/>
        <v>2.7268441361999713E-5</v>
      </c>
      <c r="E64" s="164">
        <f t="shared" si="0"/>
        <v>3.406118982367299E-2</v>
      </c>
    </row>
    <row r="65" spans="1:5">
      <c r="A65" s="16">
        <f t="shared" si="1"/>
        <v>114</v>
      </c>
      <c r="B65" s="16">
        <f t="shared" si="2"/>
        <v>59</v>
      </c>
      <c r="C65" s="184">
        <v>0.89963300000000002</v>
      </c>
      <c r="D65" s="164">
        <f t="shared" si="3"/>
        <v>5.2263785452063119E-6</v>
      </c>
      <c r="E65" s="164">
        <f t="shared" si="0"/>
        <v>3.21331979468613E-2</v>
      </c>
    </row>
    <row r="66" spans="1:5">
      <c r="A66" s="16">
        <f t="shared" si="1"/>
        <v>115</v>
      </c>
      <c r="B66" s="16">
        <f t="shared" si="2"/>
        <v>60</v>
      </c>
      <c r="C66" s="184">
        <v>1</v>
      </c>
      <c r="D66" s="164">
        <f t="shared" si="3"/>
        <v>5.2455593544672185E-7</v>
      </c>
      <c r="E66" s="164">
        <f t="shared" si="0"/>
        <v>3.0314337685718208E-2</v>
      </c>
    </row>
    <row r="67" spans="1:5">
      <c r="A67" s="16">
        <f t="shared" si="1"/>
        <v>116</v>
      </c>
      <c r="B67" s="16">
        <f t="shared" si="2"/>
        <v>61</v>
      </c>
      <c r="C67" s="164"/>
      <c r="D67" s="164">
        <f t="shared" si="3"/>
        <v>0</v>
      </c>
      <c r="E67" s="164">
        <f t="shared" si="0"/>
        <v>2.8598431778979437E-2</v>
      </c>
    </row>
  </sheetData>
  <mergeCells count="2">
    <mergeCell ref="A1:H1"/>
    <mergeCell ref="A2:H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97"/>
  <sheetViews>
    <sheetView workbookViewId="0">
      <selection activeCell="A2" sqref="A2:H2"/>
    </sheetView>
  </sheetViews>
  <sheetFormatPr defaultRowHeight="15"/>
  <cols>
    <col min="3" max="5" width="9.5703125" bestFit="1" customWidth="1"/>
    <col min="6" max="6" width="13.28515625" bestFit="1" customWidth="1"/>
    <col min="7" max="8" width="10.5703125" bestFit="1" customWidth="1"/>
  </cols>
  <sheetData>
    <row r="1" spans="1:9" ht="18.75">
      <c r="A1" s="204" t="s">
        <v>586</v>
      </c>
      <c r="B1" s="204"/>
      <c r="C1" s="204"/>
      <c r="D1" s="204"/>
      <c r="E1" s="204"/>
      <c r="F1" s="204"/>
      <c r="G1" s="204"/>
      <c r="H1" s="204"/>
    </row>
    <row r="2" spans="1:9" s="174" customFormat="1" ht="18.75">
      <c r="A2" s="204" t="s">
        <v>523</v>
      </c>
      <c r="B2" s="204"/>
      <c r="C2" s="204"/>
      <c r="D2" s="204"/>
      <c r="E2" s="204"/>
      <c r="F2" s="204"/>
      <c r="G2" s="204"/>
      <c r="H2" s="204"/>
    </row>
    <row r="4" spans="1:9" ht="31.5">
      <c r="A4" s="67" t="s">
        <v>4</v>
      </c>
      <c r="B4" s="67" t="s">
        <v>427</v>
      </c>
      <c r="C4" s="67" t="s">
        <v>430</v>
      </c>
      <c r="D4" s="67" t="s">
        <v>522</v>
      </c>
      <c r="E4" s="67" t="s">
        <v>432</v>
      </c>
      <c r="F4" s="67" t="s">
        <v>481</v>
      </c>
      <c r="G4" s="67" t="s">
        <v>482</v>
      </c>
      <c r="H4" s="67" t="s">
        <v>483</v>
      </c>
      <c r="I4" s="86"/>
    </row>
    <row r="6" spans="1:9">
      <c r="A6" s="16">
        <v>25</v>
      </c>
      <c r="B6" s="16">
        <v>0</v>
      </c>
      <c r="C6" s="184">
        <v>3.3100000000000002E-4</v>
      </c>
      <c r="D6" s="164">
        <v>1</v>
      </c>
      <c r="E6" s="164">
        <f>1.08^-B6</f>
        <v>1</v>
      </c>
      <c r="F6" s="66">
        <f>10000/SUMPRODUCT(D56:D97,E56:E97)</f>
        <v>63966.83956043917</v>
      </c>
      <c r="G6" s="66">
        <f>+F6*(1-SUMPRODUCT(D56:D97,E56:E97,C56:C97)*(1.08^-0.5))</f>
        <v>63535.346983137882</v>
      </c>
      <c r="H6" s="66">
        <f>+F6*D56</f>
        <v>54215.6688507621</v>
      </c>
    </row>
    <row r="7" spans="1:9">
      <c r="A7" s="16">
        <f>+A6+1</f>
        <v>26</v>
      </c>
      <c r="B7" s="16">
        <f>+B6+1</f>
        <v>1</v>
      </c>
      <c r="C7" s="184">
        <v>3.4699999999999998E-4</v>
      </c>
      <c r="D7" s="164">
        <f>+D6*(1-C6)</f>
        <v>0.99966900000000003</v>
      </c>
      <c r="E7" s="164">
        <f>1.08^-B7</f>
        <v>0.92592592592592582</v>
      </c>
    </row>
    <row r="8" spans="1:9">
      <c r="A8" s="16">
        <f t="shared" ref="A8:B66" si="0">+A7+1</f>
        <v>27</v>
      </c>
      <c r="B8" s="16">
        <f t="shared" si="0"/>
        <v>2</v>
      </c>
      <c r="C8" s="184">
        <v>3.6200000000000002E-4</v>
      </c>
      <c r="D8" s="164">
        <f t="shared" ref="D8:D66" si="1">+D7*(1-C7)</f>
        <v>0.99932211485700007</v>
      </c>
      <c r="E8" s="164">
        <f t="shared" ref="E8:E71" si="2">1.08^-B8</f>
        <v>0.85733882030178321</v>
      </c>
    </row>
    <row r="9" spans="1:9">
      <c r="A9" s="16">
        <f t="shared" si="0"/>
        <v>28</v>
      </c>
      <c r="B9" s="16">
        <f t="shared" si="0"/>
        <v>3</v>
      </c>
      <c r="C9" s="184">
        <v>3.7599999999999998E-4</v>
      </c>
      <c r="D9" s="164">
        <f t="shared" si="1"/>
        <v>0.99896036025142187</v>
      </c>
      <c r="E9" s="164">
        <f t="shared" si="2"/>
        <v>0.79383224102016958</v>
      </c>
    </row>
    <row r="10" spans="1:9">
      <c r="A10" s="16">
        <f t="shared" si="0"/>
        <v>29</v>
      </c>
      <c r="B10" s="16">
        <f t="shared" si="0"/>
        <v>4</v>
      </c>
      <c r="C10" s="184">
        <v>3.8900000000000002E-4</v>
      </c>
      <c r="D10" s="164">
        <f t="shared" si="1"/>
        <v>0.99858475115596734</v>
      </c>
      <c r="E10" s="164">
        <f t="shared" si="2"/>
        <v>0.73502985279645328</v>
      </c>
    </row>
    <row r="11" spans="1:9">
      <c r="A11" s="16">
        <f t="shared" si="0"/>
        <v>30</v>
      </c>
      <c r="B11" s="16">
        <f t="shared" si="0"/>
        <v>5</v>
      </c>
      <c r="C11" s="184">
        <v>4.0200000000000001E-4</v>
      </c>
      <c r="D11" s="164">
        <f t="shared" si="1"/>
        <v>0.99819630168776774</v>
      </c>
      <c r="E11" s="164">
        <f t="shared" si="2"/>
        <v>0.68058319703375303</v>
      </c>
    </row>
    <row r="12" spans="1:9">
      <c r="A12" s="16">
        <f t="shared" si="0"/>
        <v>31</v>
      </c>
      <c r="B12" s="16">
        <f t="shared" si="0"/>
        <v>6</v>
      </c>
      <c r="C12" s="184">
        <v>4.1399999999999998E-4</v>
      </c>
      <c r="D12" s="164">
        <f t="shared" si="1"/>
        <v>0.99779502677448928</v>
      </c>
      <c r="E12" s="164">
        <f t="shared" si="2"/>
        <v>0.63016962688310452</v>
      </c>
    </row>
    <row r="13" spans="1:9">
      <c r="A13" s="16">
        <f t="shared" si="0"/>
        <v>32</v>
      </c>
      <c r="B13" s="16">
        <f t="shared" si="0"/>
        <v>7</v>
      </c>
      <c r="C13" s="184">
        <v>4.2499999999999998E-4</v>
      </c>
      <c r="D13" s="164">
        <f t="shared" si="1"/>
        <v>0.9973819396334046</v>
      </c>
      <c r="E13" s="164">
        <f t="shared" si="2"/>
        <v>0.58349039526213387</v>
      </c>
    </row>
    <row r="14" spans="1:9">
      <c r="A14" s="16">
        <f t="shared" si="0"/>
        <v>33</v>
      </c>
      <c r="B14" s="16">
        <f t="shared" si="0"/>
        <v>8</v>
      </c>
      <c r="C14" s="184">
        <v>4.3600000000000003E-4</v>
      </c>
      <c r="D14" s="164">
        <f t="shared" si="1"/>
        <v>0.99695805230906043</v>
      </c>
      <c r="E14" s="164">
        <f t="shared" si="2"/>
        <v>0.54026888450197574</v>
      </c>
    </row>
    <row r="15" spans="1:9">
      <c r="A15" s="16">
        <f t="shared" si="0"/>
        <v>34</v>
      </c>
      <c r="B15" s="16">
        <f t="shared" si="0"/>
        <v>9</v>
      </c>
      <c r="C15" s="184">
        <v>4.4900000000000002E-4</v>
      </c>
      <c r="D15" s="164">
        <f t="shared" si="1"/>
        <v>0.99652337859825368</v>
      </c>
      <c r="E15" s="164">
        <f t="shared" si="2"/>
        <v>0.50024896713145905</v>
      </c>
    </row>
    <row r="16" spans="1:9">
      <c r="A16" s="16">
        <f t="shared" si="0"/>
        <v>35</v>
      </c>
      <c r="B16" s="16">
        <f t="shared" si="0"/>
        <v>10</v>
      </c>
      <c r="C16" s="184">
        <v>4.6299999999999998E-4</v>
      </c>
      <c r="D16" s="164">
        <f t="shared" si="1"/>
        <v>0.99607593960126306</v>
      </c>
      <c r="E16" s="164">
        <f t="shared" si="2"/>
        <v>0.46319348808468425</v>
      </c>
    </row>
    <row r="17" spans="1:5">
      <c r="A17" s="16">
        <f t="shared" si="0"/>
        <v>36</v>
      </c>
      <c r="B17" s="16">
        <f t="shared" si="0"/>
        <v>11</v>
      </c>
      <c r="C17" s="184">
        <v>4.8099999999999998E-4</v>
      </c>
      <c r="D17" s="164">
        <f t="shared" si="1"/>
        <v>0.99561475644122766</v>
      </c>
      <c r="E17" s="164">
        <f t="shared" si="2"/>
        <v>0.42888285933767062</v>
      </c>
    </row>
    <row r="18" spans="1:5">
      <c r="A18" s="16">
        <f t="shared" si="0"/>
        <v>37</v>
      </c>
      <c r="B18" s="16">
        <f t="shared" si="0"/>
        <v>12</v>
      </c>
      <c r="C18" s="184">
        <v>5.04E-4</v>
      </c>
      <c r="D18" s="164">
        <f t="shared" si="1"/>
        <v>0.99513586574337942</v>
      </c>
      <c r="E18" s="164">
        <f t="shared" si="2"/>
        <v>0.39711375864599124</v>
      </c>
    </row>
    <row r="19" spans="1:5">
      <c r="A19" s="16">
        <f t="shared" si="0"/>
        <v>38</v>
      </c>
      <c r="B19" s="16">
        <f t="shared" si="0"/>
        <v>13</v>
      </c>
      <c r="C19" s="184">
        <v>5.3200000000000003E-4</v>
      </c>
      <c r="D19" s="164">
        <f t="shared" si="1"/>
        <v>0.99463431726704477</v>
      </c>
      <c r="E19" s="164">
        <f t="shared" si="2"/>
        <v>0.36769792467221413</v>
      </c>
    </row>
    <row r="20" spans="1:5">
      <c r="A20" s="16">
        <f t="shared" si="0"/>
        <v>39</v>
      </c>
      <c r="B20" s="16">
        <f t="shared" si="0"/>
        <v>14</v>
      </c>
      <c r="C20" s="184">
        <v>5.6700000000000001E-4</v>
      </c>
      <c r="D20" s="164">
        <f t="shared" si="1"/>
        <v>0.9941051718102587</v>
      </c>
      <c r="E20" s="164">
        <f t="shared" si="2"/>
        <v>0.34046104136316119</v>
      </c>
    </row>
    <row r="21" spans="1:5">
      <c r="A21" s="16">
        <f t="shared" si="0"/>
        <v>40</v>
      </c>
      <c r="B21" s="16">
        <f t="shared" si="0"/>
        <v>15</v>
      </c>
      <c r="C21" s="184">
        <v>6.0899999999999995E-4</v>
      </c>
      <c r="D21" s="164">
        <f t="shared" si="1"/>
        <v>0.99354151417784231</v>
      </c>
      <c r="E21" s="164">
        <f t="shared" si="2"/>
        <v>0.31524170496588994</v>
      </c>
    </row>
    <row r="22" spans="1:5">
      <c r="A22" s="16">
        <f t="shared" si="0"/>
        <v>41</v>
      </c>
      <c r="B22" s="16">
        <f t="shared" si="0"/>
        <v>16</v>
      </c>
      <c r="C22" s="184">
        <v>6.5799999999999995E-4</v>
      </c>
      <c r="D22" s="164">
        <f t="shared" si="1"/>
        <v>0.99293644739570808</v>
      </c>
      <c r="E22" s="164">
        <f t="shared" si="2"/>
        <v>0.29189046756100923</v>
      </c>
    </row>
    <row r="23" spans="1:5">
      <c r="A23" s="16">
        <f t="shared" si="0"/>
        <v>42</v>
      </c>
      <c r="B23" s="16">
        <f t="shared" si="0"/>
        <v>17</v>
      </c>
      <c r="C23" s="184">
        <v>7.1500000000000003E-4</v>
      </c>
      <c r="D23" s="164">
        <f t="shared" si="1"/>
        <v>0.9922830952133217</v>
      </c>
      <c r="E23" s="164">
        <f t="shared" si="2"/>
        <v>0.27026895144537894</v>
      </c>
    </row>
    <row r="24" spans="1:5">
      <c r="A24" s="16">
        <f t="shared" si="0"/>
        <v>43</v>
      </c>
      <c r="B24" s="16">
        <f t="shared" si="0"/>
        <v>18</v>
      </c>
      <c r="C24" s="184">
        <v>7.8100000000000001E-4</v>
      </c>
      <c r="D24" s="164">
        <f t="shared" si="1"/>
        <v>0.99157361280024414</v>
      </c>
      <c r="E24" s="164">
        <f t="shared" si="2"/>
        <v>0.25024902911609154</v>
      </c>
    </row>
    <row r="25" spans="1:5">
      <c r="A25" s="16">
        <f t="shared" si="0"/>
        <v>44</v>
      </c>
      <c r="B25" s="16">
        <f t="shared" si="0"/>
        <v>19</v>
      </c>
      <c r="C25" s="184">
        <v>8.5499999999999997E-4</v>
      </c>
      <c r="D25" s="164">
        <f t="shared" si="1"/>
        <v>0.99079919380864712</v>
      </c>
      <c r="E25" s="164">
        <f t="shared" si="2"/>
        <v>0.23171206399638106</v>
      </c>
    </row>
    <row r="26" spans="1:5">
      <c r="A26" s="16">
        <f t="shared" si="0"/>
        <v>45</v>
      </c>
      <c r="B26" s="16">
        <f t="shared" si="0"/>
        <v>20</v>
      </c>
      <c r="C26" s="184">
        <v>9.3899999999999995E-4</v>
      </c>
      <c r="D26" s="164">
        <f t="shared" si="1"/>
        <v>0.98995206049794071</v>
      </c>
      <c r="E26" s="164">
        <f t="shared" si="2"/>
        <v>0.21454820740405653</v>
      </c>
    </row>
    <row r="27" spans="1:5">
      <c r="A27" s="16">
        <f t="shared" si="0"/>
        <v>46</v>
      </c>
      <c r="B27" s="16">
        <f t="shared" si="0"/>
        <v>21</v>
      </c>
      <c r="C27" s="184">
        <v>1.0349999999999999E-3</v>
      </c>
      <c r="D27" s="164">
        <f t="shared" si="1"/>
        <v>0.98902249551313315</v>
      </c>
      <c r="E27" s="164">
        <f t="shared" si="2"/>
        <v>0.19865574759634863</v>
      </c>
    </row>
    <row r="28" spans="1:5">
      <c r="A28" s="16">
        <f t="shared" si="0"/>
        <v>47</v>
      </c>
      <c r="B28" s="16">
        <f t="shared" si="0"/>
        <v>22</v>
      </c>
      <c r="C28" s="184">
        <v>1.1410000000000001E-3</v>
      </c>
      <c r="D28" s="164">
        <f t="shared" si="1"/>
        <v>0.98799885723027703</v>
      </c>
      <c r="E28" s="164">
        <f t="shared" si="2"/>
        <v>0.18394050703365611</v>
      </c>
    </row>
    <row r="29" spans="1:5">
      <c r="A29" s="16">
        <f t="shared" si="0"/>
        <v>48</v>
      </c>
      <c r="B29" s="16">
        <f t="shared" si="0"/>
        <v>23</v>
      </c>
      <c r="C29" s="184">
        <v>1.261E-3</v>
      </c>
      <c r="D29" s="164">
        <f t="shared" si="1"/>
        <v>0.9868715505341773</v>
      </c>
      <c r="E29" s="164">
        <f t="shared" si="2"/>
        <v>0.17031528429042234</v>
      </c>
    </row>
    <row r="30" spans="1:5">
      <c r="A30" s="16">
        <f t="shared" si="0"/>
        <v>49</v>
      </c>
      <c r="B30" s="16">
        <f t="shared" si="0"/>
        <v>24</v>
      </c>
      <c r="C30" s="184">
        <v>1.3929999999999999E-3</v>
      </c>
      <c r="D30" s="164">
        <f t="shared" si="1"/>
        <v>0.98562710550895372</v>
      </c>
      <c r="E30" s="164">
        <f t="shared" si="2"/>
        <v>0.1576993373059466</v>
      </c>
    </row>
    <row r="31" spans="1:5">
      <c r="A31" s="16">
        <f t="shared" si="0"/>
        <v>50</v>
      </c>
      <c r="B31" s="16">
        <f t="shared" si="0"/>
        <v>25</v>
      </c>
      <c r="C31" s="184">
        <v>1.5380000000000001E-3</v>
      </c>
      <c r="D31" s="164">
        <f t="shared" si="1"/>
        <v>0.9842541269509798</v>
      </c>
      <c r="E31" s="164">
        <f t="shared" si="2"/>
        <v>0.1460179049129135</v>
      </c>
    </row>
    <row r="32" spans="1:5">
      <c r="A32" s="16">
        <f t="shared" si="0"/>
        <v>51</v>
      </c>
      <c r="B32" s="16">
        <f t="shared" si="0"/>
        <v>26</v>
      </c>
      <c r="C32" s="184">
        <v>1.6949999999999999E-3</v>
      </c>
      <c r="D32" s="164">
        <f t="shared" si="1"/>
        <v>0.98274034410372912</v>
      </c>
      <c r="E32" s="164">
        <f t="shared" si="2"/>
        <v>0.13520176380825324</v>
      </c>
    </row>
    <row r="33" spans="1:5">
      <c r="A33" s="16">
        <f t="shared" si="0"/>
        <v>52</v>
      </c>
      <c r="B33" s="16">
        <f t="shared" si="0"/>
        <v>27</v>
      </c>
      <c r="C33" s="184">
        <v>1.864E-3</v>
      </c>
      <c r="D33" s="164">
        <f t="shared" si="1"/>
        <v>0.98107459922047335</v>
      </c>
      <c r="E33" s="164">
        <f t="shared" si="2"/>
        <v>0.12518681834097523</v>
      </c>
    </row>
    <row r="34" spans="1:5">
      <c r="A34" s="16">
        <f t="shared" si="0"/>
        <v>53</v>
      </c>
      <c r="B34" s="16">
        <f t="shared" si="0"/>
        <v>28</v>
      </c>
      <c r="C34" s="184">
        <v>2.0470000000000002E-3</v>
      </c>
      <c r="D34" s="164">
        <f t="shared" si="1"/>
        <v>0.97924587616752645</v>
      </c>
      <c r="E34" s="164">
        <f t="shared" si="2"/>
        <v>0.11591372068608817</v>
      </c>
    </row>
    <row r="35" spans="1:5">
      <c r="A35" s="16">
        <f t="shared" si="0"/>
        <v>54</v>
      </c>
      <c r="B35" s="16">
        <f t="shared" si="0"/>
        <v>29</v>
      </c>
      <c r="C35" s="184">
        <v>2.2439999999999999E-3</v>
      </c>
      <c r="D35" s="164">
        <f t="shared" si="1"/>
        <v>0.9772413598590115</v>
      </c>
      <c r="E35" s="164">
        <f t="shared" si="2"/>
        <v>0.10732751915378534</v>
      </c>
    </row>
    <row r="36" spans="1:5">
      <c r="A36" s="16">
        <f t="shared" si="0"/>
        <v>55</v>
      </c>
      <c r="B36" s="16">
        <f t="shared" si="0"/>
        <v>30</v>
      </c>
      <c r="C36" s="184">
        <v>2.457E-3</v>
      </c>
      <c r="D36" s="164">
        <f t="shared" si="1"/>
        <v>0.97504843024748789</v>
      </c>
      <c r="E36" s="164">
        <f t="shared" si="2"/>
        <v>9.9377332549801231E-2</v>
      </c>
    </row>
    <row r="37" spans="1:5">
      <c r="A37" s="16">
        <f t="shared" si="0"/>
        <v>56</v>
      </c>
      <c r="B37" s="16">
        <f t="shared" si="0"/>
        <v>31</v>
      </c>
      <c r="C37" s="184">
        <v>2.689E-3</v>
      </c>
      <c r="D37" s="164">
        <f t="shared" si="1"/>
        <v>0.97265273625436977</v>
      </c>
      <c r="E37" s="164">
        <f t="shared" si="2"/>
        <v>9.2016048657223348E-2</v>
      </c>
    </row>
    <row r="38" spans="1:5">
      <c r="A38" s="16">
        <f t="shared" si="0"/>
        <v>57</v>
      </c>
      <c r="B38" s="16">
        <f t="shared" si="0"/>
        <v>32</v>
      </c>
      <c r="C38" s="184">
        <v>2.9420000000000002E-3</v>
      </c>
      <c r="D38" s="164">
        <f t="shared" si="1"/>
        <v>0.97003727304658172</v>
      </c>
      <c r="E38" s="164">
        <f t="shared" si="2"/>
        <v>8.5200045052984577E-2</v>
      </c>
    </row>
    <row r="39" spans="1:5">
      <c r="A39" s="16">
        <f t="shared" si="0"/>
        <v>58</v>
      </c>
      <c r="B39" s="16">
        <f t="shared" si="0"/>
        <v>33</v>
      </c>
      <c r="C39" s="184">
        <v>3.2179999999999999E-3</v>
      </c>
      <c r="D39" s="164">
        <f t="shared" si="1"/>
        <v>0.96718342338927865</v>
      </c>
      <c r="E39" s="164">
        <f t="shared" si="2"/>
        <v>7.8888930604615354E-2</v>
      </c>
    </row>
    <row r="40" spans="1:5">
      <c r="A40" s="16">
        <f t="shared" si="0"/>
        <v>59</v>
      </c>
      <c r="B40" s="16">
        <f t="shared" si="0"/>
        <v>34</v>
      </c>
      <c r="C40" s="184">
        <v>3.5230000000000001E-3</v>
      </c>
      <c r="D40" s="164">
        <f t="shared" si="1"/>
        <v>0.9640710271328119</v>
      </c>
      <c r="E40" s="164">
        <f t="shared" si="2"/>
        <v>7.3045306115384581E-2</v>
      </c>
    </row>
    <row r="41" spans="1:5">
      <c r="A41" s="16">
        <f t="shared" si="0"/>
        <v>60</v>
      </c>
      <c r="B41" s="16">
        <f t="shared" si="0"/>
        <v>35</v>
      </c>
      <c r="C41" s="184">
        <v>3.8630000000000001E-3</v>
      </c>
      <c r="D41" s="164">
        <f t="shared" si="1"/>
        <v>0.96067460490422296</v>
      </c>
      <c r="E41" s="164">
        <f t="shared" si="2"/>
        <v>6.7634542699430159E-2</v>
      </c>
    </row>
    <row r="42" spans="1:5">
      <c r="A42" s="16">
        <f t="shared" si="0"/>
        <v>61</v>
      </c>
      <c r="B42" s="16">
        <f t="shared" si="0"/>
        <v>36</v>
      </c>
      <c r="C42" s="184">
        <v>4.2420000000000001E-3</v>
      </c>
      <c r="D42" s="164">
        <f t="shared" si="1"/>
        <v>0.95696351890547804</v>
      </c>
      <c r="E42" s="164">
        <f t="shared" si="2"/>
        <v>6.2624576573546434E-2</v>
      </c>
    </row>
    <row r="43" spans="1:5">
      <c r="A43" s="16">
        <f t="shared" si="0"/>
        <v>62</v>
      </c>
      <c r="B43" s="16">
        <f t="shared" si="0"/>
        <v>37</v>
      </c>
      <c r="C43" s="184">
        <v>4.6680000000000003E-3</v>
      </c>
      <c r="D43" s="164">
        <f t="shared" si="1"/>
        <v>0.95290407965828106</v>
      </c>
      <c r="E43" s="164">
        <f t="shared" si="2"/>
        <v>5.7985719049580033E-2</v>
      </c>
    </row>
    <row r="44" spans="1:5">
      <c r="A44" s="16">
        <f t="shared" si="0"/>
        <v>63</v>
      </c>
      <c r="B44" s="16">
        <f t="shared" si="0"/>
        <v>38</v>
      </c>
      <c r="C44" s="184">
        <v>5.1440000000000001E-3</v>
      </c>
      <c r="D44" s="164">
        <f t="shared" si="1"/>
        <v>0.94845592341443619</v>
      </c>
      <c r="E44" s="164">
        <f t="shared" si="2"/>
        <v>5.3690480601462989E-2</v>
      </c>
    </row>
    <row r="45" spans="1:5">
      <c r="A45" s="16">
        <f t="shared" si="0"/>
        <v>64</v>
      </c>
      <c r="B45" s="16">
        <f t="shared" si="0"/>
        <v>39</v>
      </c>
      <c r="C45" s="184">
        <v>5.6709999999999998E-3</v>
      </c>
      <c r="D45" s="164">
        <f t="shared" si="1"/>
        <v>0.9435770661443923</v>
      </c>
      <c r="E45" s="164">
        <f t="shared" si="2"/>
        <v>4.9713407964317585E-2</v>
      </c>
    </row>
    <row r="46" spans="1:5">
      <c r="A46" s="16">
        <f t="shared" si="0"/>
        <v>65</v>
      </c>
      <c r="B46" s="16">
        <f t="shared" si="0"/>
        <v>40</v>
      </c>
      <c r="C46" s="184">
        <v>6.2500000000000003E-3</v>
      </c>
      <c r="D46" s="164">
        <f t="shared" si="1"/>
        <v>0.93822604060228743</v>
      </c>
      <c r="E46" s="164">
        <f t="shared" si="2"/>
        <v>4.6030933300294057E-2</v>
      </c>
    </row>
    <row r="47" spans="1:5">
      <c r="A47" s="16">
        <f t="shared" si="0"/>
        <v>66</v>
      </c>
      <c r="B47" s="16">
        <f t="shared" si="0"/>
        <v>41</v>
      </c>
      <c r="C47" s="184">
        <v>6.8780000000000004E-3</v>
      </c>
      <c r="D47" s="164">
        <f t="shared" si="1"/>
        <v>0.93236212784852313</v>
      </c>
      <c r="E47" s="164">
        <f t="shared" si="2"/>
        <v>4.2621234537309309E-2</v>
      </c>
    </row>
    <row r="48" spans="1:5">
      <c r="A48" s="16">
        <f t="shared" si="0"/>
        <v>67</v>
      </c>
      <c r="B48" s="16">
        <f t="shared" si="0"/>
        <v>42</v>
      </c>
      <c r="C48" s="184">
        <v>7.5550000000000001E-3</v>
      </c>
      <c r="D48" s="164">
        <f t="shared" si="1"/>
        <v>0.92594934113318095</v>
      </c>
      <c r="E48" s="164">
        <f t="shared" si="2"/>
        <v>3.9464106053064177E-2</v>
      </c>
    </row>
    <row r="49" spans="1:5">
      <c r="A49" s="16">
        <f t="shared" si="0"/>
        <v>68</v>
      </c>
      <c r="B49" s="16">
        <f t="shared" si="0"/>
        <v>43</v>
      </c>
      <c r="C49" s="184">
        <v>8.2869999999999992E-3</v>
      </c>
      <c r="D49" s="164">
        <f t="shared" si="1"/>
        <v>0.9189537938609198</v>
      </c>
      <c r="E49" s="164">
        <f t="shared" si="2"/>
        <v>3.6540838938022388E-2</v>
      </c>
    </row>
    <row r="50" spans="1:5">
      <c r="A50" s="16">
        <f t="shared" si="0"/>
        <v>69</v>
      </c>
      <c r="B50" s="16">
        <f t="shared" si="0"/>
        <v>44</v>
      </c>
      <c r="C50" s="184">
        <v>9.1020000000000007E-3</v>
      </c>
      <c r="D50" s="164">
        <f t="shared" si="1"/>
        <v>0.91133842377119434</v>
      </c>
      <c r="E50" s="164">
        <f t="shared" si="2"/>
        <v>3.3834110127798502E-2</v>
      </c>
    </row>
    <row r="51" spans="1:5">
      <c r="A51" s="16">
        <f t="shared" si="0"/>
        <v>70</v>
      </c>
      <c r="B51" s="16">
        <f t="shared" si="0"/>
        <v>45</v>
      </c>
      <c r="C51" s="184">
        <v>1.0034E-2</v>
      </c>
      <c r="D51" s="164">
        <f t="shared" si="1"/>
        <v>0.90304342143802885</v>
      </c>
      <c r="E51" s="164">
        <f t="shared" si="2"/>
        <v>3.1327879747961578E-2</v>
      </c>
    </row>
    <row r="52" spans="1:5">
      <c r="A52" s="16">
        <f t="shared" si="0"/>
        <v>71</v>
      </c>
      <c r="B52" s="16">
        <f t="shared" si="0"/>
        <v>46</v>
      </c>
      <c r="C52" s="184">
        <v>1.1117E-2</v>
      </c>
      <c r="D52" s="164">
        <f t="shared" si="1"/>
        <v>0.89398228374731969</v>
      </c>
      <c r="E52" s="164">
        <f t="shared" si="2"/>
        <v>2.900729606292738E-2</v>
      </c>
    </row>
    <row r="53" spans="1:5">
      <c r="A53" s="16">
        <f t="shared" si="0"/>
        <v>72</v>
      </c>
      <c r="B53" s="16">
        <f t="shared" si="0"/>
        <v>47</v>
      </c>
      <c r="C53" s="184">
        <v>1.2385999999999999E-2</v>
      </c>
      <c r="D53" s="164">
        <f t="shared" si="1"/>
        <v>0.88404388269890066</v>
      </c>
      <c r="E53" s="164">
        <f t="shared" si="2"/>
        <v>2.6858607465673496E-2</v>
      </c>
    </row>
    <row r="54" spans="1:5">
      <c r="A54" s="16">
        <f t="shared" si="0"/>
        <v>73</v>
      </c>
      <c r="B54" s="16">
        <f t="shared" si="0"/>
        <v>48</v>
      </c>
      <c r="C54" s="184">
        <v>1.3871E-2</v>
      </c>
      <c r="D54" s="164">
        <f t="shared" si="1"/>
        <v>0.87309411516779212</v>
      </c>
      <c r="E54" s="164">
        <f t="shared" si="2"/>
        <v>2.4869080986734723E-2</v>
      </c>
    </row>
    <row r="55" spans="1:5">
      <c r="A55" s="16">
        <f t="shared" si="0"/>
        <v>74</v>
      </c>
      <c r="B55" s="16">
        <f t="shared" si="0"/>
        <v>49</v>
      </c>
      <c r="C55" s="184">
        <v>1.5592E-2</v>
      </c>
      <c r="D55" s="164">
        <f t="shared" si="1"/>
        <v>0.86098342669629968</v>
      </c>
      <c r="E55" s="164">
        <f t="shared" si="2"/>
        <v>2.3026926839569185E-2</v>
      </c>
    </row>
    <row r="56" spans="1:5">
      <c r="A56" s="16">
        <f t="shared" si="0"/>
        <v>75</v>
      </c>
      <c r="B56" s="16">
        <f t="shared" si="0"/>
        <v>50</v>
      </c>
      <c r="C56" s="184">
        <v>1.7564E-2</v>
      </c>
      <c r="D56" s="164">
        <f t="shared" si="1"/>
        <v>0.84755897310725092</v>
      </c>
      <c r="E56" s="164">
        <f t="shared" si="2"/>
        <v>2.1321228555156651E-2</v>
      </c>
    </row>
    <row r="57" spans="1:5">
      <c r="A57" s="16">
        <f t="shared" si="0"/>
        <v>76</v>
      </c>
      <c r="B57" s="16">
        <f t="shared" si="0"/>
        <v>51</v>
      </c>
      <c r="C57" s="184">
        <v>1.9805E-2</v>
      </c>
      <c r="D57" s="164">
        <f t="shared" si="1"/>
        <v>0.83267244730359513</v>
      </c>
      <c r="E57" s="164">
        <f t="shared" si="2"/>
        <v>1.9741878291811711E-2</v>
      </c>
    </row>
    <row r="58" spans="1:5">
      <c r="A58" s="16">
        <f t="shared" si="0"/>
        <v>77</v>
      </c>
      <c r="B58" s="16">
        <f t="shared" si="0"/>
        <v>52</v>
      </c>
      <c r="C58" s="184">
        <v>2.2328000000000001E-2</v>
      </c>
      <c r="D58" s="164">
        <f t="shared" si="1"/>
        <v>0.81618136948474751</v>
      </c>
      <c r="E58" s="164">
        <f t="shared" si="2"/>
        <v>1.8279516936862698E-2</v>
      </c>
    </row>
    <row r="59" spans="1:5">
      <c r="A59" s="16">
        <f t="shared" si="0"/>
        <v>78</v>
      </c>
      <c r="B59" s="16">
        <f t="shared" si="0"/>
        <v>53</v>
      </c>
      <c r="C59" s="184">
        <v>2.5158E-2</v>
      </c>
      <c r="D59" s="164">
        <f t="shared" si="1"/>
        <v>0.79795767186689204</v>
      </c>
      <c r="E59" s="164">
        <f t="shared" si="2"/>
        <v>1.6925478645243238E-2</v>
      </c>
    </row>
    <row r="60" spans="1:5">
      <c r="A60" s="16">
        <f t="shared" si="0"/>
        <v>79</v>
      </c>
      <c r="B60" s="16">
        <f t="shared" si="0"/>
        <v>54</v>
      </c>
      <c r="C60" s="184">
        <v>2.8341000000000002E-2</v>
      </c>
      <c r="D60" s="164">
        <f t="shared" si="1"/>
        <v>0.77788265275806479</v>
      </c>
      <c r="E60" s="164">
        <f t="shared" si="2"/>
        <v>1.5671739486336329E-2</v>
      </c>
    </row>
    <row r="61" spans="1:5">
      <c r="A61" s="16">
        <f t="shared" si="0"/>
        <v>80</v>
      </c>
      <c r="B61" s="16">
        <f t="shared" si="0"/>
        <v>55</v>
      </c>
      <c r="C61" s="184">
        <v>3.1933000000000003E-2</v>
      </c>
      <c r="D61" s="164">
        <f t="shared" si="1"/>
        <v>0.75583668049624853</v>
      </c>
      <c r="E61" s="164">
        <f t="shared" si="2"/>
        <v>1.4510869894755859E-2</v>
      </c>
    </row>
    <row r="62" spans="1:5">
      <c r="A62" s="16">
        <f t="shared" si="0"/>
        <v>81</v>
      </c>
      <c r="B62" s="16">
        <f t="shared" si="0"/>
        <v>56</v>
      </c>
      <c r="C62" s="184">
        <v>3.5985000000000003E-2</v>
      </c>
      <c r="D62" s="164">
        <f t="shared" si="1"/>
        <v>0.73170054777796179</v>
      </c>
      <c r="E62" s="164">
        <f t="shared" si="2"/>
        <v>1.3435990643292463E-2</v>
      </c>
    </row>
    <row r="63" spans="1:5">
      <c r="A63" s="16">
        <f t="shared" si="0"/>
        <v>82</v>
      </c>
      <c r="B63" s="16">
        <f t="shared" si="0"/>
        <v>57</v>
      </c>
      <c r="C63" s="184">
        <v>4.0551999999999998E-2</v>
      </c>
      <c r="D63" s="164">
        <f t="shared" si="1"/>
        <v>0.70537030356617181</v>
      </c>
      <c r="E63" s="164">
        <f t="shared" si="2"/>
        <v>1.244073207712265E-2</v>
      </c>
    </row>
    <row r="64" spans="1:5">
      <c r="A64" s="16">
        <f t="shared" si="0"/>
        <v>83</v>
      </c>
      <c r="B64" s="16">
        <f t="shared" si="0"/>
        <v>58</v>
      </c>
      <c r="C64" s="184">
        <v>4.5690000000000001E-2</v>
      </c>
      <c r="D64" s="164">
        <f t="shared" si="1"/>
        <v>0.6767661270159564</v>
      </c>
      <c r="E64" s="164">
        <f t="shared" si="2"/>
        <v>1.1519196367706156E-2</v>
      </c>
    </row>
    <row r="65" spans="1:5">
      <c r="A65" s="16">
        <f t="shared" si="0"/>
        <v>84</v>
      </c>
      <c r="B65" s="16">
        <f t="shared" si="0"/>
        <v>59</v>
      </c>
      <c r="C65" s="184">
        <v>5.1456000000000002E-2</v>
      </c>
      <c r="D65" s="164">
        <f t="shared" si="1"/>
        <v>0.64584468267259731</v>
      </c>
      <c r="E65" s="164">
        <f t="shared" si="2"/>
        <v>1.0665922562690886E-2</v>
      </c>
    </row>
    <row r="66" spans="1:5">
      <c r="A66" s="16">
        <f t="shared" si="0"/>
        <v>85</v>
      </c>
      <c r="B66" s="16">
        <f t="shared" si="0"/>
        <v>60</v>
      </c>
      <c r="C66" s="184">
        <v>5.7912999999999999E-2</v>
      </c>
      <c r="D66" s="164">
        <f t="shared" si="1"/>
        <v>0.6126120986809962</v>
      </c>
      <c r="E66" s="164">
        <f t="shared" si="2"/>
        <v>9.8758542247137822E-3</v>
      </c>
    </row>
    <row r="67" spans="1:5">
      <c r="A67" s="16">
        <f t="shared" ref="A67:A97" si="3">+A66+1</f>
        <v>86</v>
      </c>
      <c r="B67" s="16">
        <f t="shared" ref="B67:B97" si="4">+B66+1</f>
        <v>61</v>
      </c>
      <c r="C67" s="184">
        <v>6.5118999999999996E-2</v>
      </c>
      <c r="D67" s="164">
        <f t="shared" ref="D67:D97" si="5">+D66*(1-C66)</f>
        <v>0.57713389421008365</v>
      </c>
      <c r="E67" s="164">
        <f t="shared" si="2"/>
        <v>9.1443094673275757E-3</v>
      </c>
    </row>
    <row r="68" spans="1:5">
      <c r="A68" s="16">
        <f t="shared" si="3"/>
        <v>87</v>
      </c>
      <c r="B68" s="16">
        <f t="shared" si="4"/>
        <v>62</v>
      </c>
      <c r="C68" s="184">
        <v>7.3136000000000007E-2</v>
      </c>
      <c r="D68" s="164">
        <f t="shared" si="5"/>
        <v>0.53955151215301722</v>
      </c>
      <c r="E68" s="164">
        <f t="shared" si="2"/>
        <v>8.4669532104884957E-3</v>
      </c>
    </row>
    <row r="69" spans="1:5">
      <c r="A69" s="16">
        <f t="shared" si="3"/>
        <v>88</v>
      </c>
      <c r="B69" s="16">
        <f t="shared" si="4"/>
        <v>63</v>
      </c>
      <c r="C69" s="184">
        <v>8.1990999999999994E-2</v>
      </c>
      <c r="D69" s="164">
        <f t="shared" si="5"/>
        <v>0.50009087276019415</v>
      </c>
      <c r="E69" s="164">
        <f t="shared" si="2"/>
        <v>7.8397714911930504E-3</v>
      </c>
    </row>
    <row r="70" spans="1:5">
      <c r="A70" s="16">
        <f t="shared" si="3"/>
        <v>89</v>
      </c>
      <c r="B70" s="16">
        <f t="shared" si="4"/>
        <v>64</v>
      </c>
      <c r="C70" s="184">
        <v>9.1577000000000006E-2</v>
      </c>
      <c r="D70" s="164">
        <f t="shared" si="5"/>
        <v>0.45908792201171306</v>
      </c>
      <c r="E70" s="164">
        <f t="shared" si="2"/>
        <v>7.259047677030602E-3</v>
      </c>
    </row>
    <row r="71" spans="1:5">
      <c r="A71" s="16">
        <f t="shared" si="3"/>
        <v>90</v>
      </c>
      <c r="B71" s="16">
        <f t="shared" si="4"/>
        <v>65</v>
      </c>
      <c r="C71" s="184">
        <v>0.101758</v>
      </c>
      <c r="D71" s="164">
        <f t="shared" si="5"/>
        <v>0.4170460273776464</v>
      </c>
      <c r="E71" s="164">
        <f t="shared" si="2"/>
        <v>6.721340441695001E-3</v>
      </c>
    </row>
    <row r="72" spans="1:5">
      <c r="A72" s="16">
        <f t="shared" si="3"/>
        <v>91</v>
      </c>
      <c r="B72" s="16">
        <f t="shared" si="4"/>
        <v>66</v>
      </c>
      <c r="C72" s="184">
        <v>0.11239499999999999</v>
      </c>
      <c r="D72" s="164">
        <f t="shared" si="5"/>
        <v>0.37460825772375184</v>
      </c>
      <c r="E72" s="164">
        <f t="shared" ref="E72:E97" si="6">1.08^-B72</f>
        <v>6.223463371939816E-3</v>
      </c>
    </row>
    <row r="73" spans="1:5">
      <c r="A73" s="16">
        <f t="shared" si="3"/>
        <v>92</v>
      </c>
      <c r="B73" s="16">
        <f t="shared" si="4"/>
        <v>67</v>
      </c>
      <c r="C73" s="184">
        <v>0.123349</v>
      </c>
      <c r="D73" s="164">
        <f t="shared" si="5"/>
        <v>0.33250416259689075</v>
      </c>
      <c r="E73" s="164">
        <f t="shared" si="6"/>
        <v>5.762466085129459E-3</v>
      </c>
    </row>
    <row r="74" spans="1:5">
      <c r="A74" s="16">
        <f t="shared" si="3"/>
        <v>93</v>
      </c>
      <c r="B74" s="16">
        <f t="shared" si="4"/>
        <v>68</v>
      </c>
      <c r="C74" s="184">
        <v>0.13448599999999999</v>
      </c>
      <c r="D74" s="164">
        <f t="shared" si="5"/>
        <v>0.29149010664472685</v>
      </c>
      <c r="E74" s="164">
        <f t="shared" si="6"/>
        <v>5.3356167454902395E-3</v>
      </c>
    </row>
    <row r="75" spans="1:5">
      <c r="A75" s="16">
        <f t="shared" si="3"/>
        <v>94</v>
      </c>
      <c r="B75" s="16">
        <f t="shared" si="4"/>
        <v>69</v>
      </c>
      <c r="C75" s="184">
        <v>0.14568900000000001</v>
      </c>
      <c r="D75" s="164">
        <f t="shared" si="5"/>
        <v>0.25228876816250412</v>
      </c>
      <c r="E75" s="164">
        <f t="shared" si="6"/>
        <v>4.9403858754539249E-3</v>
      </c>
    </row>
    <row r="76" spans="1:5">
      <c r="A76" s="16">
        <f t="shared" si="3"/>
        <v>95</v>
      </c>
      <c r="B76" s="16">
        <f t="shared" si="4"/>
        <v>70</v>
      </c>
      <c r="C76" s="184">
        <v>0.15684600000000001</v>
      </c>
      <c r="D76" s="164">
        <f t="shared" si="5"/>
        <v>0.21553306981767706</v>
      </c>
      <c r="E76" s="164">
        <f t="shared" si="6"/>
        <v>4.5744313661610411E-3</v>
      </c>
    </row>
    <row r="77" spans="1:5">
      <c r="A77" s="16">
        <f t="shared" si="3"/>
        <v>96</v>
      </c>
      <c r="B77" s="16">
        <f t="shared" si="4"/>
        <v>71</v>
      </c>
      <c r="C77" s="184">
        <v>0.16784099999999999</v>
      </c>
      <c r="D77" s="164">
        <f t="shared" si="5"/>
        <v>0.18172756994905367</v>
      </c>
      <c r="E77" s="164">
        <f t="shared" si="6"/>
        <v>4.2355845982972604E-3</v>
      </c>
    </row>
    <row r="78" spans="1:5">
      <c r="A78" s="16">
        <f t="shared" si="3"/>
        <v>97</v>
      </c>
      <c r="B78" s="16">
        <f t="shared" si="4"/>
        <v>72</v>
      </c>
      <c r="C78" s="184">
        <v>0.178563</v>
      </c>
      <c r="D78" s="164">
        <f t="shared" si="5"/>
        <v>0.15122623288123455</v>
      </c>
      <c r="E78" s="164">
        <f t="shared" si="6"/>
        <v>3.9218375910159819E-3</v>
      </c>
    </row>
    <row r="79" spans="1:5">
      <c r="A79" s="16">
        <f t="shared" si="3"/>
        <v>98</v>
      </c>
      <c r="B79" s="16">
        <f t="shared" si="4"/>
        <v>73</v>
      </c>
      <c r="C79" s="184">
        <v>0.18960399999999999</v>
      </c>
      <c r="D79" s="164">
        <f t="shared" si="5"/>
        <v>0.12422282305926266</v>
      </c>
      <c r="E79" s="164">
        <f t="shared" si="6"/>
        <v>3.631331102792575E-3</v>
      </c>
    </row>
    <row r="80" spans="1:5">
      <c r="A80" s="16">
        <f t="shared" si="3"/>
        <v>99</v>
      </c>
      <c r="B80" s="16">
        <f t="shared" si="4"/>
        <v>74</v>
      </c>
      <c r="C80" s="184">
        <v>0.20155699999999999</v>
      </c>
      <c r="D80" s="164">
        <f t="shared" si="5"/>
        <v>0.10066967891593423</v>
      </c>
      <c r="E80" s="164">
        <f t="shared" si="6"/>
        <v>3.3623436136968284E-3</v>
      </c>
    </row>
    <row r="81" spans="1:5">
      <c r="A81" s="16">
        <f t="shared" si="3"/>
        <v>100</v>
      </c>
      <c r="B81" s="16">
        <f t="shared" si="4"/>
        <v>75</v>
      </c>
      <c r="C81" s="184">
        <v>0.21501300000000001</v>
      </c>
      <c r="D81" s="164">
        <f t="shared" si="5"/>
        <v>8.0379000442675277E-2</v>
      </c>
      <c r="E81" s="164">
        <f t="shared" si="6"/>
        <v>3.11328112379336E-3</v>
      </c>
    </row>
    <row r="82" spans="1:5">
      <c r="A82" s="16">
        <f t="shared" si="3"/>
        <v>101</v>
      </c>
      <c r="B82" s="16">
        <f t="shared" si="4"/>
        <v>76</v>
      </c>
      <c r="C82" s="184">
        <v>0.23056499999999999</v>
      </c>
      <c r="D82" s="164">
        <f t="shared" si="5"/>
        <v>6.3096470420494336E-2</v>
      </c>
      <c r="E82" s="164">
        <f t="shared" si="6"/>
        <v>2.8826677072160741E-3</v>
      </c>
    </row>
    <row r="83" spans="1:5">
      <c r="A83" s="16">
        <f t="shared" si="3"/>
        <v>102</v>
      </c>
      <c r="B83" s="16">
        <f t="shared" si="4"/>
        <v>77</v>
      </c>
      <c r="C83" s="184">
        <v>0.248805</v>
      </c>
      <c r="D83" s="164">
        <f t="shared" si="5"/>
        <v>4.8548632717993055E-2</v>
      </c>
      <c r="E83" s="164">
        <f t="shared" si="6"/>
        <v>2.6691367659408094E-3</v>
      </c>
    </row>
    <row r="84" spans="1:5">
      <c r="A84" s="16">
        <f t="shared" si="3"/>
        <v>103</v>
      </c>
      <c r="B84" s="16">
        <f t="shared" si="4"/>
        <v>78</v>
      </c>
      <c r="C84" s="184">
        <v>0.27032600000000001</v>
      </c>
      <c r="D84" s="164">
        <f t="shared" si="5"/>
        <v>3.6469490154592797E-2</v>
      </c>
      <c r="E84" s="164">
        <f t="shared" si="6"/>
        <v>2.471422931426675E-3</v>
      </c>
    </row>
    <row r="85" spans="1:5">
      <c r="A85" s="16">
        <f t="shared" si="3"/>
        <v>104</v>
      </c>
      <c r="B85" s="16">
        <f t="shared" si="4"/>
        <v>79</v>
      </c>
      <c r="C85" s="184">
        <v>0.29571900000000001</v>
      </c>
      <c r="D85" s="164">
        <f t="shared" si="5"/>
        <v>2.6610838759062342E-2</v>
      </c>
      <c r="E85" s="164">
        <f t="shared" si="6"/>
        <v>2.2883545661358095E-3</v>
      </c>
    </row>
    <row r="86" spans="1:5">
      <c r="A86" s="16">
        <f t="shared" si="3"/>
        <v>105</v>
      </c>
      <c r="B86" s="16">
        <f t="shared" si="4"/>
        <v>80</v>
      </c>
      <c r="C86" s="184">
        <v>0.32557599999999998</v>
      </c>
      <c r="D86" s="164">
        <f t="shared" si="5"/>
        <v>1.8741508132071184E-2</v>
      </c>
      <c r="E86" s="164">
        <f t="shared" si="6"/>
        <v>2.1188468204961204E-3</v>
      </c>
    </row>
    <row r="87" spans="1:5">
      <c r="A87" s="16">
        <f t="shared" si="3"/>
        <v>106</v>
      </c>
      <c r="B87" s="16">
        <f t="shared" si="4"/>
        <v>81</v>
      </c>
      <c r="C87" s="184">
        <v>0.36049100000000001</v>
      </c>
      <c r="D87" s="164">
        <f t="shared" si="5"/>
        <v>1.2639722880463977E-2</v>
      </c>
      <c r="E87" s="164">
        <f t="shared" si="6"/>
        <v>1.9618952041630744E-3</v>
      </c>
    </row>
    <row r="88" spans="1:5">
      <c r="A88" s="16">
        <f t="shared" si="3"/>
        <v>107</v>
      </c>
      <c r="B88" s="16">
        <f t="shared" si="4"/>
        <v>82</v>
      </c>
      <c r="C88" s="184">
        <v>0.40105400000000002</v>
      </c>
      <c r="D88" s="164">
        <f t="shared" si="5"/>
        <v>8.0832165395626366E-3</v>
      </c>
      <c r="E88" s="164">
        <f t="shared" si="6"/>
        <v>1.8165696334843278E-3</v>
      </c>
    </row>
    <row r="89" spans="1:5">
      <c r="A89" s="16">
        <f t="shared" si="3"/>
        <v>108</v>
      </c>
      <c r="B89" s="16">
        <f t="shared" si="4"/>
        <v>83</v>
      </c>
      <c r="C89" s="184">
        <v>0.44785999999999998</v>
      </c>
      <c r="D89" s="164">
        <f t="shared" si="5"/>
        <v>4.841410213504883E-3</v>
      </c>
      <c r="E89" s="164">
        <f t="shared" si="6"/>
        <v>1.6820089198928958E-3</v>
      </c>
    </row>
    <row r="90" spans="1:5">
      <c r="A90" s="16">
        <f t="shared" si="3"/>
        <v>109</v>
      </c>
      <c r="B90" s="16">
        <f t="shared" si="4"/>
        <v>84</v>
      </c>
      <c r="C90" s="184">
        <v>0.501498</v>
      </c>
      <c r="D90" s="164">
        <f t="shared" si="5"/>
        <v>2.6731362352845865E-3</v>
      </c>
      <c r="E90" s="164">
        <f t="shared" si="6"/>
        <v>1.5574156665674962E-3</v>
      </c>
    </row>
    <row r="91" spans="1:5">
      <c r="A91" s="16">
        <f t="shared" si="3"/>
        <v>110</v>
      </c>
      <c r="B91" s="16">
        <f t="shared" si="4"/>
        <v>85</v>
      </c>
      <c r="C91" s="184">
        <v>0.56256300000000004</v>
      </c>
      <c r="D91" s="164">
        <f t="shared" si="5"/>
        <v>1.332563759561837E-3</v>
      </c>
      <c r="E91" s="164">
        <f t="shared" si="6"/>
        <v>1.442051543118052E-3</v>
      </c>
    </row>
    <row r="92" spans="1:5">
      <c r="A92" s="16">
        <f t="shared" si="3"/>
        <v>111</v>
      </c>
      <c r="B92" s="16">
        <f t="shared" si="4"/>
        <v>86</v>
      </c>
      <c r="C92" s="184">
        <v>0.63164500000000001</v>
      </c>
      <c r="D92" s="164">
        <f t="shared" si="5"/>
        <v>5.8291269329145126E-4</v>
      </c>
      <c r="E92" s="164">
        <f t="shared" si="6"/>
        <v>1.3352329102944926E-3</v>
      </c>
    </row>
    <row r="93" spans="1:5">
      <c r="A93" s="16">
        <f t="shared" si="3"/>
        <v>112</v>
      </c>
      <c r="B93" s="16">
        <f t="shared" si="4"/>
        <v>87</v>
      </c>
      <c r="C93" s="184">
        <v>0.70933800000000002</v>
      </c>
      <c r="D93" s="164">
        <f t="shared" si="5"/>
        <v>2.1471880513737252E-4</v>
      </c>
      <c r="E93" s="164">
        <f t="shared" si="6"/>
        <v>1.2363267687911968E-3</v>
      </c>
    </row>
    <row r="94" spans="1:5">
      <c r="A94" s="16">
        <f t="shared" si="3"/>
        <v>113</v>
      </c>
      <c r="B94" s="16">
        <f t="shared" si="4"/>
        <v>88</v>
      </c>
      <c r="C94" s="184">
        <v>0.79623299999999997</v>
      </c>
      <c r="D94" s="164">
        <f t="shared" si="5"/>
        <v>6.2410597338838963E-5</v>
      </c>
      <c r="E94" s="164">
        <f t="shared" si="6"/>
        <v>1.1447470081399969E-3</v>
      </c>
    </row>
    <row r="95" spans="1:5">
      <c r="A95" s="16">
        <f t="shared" si="3"/>
        <v>114</v>
      </c>
      <c r="B95" s="16">
        <f t="shared" si="4"/>
        <v>89</v>
      </c>
      <c r="C95" s="184">
        <v>0.89292300000000002</v>
      </c>
      <c r="D95" s="164">
        <f t="shared" si="5"/>
        <v>1.2717220187943201E-5</v>
      </c>
      <c r="E95" s="164">
        <f t="shared" si="6"/>
        <v>1.05995093346296E-3</v>
      </c>
    </row>
    <row r="96" spans="1:5">
      <c r="A96" s="16">
        <f t="shared" si="3"/>
        <v>115</v>
      </c>
      <c r="B96" s="16">
        <f t="shared" si="4"/>
        <v>90</v>
      </c>
      <c r="C96" s="184">
        <v>1</v>
      </c>
      <c r="D96" s="164">
        <f t="shared" si="5"/>
        <v>1.3617217860643938E-6</v>
      </c>
      <c r="E96" s="164">
        <f t="shared" si="6"/>
        <v>9.8143604950274091E-4</v>
      </c>
    </row>
    <row r="97" spans="1:5">
      <c r="A97" s="16">
        <f t="shared" si="3"/>
        <v>116</v>
      </c>
      <c r="B97" s="16">
        <f t="shared" si="4"/>
        <v>91</v>
      </c>
      <c r="D97">
        <f t="shared" si="5"/>
        <v>0</v>
      </c>
      <c r="E97">
        <f t="shared" si="6"/>
        <v>9.0873708287290814E-4</v>
      </c>
    </row>
  </sheetData>
  <mergeCells count="2">
    <mergeCell ref="A1:H1"/>
    <mergeCell ref="A2:H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C28"/>
  <sheetViews>
    <sheetView topLeftCell="A4" workbookViewId="0">
      <selection activeCell="A2" sqref="A2:C2"/>
    </sheetView>
  </sheetViews>
  <sheetFormatPr defaultRowHeight="15"/>
  <cols>
    <col min="1" max="1" width="12.5703125" customWidth="1"/>
    <col min="2" max="3" width="12.7109375" customWidth="1"/>
  </cols>
  <sheetData>
    <row r="1" spans="1:3" ht="18.75">
      <c r="A1" s="204" t="s">
        <v>587</v>
      </c>
      <c r="B1" s="204"/>
      <c r="C1" s="204"/>
    </row>
    <row r="2" spans="1:3" ht="18.75">
      <c r="A2" s="204" t="s">
        <v>86</v>
      </c>
      <c r="B2" s="204"/>
      <c r="C2" s="204"/>
    </row>
    <row r="3" spans="1:3" ht="15.75" thickBot="1"/>
    <row r="4" spans="1:3" ht="30.75" thickBot="1">
      <c r="A4" s="13" t="s">
        <v>0</v>
      </c>
      <c r="B4" s="14" t="s">
        <v>88</v>
      </c>
      <c r="C4" s="75" t="s">
        <v>89</v>
      </c>
    </row>
    <row r="5" spans="1:3">
      <c r="A5" s="8"/>
      <c r="B5" s="74"/>
      <c r="C5" s="74"/>
    </row>
    <row r="6" spans="1:3">
      <c r="A6" s="17">
        <v>1</v>
      </c>
      <c r="B6" s="74">
        <v>-1000</v>
      </c>
      <c r="C6" s="74">
        <v>-2000</v>
      </c>
    </row>
    <row r="7" spans="1:3">
      <c r="A7" s="17">
        <v>2</v>
      </c>
      <c r="B7" s="74">
        <v>0</v>
      </c>
      <c r="C7" s="74">
        <v>-600</v>
      </c>
    </row>
    <row r="8" spans="1:3">
      <c r="A8" s="17">
        <v>3</v>
      </c>
      <c r="B8" s="74">
        <v>100</v>
      </c>
      <c r="C8" s="74">
        <v>0</v>
      </c>
    </row>
    <row r="9" spans="1:3">
      <c r="A9" s="17">
        <v>4</v>
      </c>
      <c r="B9" s="74">
        <f>+B8+50</f>
        <v>150</v>
      </c>
      <c r="C9" s="74">
        <v>50</v>
      </c>
    </row>
    <row r="10" spans="1:3">
      <c r="A10" s="17">
        <v>5</v>
      </c>
      <c r="B10" s="74">
        <f t="shared" ref="B10:B25" si="0">+B9+50</f>
        <v>200</v>
      </c>
      <c r="C10" s="74">
        <f>+C9+75</f>
        <v>125</v>
      </c>
    </row>
    <row r="11" spans="1:3">
      <c r="A11" s="17">
        <v>6</v>
      </c>
      <c r="B11" s="74">
        <f t="shared" si="0"/>
        <v>250</v>
      </c>
      <c r="C11" s="74">
        <f t="shared" ref="C11:C25" si="1">+C10+75</f>
        <v>200</v>
      </c>
    </row>
    <row r="12" spans="1:3">
      <c r="A12" s="17">
        <v>7</v>
      </c>
      <c r="B12" s="74">
        <f t="shared" si="0"/>
        <v>300</v>
      </c>
      <c r="C12" s="74">
        <f t="shared" si="1"/>
        <v>275</v>
      </c>
    </row>
    <row r="13" spans="1:3">
      <c r="A13" s="17">
        <v>8</v>
      </c>
      <c r="B13" s="74">
        <f t="shared" si="0"/>
        <v>350</v>
      </c>
      <c r="C13" s="74">
        <f t="shared" si="1"/>
        <v>350</v>
      </c>
    </row>
    <row r="14" spans="1:3">
      <c r="A14" s="17">
        <v>9</v>
      </c>
      <c r="B14" s="74">
        <f t="shared" si="0"/>
        <v>400</v>
      </c>
      <c r="C14" s="74">
        <f t="shared" si="1"/>
        <v>425</v>
      </c>
    </row>
    <row r="15" spans="1:3">
      <c r="A15" s="17">
        <v>10</v>
      </c>
      <c r="B15" s="74">
        <f t="shared" si="0"/>
        <v>450</v>
      </c>
      <c r="C15" s="74">
        <f t="shared" si="1"/>
        <v>500</v>
      </c>
    </row>
    <row r="16" spans="1:3">
      <c r="A16" s="17">
        <v>11</v>
      </c>
      <c r="B16" s="74">
        <f t="shared" si="0"/>
        <v>500</v>
      </c>
      <c r="C16" s="74">
        <f t="shared" si="1"/>
        <v>575</v>
      </c>
    </row>
    <row r="17" spans="1:3">
      <c r="A17" s="17">
        <v>12</v>
      </c>
      <c r="B17" s="74">
        <f t="shared" si="0"/>
        <v>550</v>
      </c>
      <c r="C17" s="74">
        <f t="shared" si="1"/>
        <v>650</v>
      </c>
    </row>
    <row r="18" spans="1:3">
      <c r="A18" s="17">
        <v>13</v>
      </c>
      <c r="B18" s="74">
        <f t="shared" si="0"/>
        <v>600</v>
      </c>
      <c r="C18" s="74">
        <f t="shared" si="1"/>
        <v>725</v>
      </c>
    </row>
    <row r="19" spans="1:3">
      <c r="A19" s="17">
        <v>14</v>
      </c>
      <c r="B19" s="74">
        <f t="shared" si="0"/>
        <v>650</v>
      </c>
      <c r="C19" s="74">
        <f t="shared" si="1"/>
        <v>800</v>
      </c>
    </row>
    <row r="20" spans="1:3">
      <c r="A20" s="17">
        <v>15</v>
      </c>
      <c r="B20" s="74">
        <f t="shared" si="0"/>
        <v>700</v>
      </c>
      <c r="C20" s="74">
        <f t="shared" si="1"/>
        <v>875</v>
      </c>
    </row>
    <row r="21" spans="1:3">
      <c r="A21" s="17">
        <v>16</v>
      </c>
      <c r="B21" s="74">
        <f t="shared" si="0"/>
        <v>750</v>
      </c>
      <c r="C21" s="74">
        <f t="shared" si="1"/>
        <v>950</v>
      </c>
    </row>
    <row r="22" spans="1:3">
      <c r="A22" s="17">
        <v>17</v>
      </c>
      <c r="B22" s="74">
        <f t="shared" si="0"/>
        <v>800</v>
      </c>
      <c r="C22" s="74">
        <f t="shared" si="1"/>
        <v>1025</v>
      </c>
    </row>
    <row r="23" spans="1:3">
      <c r="A23" s="17">
        <v>18</v>
      </c>
      <c r="B23" s="74">
        <f t="shared" si="0"/>
        <v>850</v>
      </c>
      <c r="C23" s="74">
        <f t="shared" si="1"/>
        <v>1100</v>
      </c>
    </row>
    <row r="24" spans="1:3">
      <c r="A24" s="17">
        <v>19</v>
      </c>
      <c r="B24" s="74">
        <f t="shared" si="0"/>
        <v>900</v>
      </c>
      <c r="C24" s="74">
        <f t="shared" si="1"/>
        <v>1175</v>
      </c>
    </row>
    <row r="25" spans="1:3" ht="15.75" thickBot="1">
      <c r="A25" s="17">
        <v>20</v>
      </c>
      <c r="B25" s="74">
        <f t="shared" si="0"/>
        <v>950</v>
      </c>
      <c r="C25" s="74">
        <f t="shared" si="1"/>
        <v>1250</v>
      </c>
    </row>
    <row r="26" spans="1:3" ht="24" customHeight="1" thickBot="1">
      <c r="A26" s="76" t="s">
        <v>87</v>
      </c>
      <c r="B26" s="77">
        <f>SUM(B6:B25)</f>
        <v>8450</v>
      </c>
      <c r="C26" s="78">
        <f>SUM(C6:C25)</f>
        <v>8450</v>
      </c>
    </row>
    <row r="27" spans="1:3" ht="15.75" thickBot="1"/>
    <row r="28" spans="1:3" ht="15.75" thickBot="1">
      <c r="A28" s="83" t="s">
        <v>90</v>
      </c>
      <c r="B28" s="84">
        <f>IRR(B6:B25,0.1)</f>
        <v>0.23264602890786429</v>
      </c>
      <c r="C28" s="85">
        <f>IRR(C6:C25,0.1)</f>
        <v>0.12234624648193193</v>
      </c>
    </row>
  </sheetData>
  <mergeCells count="2">
    <mergeCell ref="A1:C1"/>
    <mergeCell ref="A2:C2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A3" sqref="A3"/>
    </sheetView>
  </sheetViews>
  <sheetFormatPr defaultRowHeight="15"/>
  <cols>
    <col min="3" max="3" width="11.28515625" customWidth="1"/>
  </cols>
  <sheetData>
    <row r="1" spans="1:3" ht="18.75">
      <c r="A1" s="204" t="s">
        <v>588</v>
      </c>
      <c r="B1" s="204"/>
      <c r="C1" s="204"/>
    </row>
    <row r="2" spans="1:3" ht="18.75">
      <c r="A2" s="204" t="s">
        <v>589</v>
      </c>
      <c r="B2" s="204"/>
      <c r="C2" s="204"/>
    </row>
    <row r="3" spans="1:3" ht="15.75" thickBot="1"/>
    <row r="4" spans="1:3" ht="30.75" thickBot="1">
      <c r="A4" s="33" t="s">
        <v>0</v>
      </c>
      <c r="B4" s="47" t="s">
        <v>92</v>
      </c>
      <c r="C4" s="88" t="s">
        <v>92</v>
      </c>
    </row>
    <row r="5" spans="1:3">
      <c r="A5" s="92"/>
      <c r="B5" s="92"/>
      <c r="C5" s="92"/>
    </row>
    <row r="6" spans="1:3">
      <c r="A6" s="17">
        <v>1</v>
      </c>
      <c r="B6" s="17">
        <v>3</v>
      </c>
      <c r="C6" s="17">
        <f>+B6</f>
        <v>3</v>
      </c>
    </row>
    <row r="7" spans="1:3">
      <c r="A7" s="17">
        <v>2</v>
      </c>
      <c r="B7" s="17">
        <v>2</v>
      </c>
      <c r="C7" s="17">
        <f t="shared" ref="C7:C15" si="0">+B7</f>
        <v>2</v>
      </c>
    </row>
    <row r="8" spans="1:3">
      <c r="A8" s="17">
        <f>+A7+1</f>
        <v>3</v>
      </c>
      <c r="B8" s="17">
        <v>1</v>
      </c>
      <c r="C8" s="17">
        <f t="shared" si="0"/>
        <v>1</v>
      </c>
    </row>
    <row r="9" spans="1:3">
      <c r="A9" s="17">
        <f t="shared" ref="A9:A25" si="1">+A8+1</f>
        <v>4</v>
      </c>
      <c r="B9" s="17">
        <v>0</v>
      </c>
      <c r="C9" s="17">
        <f t="shared" si="0"/>
        <v>0</v>
      </c>
    </row>
    <row r="10" spans="1:3">
      <c r="A10" s="17">
        <f t="shared" si="1"/>
        <v>5</v>
      </c>
      <c r="B10" s="17">
        <v>-1</v>
      </c>
      <c r="C10" s="17">
        <f t="shared" si="0"/>
        <v>-1</v>
      </c>
    </row>
    <row r="11" spans="1:3">
      <c r="A11" s="17">
        <f t="shared" si="1"/>
        <v>6</v>
      </c>
      <c r="B11" s="17">
        <v>-1</v>
      </c>
      <c r="C11" s="17">
        <f t="shared" si="0"/>
        <v>-1</v>
      </c>
    </row>
    <row r="12" spans="1:3">
      <c r="A12" s="17">
        <f t="shared" si="1"/>
        <v>7</v>
      </c>
      <c r="B12" s="17">
        <v>-1</v>
      </c>
      <c r="C12" s="17">
        <f t="shared" si="0"/>
        <v>-1</v>
      </c>
    </row>
    <row r="13" spans="1:3">
      <c r="A13" s="17">
        <f t="shared" si="1"/>
        <v>8</v>
      </c>
      <c r="B13" s="17">
        <v>-1</v>
      </c>
      <c r="C13" s="17">
        <f t="shared" si="0"/>
        <v>-1</v>
      </c>
    </row>
    <row r="14" spans="1:3">
      <c r="A14" s="17">
        <f t="shared" si="1"/>
        <v>9</v>
      </c>
      <c r="B14" s="17">
        <v>-1</v>
      </c>
      <c r="C14" s="17">
        <f t="shared" si="0"/>
        <v>-1</v>
      </c>
    </row>
    <row r="15" spans="1:3">
      <c r="A15" s="17">
        <f t="shared" si="1"/>
        <v>10</v>
      </c>
      <c r="B15" s="17">
        <v>-1</v>
      </c>
      <c r="C15" s="17">
        <f t="shared" si="0"/>
        <v>-1</v>
      </c>
    </row>
    <row r="16" spans="1:3">
      <c r="A16" s="17">
        <f t="shared" si="1"/>
        <v>11</v>
      </c>
      <c r="B16" s="17">
        <v>-1</v>
      </c>
      <c r="C16" s="17">
        <f>+B16-1</f>
        <v>-2</v>
      </c>
    </row>
    <row r="17" spans="1:3">
      <c r="A17" s="17">
        <f t="shared" si="1"/>
        <v>12</v>
      </c>
      <c r="B17" s="17">
        <v>-1</v>
      </c>
      <c r="C17" s="17">
        <f t="shared" ref="C17:C25" si="2">+B17-1</f>
        <v>-2</v>
      </c>
    </row>
    <row r="18" spans="1:3">
      <c r="A18" s="17">
        <f t="shared" si="1"/>
        <v>13</v>
      </c>
      <c r="B18" s="17">
        <v>-1</v>
      </c>
      <c r="C18" s="17">
        <f t="shared" si="2"/>
        <v>-2</v>
      </c>
    </row>
    <row r="19" spans="1:3">
      <c r="A19" s="17">
        <f t="shared" si="1"/>
        <v>14</v>
      </c>
      <c r="B19" s="17">
        <v>-1</v>
      </c>
      <c r="C19" s="17">
        <f t="shared" si="2"/>
        <v>-2</v>
      </c>
    </row>
    <row r="20" spans="1:3">
      <c r="A20" s="17">
        <f t="shared" si="1"/>
        <v>15</v>
      </c>
      <c r="B20" s="17">
        <v>-1</v>
      </c>
      <c r="C20" s="17">
        <f t="shared" si="2"/>
        <v>-2</v>
      </c>
    </row>
    <row r="21" spans="1:3">
      <c r="A21" s="17">
        <f t="shared" si="1"/>
        <v>16</v>
      </c>
      <c r="B21" s="17">
        <v>-1</v>
      </c>
      <c r="C21" s="17">
        <f t="shared" si="2"/>
        <v>-2</v>
      </c>
    </row>
    <row r="22" spans="1:3">
      <c r="A22" s="17">
        <f t="shared" si="1"/>
        <v>17</v>
      </c>
      <c r="B22" s="17">
        <v>-1</v>
      </c>
      <c r="C22" s="17">
        <f t="shared" si="2"/>
        <v>-2</v>
      </c>
    </row>
    <row r="23" spans="1:3">
      <c r="A23" s="17">
        <f t="shared" si="1"/>
        <v>18</v>
      </c>
      <c r="B23" s="17">
        <v>-1</v>
      </c>
      <c r="C23" s="17">
        <f t="shared" si="2"/>
        <v>-2</v>
      </c>
    </row>
    <row r="24" spans="1:3">
      <c r="A24" s="17">
        <f t="shared" si="1"/>
        <v>19</v>
      </c>
      <c r="B24" s="17">
        <v>-1</v>
      </c>
      <c r="C24" s="17">
        <f t="shared" si="2"/>
        <v>-2</v>
      </c>
    </row>
    <row r="25" spans="1:3">
      <c r="A25" s="17">
        <f t="shared" si="1"/>
        <v>20</v>
      </c>
      <c r="B25" s="17">
        <v>-1</v>
      </c>
      <c r="C25" s="17">
        <f t="shared" si="2"/>
        <v>-2</v>
      </c>
    </row>
    <row r="26" spans="1:3" ht="15.75" thickBot="1">
      <c r="A26" s="18"/>
      <c r="B26" s="18"/>
      <c r="C26" s="18"/>
    </row>
    <row r="27" spans="1:3" ht="15.75" thickBot="1">
      <c r="A27" s="91" t="s">
        <v>90</v>
      </c>
      <c r="B27" s="89">
        <f>IRR(B6:B25)</f>
        <v>0.10502421942935111</v>
      </c>
      <c r="C27" s="90">
        <f>IRR(C6:C25)</f>
        <v>0.14654547816919816</v>
      </c>
    </row>
  </sheetData>
  <mergeCells count="2">
    <mergeCell ref="A1:C1"/>
    <mergeCell ref="A2:C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B18" sqref="B18"/>
    </sheetView>
  </sheetViews>
  <sheetFormatPr defaultRowHeight="15"/>
  <cols>
    <col min="2" max="2" width="10" customWidth="1"/>
    <col min="3" max="3" width="9.28515625" bestFit="1" customWidth="1"/>
    <col min="4" max="5" width="9.5703125" bestFit="1" customWidth="1"/>
    <col min="6" max="6" width="9.28515625" bestFit="1" customWidth="1"/>
    <col min="9" max="10" width="12.7109375" customWidth="1"/>
  </cols>
  <sheetData>
    <row r="1" spans="1:10" ht="18.75">
      <c r="A1" s="204" t="s">
        <v>590</v>
      </c>
      <c r="B1" s="204"/>
      <c r="C1" s="204"/>
      <c r="D1" s="204"/>
      <c r="E1" s="204"/>
      <c r="F1" s="204"/>
      <c r="H1" s="204" t="s">
        <v>591</v>
      </c>
      <c r="I1" s="204"/>
      <c r="J1" s="204"/>
    </row>
    <row r="2" spans="1:10" ht="18.75">
      <c r="A2" s="204" t="s">
        <v>108</v>
      </c>
      <c r="B2" s="204"/>
      <c r="C2" s="204"/>
      <c r="D2" s="204"/>
      <c r="E2" s="204"/>
      <c r="F2" s="204"/>
      <c r="H2" s="204" t="s">
        <v>116</v>
      </c>
      <c r="I2" s="204"/>
      <c r="J2" s="204"/>
    </row>
    <row r="3" spans="1:10" ht="15.75" thickBot="1"/>
    <row r="4" spans="1:10" ht="75.75" thickBot="1">
      <c r="A4" s="33" t="s">
        <v>0</v>
      </c>
      <c r="B4" s="58" t="s">
        <v>93</v>
      </c>
      <c r="C4" s="58" t="s">
        <v>94</v>
      </c>
      <c r="D4" s="58" t="s">
        <v>95</v>
      </c>
      <c r="E4" s="58" t="s">
        <v>96</v>
      </c>
      <c r="F4" s="59" t="s">
        <v>110</v>
      </c>
      <c r="G4" s="86"/>
      <c r="H4" s="87" t="s">
        <v>0</v>
      </c>
      <c r="I4" s="47" t="s">
        <v>115</v>
      </c>
      <c r="J4" s="88" t="s">
        <v>109</v>
      </c>
    </row>
    <row r="5" spans="1:10">
      <c r="A5" s="95"/>
      <c r="B5" s="95"/>
      <c r="C5" s="95"/>
      <c r="D5" s="95"/>
      <c r="E5" s="95"/>
      <c r="F5" s="95"/>
      <c r="G5" s="86"/>
      <c r="H5" s="96"/>
      <c r="I5" s="107"/>
      <c r="J5" s="107"/>
    </row>
    <row r="6" spans="1:10">
      <c r="A6" s="17">
        <v>1</v>
      </c>
      <c r="B6" s="19">
        <v>1000</v>
      </c>
      <c r="C6" s="19">
        <v>-179.59</v>
      </c>
      <c r="D6" s="19">
        <v>-158.62</v>
      </c>
      <c r="E6" s="19">
        <v>0</v>
      </c>
      <c r="F6" s="19">
        <v>-158.62</v>
      </c>
      <c r="H6" s="17">
        <v>1</v>
      </c>
      <c r="I6" s="19">
        <v>31.34</v>
      </c>
      <c r="J6" s="19">
        <v>52.97</v>
      </c>
    </row>
    <row r="7" spans="1:10">
      <c r="A7" s="17">
        <f>+A6+1</f>
        <v>2</v>
      </c>
      <c r="B7" s="19">
        <v>799.73</v>
      </c>
      <c r="C7" s="19">
        <v>5.59</v>
      </c>
      <c r="D7" s="19">
        <v>458.44</v>
      </c>
      <c r="E7" s="19">
        <v>607.70000000000005</v>
      </c>
      <c r="F7" s="19">
        <v>-149.27000000000001</v>
      </c>
      <c r="H7" s="17">
        <f>+H6+1</f>
        <v>2</v>
      </c>
      <c r="I7" s="19">
        <v>28.66</v>
      </c>
      <c r="J7" s="19">
        <v>92.06</v>
      </c>
    </row>
    <row r="8" spans="1:10">
      <c r="A8" s="17">
        <f t="shared" ref="A8:A25" si="0">+A7+1</f>
        <v>3</v>
      </c>
      <c r="B8" s="19">
        <v>703.45</v>
      </c>
      <c r="C8" s="19">
        <v>3.96</v>
      </c>
      <c r="D8" s="19">
        <v>995.27</v>
      </c>
      <c r="E8" s="19">
        <v>1136.56</v>
      </c>
      <c r="F8" s="19">
        <v>-141.29</v>
      </c>
      <c r="H8" s="17">
        <f t="shared" ref="H8:H25" si="1">+H7+1</f>
        <v>3</v>
      </c>
      <c r="I8" s="19">
        <v>29.77</v>
      </c>
      <c r="J8" s="19">
        <v>132.56</v>
      </c>
    </row>
    <row r="9" spans="1:10">
      <c r="A9" s="17">
        <f t="shared" si="0"/>
        <v>4</v>
      </c>
      <c r="B9" s="19">
        <v>646.79999999999995</v>
      </c>
      <c r="C9" s="19">
        <v>14.08</v>
      </c>
      <c r="D9" s="19">
        <v>1486.91</v>
      </c>
      <c r="E9" s="19">
        <v>1610.71</v>
      </c>
      <c r="F9" s="19">
        <v>-123.8</v>
      </c>
      <c r="H9" s="17">
        <f t="shared" si="1"/>
        <v>4</v>
      </c>
      <c r="I9" s="19">
        <v>31.91</v>
      </c>
      <c r="J9" s="19">
        <v>174.73000000000002</v>
      </c>
    </row>
    <row r="10" spans="1:10">
      <c r="A10" s="17">
        <f t="shared" si="0"/>
        <v>5</v>
      </c>
      <c r="B10" s="19">
        <v>601.12</v>
      </c>
      <c r="C10" s="19">
        <v>14.37</v>
      </c>
      <c r="D10" s="19">
        <v>1944.92</v>
      </c>
      <c r="E10" s="19">
        <v>2051.23</v>
      </c>
      <c r="F10" s="19">
        <v>-106.32</v>
      </c>
      <c r="H10" s="17">
        <f t="shared" si="1"/>
        <v>5</v>
      </c>
      <c r="I10" s="19">
        <v>34.270000000000003</v>
      </c>
      <c r="J10" s="19">
        <v>218.69</v>
      </c>
    </row>
    <row r="11" spans="1:10">
      <c r="A11" s="17">
        <f t="shared" si="0"/>
        <v>6</v>
      </c>
      <c r="B11" s="19">
        <v>564.6</v>
      </c>
      <c r="C11" s="19">
        <v>18.46</v>
      </c>
      <c r="D11" s="19">
        <v>2375.9899999999998</v>
      </c>
      <c r="E11" s="19">
        <v>2461.0100000000002</v>
      </c>
      <c r="F11" s="19">
        <v>-85.02</v>
      </c>
      <c r="H11" s="17">
        <f t="shared" si="1"/>
        <v>6</v>
      </c>
      <c r="I11" s="19">
        <v>36.93</v>
      </c>
      <c r="J11" s="19">
        <v>264.74</v>
      </c>
    </row>
    <row r="12" spans="1:10">
      <c r="A12" s="17">
        <f t="shared" si="0"/>
        <v>7</v>
      </c>
      <c r="B12" s="19">
        <v>533.05999999999995</v>
      </c>
      <c r="C12" s="19">
        <v>22.31</v>
      </c>
      <c r="D12" s="19">
        <v>2788.43</v>
      </c>
      <c r="E12" s="19">
        <v>2848.28</v>
      </c>
      <c r="F12" s="19">
        <v>-59.84</v>
      </c>
      <c r="H12" s="17">
        <f t="shared" si="1"/>
        <v>7</v>
      </c>
      <c r="I12" s="19">
        <v>39.78</v>
      </c>
      <c r="J12" s="19">
        <v>313.23</v>
      </c>
    </row>
    <row r="13" spans="1:10">
      <c r="A13" s="17">
        <f t="shared" si="0"/>
        <v>8</v>
      </c>
      <c r="B13" s="19">
        <v>505.88</v>
      </c>
      <c r="C13" s="19">
        <v>27.03</v>
      </c>
      <c r="D13" s="19">
        <v>3190.36</v>
      </c>
      <c r="E13" s="19">
        <v>3220</v>
      </c>
      <c r="F13" s="19">
        <v>-29.64</v>
      </c>
      <c r="H13" s="17">
        <f t="shared" si="1"/>
        <v>8</v>
      </c>
      <c r="I13" s="19">
        <v>42.81</v>
      </c>
      <c r="J13" s="19">
        <v>364.44000000000005</v>
      </c>
    </row>
    <row r="14" spans="1:10">
      <c r="A14" s="17">
        <f t="shared" si="0"/>
        <v>9</v>
      </c>
      <c r="B14" s="19">
        <v>482.55</v>
      </c>
      <c r="C14" s="19">
        <v>33.450000000000003</v>
      </c>
      <c r="D14" s="19">
        <v>3570.92</v>
      </c>
      <c r="E14" s="19">
        <v>3563.71</v>
      </c>
      <c r="F14" s="19">
        <v>7.21</v>
      </c>
      <c r="H14" s="17">
        <f t="shared" si="1"/>
        <v>9</v>
      </c>
      <c r="I14" s="19">
        <v>46.09</v>
      </c>
      <c r="J14" s="19">
        <v>418.37</v>
      </c>
    </row>
    <row r="15" spans="1:10">
      <c r="A15" s="17">
        <f t="shared" si="0"/>
        <v>10</v>
      </c>
      <c r="B15" s="19">
        <v>460.22</v>
      </c>
      <c r="C15" s="19">
        <v>39.770000000000003</v>
      </c>
      <c r="D15" s="19">
        <v>3931.14</v>
      </c>
      <c r="E15" s="19">
        <v>3880.34</v>
      </c>
      <c r="F15" s="19">
        <v>50.81</v>
      </c>
      <c r="H15" s="17">
        <f t="shared" si="1"/>
        <v>10</v>
      </c>
      <c r="I15" s="19">
        <v>49.4</v>
      </c>
      <c r="J15" s="19">
        <v>474.99</v>
      </c>
    </row>
    <row r="16" spans="1:10">
      <c r="A16" s="17">
        <f t="shared" si="0"/>
        <v>11</v>
      </c>
      <c r="B16" s="19">
        <v>438.86</v>
      </c>
      <c r="C16" s="19">
        <v>58.65</v>
      </c>
      <c r="D16" s="19">
        <v>4284.71</v>
      </c>
      <c r="E16" s="19">
        <v>4170.71</v>
      </c>
      <c r="F16" s="19">
        <v>114</v>
      </c>
      <c r="H16" s="17">
        <f t="shared" si="1"/>
        <v>11</v>
      </c>
      <c r="I16" s="19">
        <v>52.69</v>
      </c>
      <c r="J16" s="19">
        <v>534.29999999999995</v>
      </c>
    </row>
    <row r="17" spans="1:10">
      <c r="A17" s="17">
        <f t="shared" si="0"/>
        <v>12</v>
      </c>
      <c r="B17" s="19">
        <v>418.39</v>
      </c>
      <c r="C17" s="19">
        <v>59.73</v>
      </c>
      <c r="D17" s="19">
        <v>4616.1099999999997</v>
      </c>
      <c r="E17" s="19">
        <v>4436.34</v>
      </c>
      <c r="F17" s="19">
        <v>179.77</v>
      </c>
      <c r="H17" s="17">
        <f t="shared" si="1"/>
        <v>12</v>
      </c>
      <c r="I17" s="19">
        <v>55.86</v>
      </c>
      <c r="J17" s="19">
        <v>596.23</v>
      </c>
    </row>
    <row r="18" spans="1:10">
      <c r="A18" s="17">
        <f t="shared" si="0"/>
        <v>13</v>
      </c>
      <c r="B18" s="19">
        <v>398.79</v>
      </c>
      <c r="C18" s="19">
        <v>58.16</v>
      </c>
      <c r="D18" s="19">
        <v>4925.16</v>
      </c>
      <c r="E18" s="19">
        <v>4679.5200000000004</v>
      </c>
      <c r="F18" s="19">
        <v>245.64</v>
      </c>
      <c r="H18" s="17">
        <f t="shared" si="1"/>
        <v>13</v>
      </c>
      <c r="I18" s="19">
        <v>59.1</v>
      </c>
      <c r="J18" s="19">
        <v>660.92</v>
      </c>
    </row>
    <row r="19" spans="1:10">
      <c r="A19" s="17">
        <f t="shared" si="0"/>
        <v>14</v>
      </c>
      <c r="B19" s="19">
        <v>379.97</v>
      </c>
      <c r="C19" s="19">
        <v>56</v>
      </c>
      <c r="D19" s="19">
        <v>5213.59</v>
      </c>
      <c r="E19" s="19">
        <v>4902.53</v>
      </c>
      <c r="F19" s="19">
        <v>311.06</v>
      </c>
      <c r="H19" s="17">
        <f t="shared" si="1"/>
        <v>14</v>
      </c>
      <c r="I19" s="19">
        <v>62.34</v>
      </c>
      <c r="J19" s="19">
        <v>728.37</v>
      </c>
    </row>
    <row r="20" spans="1:10">
      <c r="A20" s="17">
        <f t="shared" si="0"/>
        <v>15</v>
      </c>
      <c r="B20" s="19">
        <v>361.92</v>
      </c>
      <c r="C20" s="19">
        <v>56.71</v>
      </c>
      <c r="D20" s="19">
        <v>5484.69</v>
      </c>
      <c r="E20" s="19">
        <v>5105.8599999999997</v>
      </c>
      <c r="F20" s="19">
        <v>378.82</v>
      </c>
      <c r="H20" s="17">
        <f t="shared" si="1"/>
        <v>15</v>
      </c>
      <c r="I20" s="19">
        <v>65.489999999999995</v>
      </c>
      <c r="J20" s="19">
        <v>798.44</v>
      </c>
    </row>
    <row r="21" spans="1:10">
      <c r="A21" s="17">
        <f t="shared" si="0"/>
        <v>16</v>
      </c>
      <c r="B21" s="19">
        <v>344.63</v>
      </c>
      <c r="C21" s="19">
        <v>57.24</v>
      </c>
      <c r="D21" s="19">
        <v>5737.84</v>
      </c>
      <c r="E21" s="19">
        <v>5288.88</v>
      </c>
      <c r="F21" s="19">
        <v>448.96</v>
      </c>
      <c r="H21" s="17">
        <f t="shared" si="1"/>
        <v>16</v>
      </c>
      <c r="I21" s="19">
        <v>68.69</v>
      </c>
      <c r="J21" s="19">
        <v>871.26</v>
      </c>
    </row>
    <row r="22" spans="1:10">
      <c r="A22" s="17">
        <f t="shared" si="0"/>
        <v>17</v>
      </c>
      <c r="B22" s="19">
        <v>328.07</v>
      </c>
      <c r="C22" s="19">
        <v>58.46</v>
      </c>
      <c r="D22" s="19">
        <v>5973.35</v>
      </c>
      <c r="E22" s="19">
        <v>5451.12</v>
      </c>
      <c r="F22" s="19">
        <v>522.23</v>
      </c>
      <c r="H22" s="17">
        <f t="shared" si="1"/>
        <v>17</v>
      </c>
      <c r="I22" s="19">
        <v>71.900000000000006</v>
      </c>
      <c r="J22" s="19">
        <v>946.81</v>
      </c>
    </row>
    <row r="23" spans="1:10">
      <c r="A23" s="17">
        <f t="shared" si="0"/>
        <v>18</v>
      </c>
      <c r="B23" s="19">
        <v>312.2</v>
      </c>
      <c r="C23" s="19">
        <v>60.48</v>
      </c>
      <c r="D23" s="19">
        <v>6192.01</v>
      </c>
      <c r="E23" s="19">
        <v>5592.49</v>
      </c>
      <c r="F23" s="19">
        <v>599.53</v>
      </c>
      <c r="H23" s="17">
        <f t="shared" si="1"/>
        <v>18</v>
      </c>
      <c r="I23" s="19">
        <v>75.09</v>
      </c>
      <c r="J23" s="19">
        <v>1025.06</v>
      </c>
    </row>
    <row r="24" spans="1:10">
      <c r="A24" s="17">
        <f t="shared" si="0"/>
        <v>19</v>
      </c>
      <c r="B24" s="19">
        <v>296.99</v>
      </c>
      <c r="C24" s="19">
        <v>61.2</v>
      </c>
      <c r="D24" s="19">
        <v>6392.38</v>
      </c>
      <c r="E24" s="19">
        <v>5712.6</v>
      </c>
      <c r="F24" s="19">
        <v>679.78</v>
      </c>
      <c r="H24" s="17">
        <f t="shared" si="1"/>
        <v>19</v>
      </c>
      <c r="I24" s="19">
        <v>78.34</v>
      </c>
      <c r="J24" s="19">
        <v>1106.0999999999999</v>
      </c>
    </row>
    <row r="25" spans="1:10">
      <c r="A25" s="18">
        <f t="shared" si="0"/>
        <v>20</v>
      </c>
      <c r="B25" s="20">
        <v>282.38</v>
      </c>
      <c r="C25" s="20">
        <v>63.17</v>
      </c>
      <c r="D25" s="20">
        <v>6575.03</v>
      </c>
      <c r="E25" s="20">
        <v>5810.76</v>
      </c>
      <c r="F25" s="20">
        <v>764.28</v>
      </c>
      <c r="H25" s="18">
        <f t="shared" si="1"/>
        <v>20</v>
      </c>
      <c r="I25" s="20">
        <v>81.56</v>
      </c>
      <c r="J25" s="20">
        <v>1189.8499999999999</v>
      </c>
    </row>
    <row r="26" spans="1:10">
      <c r="B26" s="93"/>
    </row>
  </sheetData>
  <mergeCells count="4">
    <mergeCell ref="A1:F1"/>
    <mergeCell ref="A2:F2"/>
    <mergeCell ref="H1:J1"/>
    <mergeCell ref="H2:J2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K43"/>
  <sheetViews>
    <sheetView workbookViewId="0">
      <selection activeCell="H2" sqref="H2:K2"/>
    </sheetView>
  </sheetViews>
  <sheetFormatPr defaultRowHeight="15"/>
  <cols>
    <col min="2" max="2" width="10" customWidth="1"/>
    <col min="3" max="3" width="9.28515625" bestFit="1" customWidth="1"/>
    <col min="4" max="5" width="9.5703125" bestFit="1" customWidth="1"/>
    <col min="6" max="6" width="9.28515625" bestFit="1" customWidth="1"/>
    <col min="9" max="10" width="12.7109375" customWidth="1"/>
  </cols>
  <sheetData>
    <row r="1" spans="1:11" ht="18.75">
      <c r="A1" s="204" t="s">
        <v>592</v>
      </c>
      <c r="B1" s="204"/>
      <c r="C1" s="204"/>
      <c r="D1" s="204"/>
      <c r="E1" s="204"/>
      <c r="F1" s="204"/>
      <c r="H1" s="204" t="s">
        <v>593</v>
      </c>
      <c r="I1" s="204"/>
      <c r="J1" s="204"/>
      <c r="K1" s="204"/>
    </row>
    <row r="2" spans="1:11" ht="18.75">
      <c r="A2" s="204" t="s">
        <v>108</v>
      </c>
      <c r="B2" s="204"/>
      <c r="C2" s="204"/>
      <c r="D2" s="204"/>
      <c r="E2" s="204"/>
      <c r="F2" s="204"/>
      <c r="H2" s="204" t="s">
        <v>116</v>
      </c>
      <c r="I2" s="204"/>
      <c r="J2" s="204"/>
      <c r="K2" s="204"/>
    </row>
    <row r="3" spans="1:11" ht="15.75" thickBot="1"/>
    <row r="4" spans="1:11" ht="75.75" thickBot="1">
      <c r="A4" s="33" t="s">
        <v>0</v>
      </c>
      <c r="B4" s="58" t="s">
        <v>93</v>
      </c>
      <c r="C4" s="58" t="s">
        <v>94</v>
      </c>
      <c r="D4" s="58" t="s">
        <v>95</v>
      </c>
      <c r="E4" s="58" t="s">
        <v>96</v>
      </c>
      <c r="F4" s="59" t="s">
        <v>110</v>
      </c>
      <c r="G4" s="86"/>
      <c r="H4" s="87" t="s">
        <v>0</v>
      </c>
      <c r="I4" s="58" t="s">
        <v>115</v>
      </c>
      <c r="J4" s="58" t="s">
        <v>109</v>
      </c>
      <c r="K4" s="59" t="s">
        <v>111</v>
      </c>
    </row>
    <row r="5" spans="1:11">
      <c r="A5" s="95"/>
      <c r="B5" s="95"/>
      <c r="C5" s="95"/>
      <c r="D5" s="95"/>
      <c r="E5" s="95"/>
      <c r="F5" s="95"/>
      <c r="G5" s="86"/>
      <c r="H5" s="96"/>
      <c r="I5" s="97"/>
      <c r="J5" s="97"/>
      <c r="K5" s="97"/>
    </row>
    <row r="6" spans="1:11">
      <c r="A6" s="17">
        <v>1</v>
      </c>
      <c r="B6" s="19">
        <v>1000</v>
      </c>
      <c r="C6" s="19">
        <v>-179.59</v>
      </c>
      <c r="D6" s="19">
        <v>-158.62</v>
      </c>
      <c r="E6" s="19">
        <v>0</v>
      </c>
      <c r="F6" s="19">
        <v>-158.62</v>
      </c>
      <c r="H6" s="17">
        <v>1</v>
      </c>
      <c r="I6" s="19">
        <v>31.34</v>
      </c>
      <c r="J6" s="19">
        <v>52.97</v>
      </c>
      <c r="K6" s="98">
        <f>+I6/J6</f>
        <v>0.59165565414385501</v>
      </c>
    </row>
    <row r="7" spans="1:11">
      <c r="A7" s="17">
        <f>+A6+1</f>
        <v>2</v>
      </c>
      <c r="B7" s="19">
        <v>799.73</v>
      </c>
      <c r="C7" s="19">
        <v>5.59</v>
      </c>
      <c r="D7" s="19">
        <v>458.44</v>
      </c>
      <c r="E7" s="19">
        <v>607.70000000000005</v>
      </c>
      <c r="F7" s="19">
        <v>-149.27000000000001</v>
      </c>
      <c r="H7" s="17">
        <f>+H6+1</f>
        <v>2</v>
      </c>
      <c r="I7" s="19">
        <v>28.66</v>
      </c>
      <c r="J7" s="19">
        <v>92.06</v>
      </c>
      <c r="K7" s="98">
        <f t="shared" ref="K7:K25" si="0">+I7/J7</f>
        <v>0.3113187051922659</v>
      </c>
    </row>
    <row r="8" spans="1:11">
      <c r="A8" s="17">
        <f t="shared" ref="A8:A25" si="1">+A7+1</f>
        <v>3</v>
      </c>
      <c r="B8" s="19">
        <v>703.45</v>
      </c>
      <c r="C8" s="19">
        <v>3.96</v>
      </c>
      <c r="D8" s="19">
        <v>995.27</v>
      </c>
      <c r="E8" s="19">
        <v>1136.56</v>
      </c>
      <c r="F8" s="19">
        <v>-141.29</v>
      </c>
      <c r="H8" s="17">
        <f t="shared" ref="H8:H25" si="2">+H7+1</f>
        <v>3</v>
      </c>
      <c r="I8" s="19">
        <v>29.77</v>
      </c>
      <c r="J8" s="19">
        <v>132.56</v>
      </c>
      <c r="K8" s="98">
        <f t="shared" si="0"/>
        <v>0.22457754978877489</v>
      </c>
    </row>
    <row r="9" spans="1:11">
      <c r="A9" s="17">
        <f t="shared" si="1"/>
        <v>4</v>
      </c>
      <c r="B9" s="19">
        <v>646.79999999999995</v>
      </c>
      <c r="C9" s="19">
        <v>14.08</v>
      </c>
      <c r="D9" s="19">
        <v>1486.91</v>
      </c>
      <c r="E9" s="19">
        <v>1610.71</v>
      </c>
      <c r="F9" s="19">
        <v>-123.8</v>
      </c>
      <c r="H9" s="17">
        <f t="shared" si="2"/>
        <v>4</v>
      </c>
      <c r="I9" s="19">
        <v>31.91</v>
      </c>
      <c r="J9" s="19">
        <v>174.73000000000002</v>
      </c>
      <c r="K9" s="98">
        <f t="shared" si="0"/>
        <v>0.18262462084358724</v>
      </c>
    </row>
    <row r="10" spans="1:11">
      <c r="A10" s="17">
        <f t="shared" si="1"/>
        <v>5</v>
      </c>
      <c r="B10" s="19">
        <v>601.12</v>
      </c>
      <c r="C10" s="19">
        <v>14.37</v>
      </c>
      <c r="D10" s="19">
        <v>1944.92</v>
      </c>
      <c r="E10" s="19">
        <v>2051.23</v>
      </c>
      <c r="F10" s="19">
        <v>-106.32</v>
      </c>
      <c r="H10" s="17">
        <f t="shared" si="2"/>
        <v>5</v>
      </c>
      <c r="I10" s="19">
        <v>34.270000000000003</v>
      </c>
      <c r="J10" s="19">
        <v>218.69</v>
      </c>
      <c r="K10" s="98">
        <f t="shared" si="0"/>
        <v>0.15670583931592666</v>
      </c>
    </row>
    <row r="11" spans="1:11">
      <c r="A11" s="17">
        <f t="shared" si="1"/>
        <v>6</v>
      </c>
      <c r="B11" s="19">
        <v>564.6</v>
      </c>
      <c r="C11" s="19">
        <v>18.46</v>
      </c>
      <c r="D11" s="19">
        <v>2375.9899999999998</v>
      </c>
      <c r="E11" s="19">
        <v>2461.0100000000002</v>
      </c>
      <c r="F11" s="19">
        <v>-85.02</v>
      </c>
      <c r="H11" s="17">
        <f t="shared" si="2"/>
        <v>6</v>
      </c>
      <c r="I11" s="19">
        <v>36.93</v>
      </c>
      <c r="J11" s="19">
        <v>264.74</v>
      </c>
      <c r="K11" s="98">
        <f t="shared" si="0"/>
        <v>0.13949535393215984</v>
      </c>
    </row>
    <row r="12" spans="1:11">
      <c r="A12" s="17">
        <f t="shared" si="1"/>
        <v>7</v>
      </c>
      <c r="B12" s="19">
        <v>533.05999999999995</v>
      </c>
      <c r="C12" s="19">
        <v>22.31</v>
      </c>
      <c r="D12" s="19">
        <v>2788.43</v>
      </c>
      <c r="E12" s="19">
        <v>2848.28</v>
      </c>
      <c r="F12" s="19">
        <v>-59.84</v>
      </c>
      <c r="H12" s="17">
        <f t="shared" si="2"/>
        <v>7</v>
      </c>
      <c r="I12" s="19">
        <v>39.78</v>
      </c>
      <c r="J12" s="19">
        <v>313.23</v>
      </c>
      <c r="K12" s="98">
        <f t="shared" si="0"/>
        <v>0.1269993295661335</v>
      </c>
    </row>
    <row r="13" spans="1:11">
      <c r="A13" s="17">
        <f t="shared" si="1"/>
        <v>8</v>
      </c>
      <c r="B13" s="19">
        <v>505.88</v>
      </c>
      <c r="C13" s="19">
        <v>27.03</v>
      </c>
      <c r="D13" s="19">
        <v>3190.36</v>
      </c>
      <c r="E13" s="19">
        <v>3220</v>
      </c>
      <c r="F13" s="19">
        <v>-29.64</v>
      </c>
      <c r="H13" s="17">
        <f t="shared" si="2"/>
        <v>8</v>
      </c>
      <c r="I13" s="19">
        <v>42.81</v>
      </c>
      <c r="J13" s="19">
        <v>364.44000000000005</v>
      </c>
      <c r="K13" s="98">
        <f t="shared" si="0"/>
        <v>0.11746789594995059</v>
      </c>
    </row>
    <row r="14" spans="1:11">
      <c r="A14" s="17">
        <f t="shared" si="1"/>
        <v>9</v>
      </c>
      <c r="B14" s="19">
        <v>482.55</v>
      </c>
      <c r="C14" s="19">
        <v>33.450000000000003</v>
      </c>
      <c r="D14" s="19">
        <v>3570.92</v>
      </c>
      <c r="E14" s="19">
        <v>3563.71</v>
      </c>
      <c r="F14" s="19">
        <v>7.21</v>
      </c>
      <c r="H14" s="17">
        <f t="shared" si="2"/>
        <v>9</v>
      </c>
      <c r="I14" s="19">
        <v>46.09</v>
      </c>
      <c r="J14" s="19">
        <v>418.37</v>
      </c>
      <c r="K14" s="98">
        <f t="shared" si="0"/>
        <v>0.11016564285202095</v>
      </c>
    </row>
    <row r="15" spans="1:11">
      <c r="A15" s="17">
        <f t="shared" si="1"/>
        <v>10</v>
      </c>
      <c r="B15" s="19">
        <v>460.22</v>
      </c>
      <c r="C15" s="19">
        <v>39.770000000000003</v>
      </c>
      <c r="D15" s="19">
        <v>3931.14</v>
      </c>
      <c r="E15" s="19">
        <v>3880.34</v>
      </c>
      <c r="F15" s="19">
        <v>50.81</v>
      </c>
      <c r="H15" s="17">
        <f t="shared" si="2"/>
        <v>10</v>
      </c>
      <c r="I15" s="19">
        <v>49.4</v>
      </c>
      <c r="J15" s="19">
        <v>474.99</v>
      </c>
      <c r="K15" s="98">
        <f t="shared" si="0"/>
        <v>0.10400218951977935</v>
      </c>
    </row>
    <row r="16" spans="1:11">
      <c r="A16" s="17">
        <f t="shared" si="1"/>
        <v>11</v>
      </c>
      <c r="B16" s="19">
        <v>438.86</v>
      </c>
      <c r="C16" s="19">
        <v>58.65</v>
      </c>
      <c r="D16" s="19">
        <v>4284.71</v>
      </c>
      <c r="E16" s="19">
        <v>4170.71</v>
      </c>
      <c r="F16" s="19">
        <v>114</v>
      </c>
      <c r="H16" s="17">
        <f t="shared" si="2"/>
        <v>11</v>
      </c>
      <c r="I16" s="19">
        <v>52.69</v>
      </c>
      <c r="J16" s="19">
        <v>534.29999999999995</v>
      </c>
      <c r="K16" s="98">
        <f t="shared" si="0"/>
        <v>9.8615010293842412E-2</v>
      </c>
    </row>
    <row r="17" spans="1:11">
      <c r="A17" s="17">
        <f t="shared" si="1"/>
        <v>12</v>
      </c>
      <c r="B17" s="19">
        <v>418.39</v>
      </c>
      <c r="C17" s="19">
        <v>59.73</v>
      </c>
      <c r="D17" s="19">
        <v>4616.1099999999997</v>
      </c>
      <c r="E17" s="19">
        <v>4436.34</v>
      </c>
      <c r="F17" s="19">
        <v>179.77</v>
      </c>
      <c r="H17" s="17">
        <f t="shared" si="2"/>
        <v>12</v>
      </c>
      <c r="I17" s="19">
        <v>55.86</v>
      </c>
      <c r="J17" s="19">
        <v>596.23</v>
      </c>
      <c r="K17" s="98">
        <f t="shared" si="0"/>
        <v>9.3688677188333361E-2</v>
      </c>
    </row>
    <row r="18" spans="1:11">
      <c r="A18" s="17">
        <f t="shared" si="1"/>
        <v>13</v>
      </c>
      <c r="B18" s="19">
        <v>398.79</v>
      </c>
      <c r="C18" s="19">
        <v>58.16</v>
      </c>
      <c r="D18" s="19">
        <v>4925.16</v>
      </c>
      <c r="E18" s="19">
        <v>4679.5200000000004</v>
      </c>
      <c r="F18" s="19">
        <v>245.64</v>
      </c>
      <c r="H18" s="17">
        <f t="shared" si="2"/>
        <v>13</v>
      </c>
      <c r="I18" s="19">
        <v>59.1</v>
      </c>
      <c r="J18" s="19">
        <v>660.92</v>
      </c>
      <c r="K18" s="98">
        <f t="shared" si="0"/>
        <v>8.9420807359438373E-2</v>
      </c>
    </row>
    <row r="19" spans="1:11">
      <c r="A19" s="17">
        <f t="shared" si="1"/>
        <v>14</v>
      </c>
      <c r="B19" s="19">
        <v>379.97</v>
      </c>
      <c r="C19" s="19">
        <v>56</v>
      </c>
      <c r="D19" s="19">
        <v>5213.59</v>
      </c>
      <c r="E19" s="19">
        <v>4902.53</v>
      </c>
      <c r="F19" s="19">
        <v>311.06</v>
      </c>
      <c r="H19" s="17">
        <f t="shared" si="2"/>
        <v>14</v>
      </c>
      <c r="I19" s="19">
        <v>62.34</v>
      </c>
      <c r="J19" s="19">
        <v>728.37</v>
      </c>
      <c r="K19" s="98">
        <f t="shared" si="0"/>
        <v>8.5588368548951771E-2</v>
      </c>
    </row>
    <row r="20" spans="1:11">
      <c r="A20" s="17">
        <f t="shared" si="1"/>
        <v>15</v>
      </c>
      <c r="B20" s="19">
        <v>361.92</v>
      </c>
      <c r="C20" s="19">
        <v>56.71</v>
      </c>
      <c r="D20" s="19">
        <v>5484.69</v>
      </c>
      <c r="E20" s="19">
        <v>5105.8599999999997</v>
      </c>
      <c r="F20" s="19">
        <v>378.82</v>
      </c>
      <c r="H20" s="17">
        <f t="shared" si="2"/>
        <v>15</v>
      </c>
      <c r="I20" s="19">
        <v>65.489999999999995</v>
      </c>
      <c r="J20" s="19">
        <v>798.44</v>
      </c>
      <c r="K20" s="98">
        <f t="shared" si="0"/>
        <v>8.2022443765342401E-2</v>
      </c>
    </row>
    <row r="21" spans="1:11">
      <c r="A21" s="17">
        <f t="shared" si="1"/>
        <v>16</v>
      </c>
      <c r="B21" s="19">
        <v>344.63</v>
      </c>
      <c r="C21" s="19">
        <v>57.24</v>
      </c>
      <c r="D21" s="19">
        <v>5737.84</v>
      </c>
      <c r="E21" s="19">
        <v>5288.88</v>
      </c>
      <c r="F21" s="19">
        <v>448.96</v>
      </c>
      <c r="H21" s="17">
        <f t="shared" si="2"/>
        <v>16</v>
      </c>
      <c r="I21" s="19">
        <v>68.69</v>
      </c>
      <c r="J21" s="19">
        <v>871.26</v>
      </c>
      <c r="K21" s="98">
        <f t="shared" si="0"/>
        <v>7.8839841149599424E-2</v>
      </c>
    </row>
    <row r="22" spans="1:11">
      <c r="A22" s="17">
        <f t="shared" si="1"/>
        <v>17</v>
      </c>
      <c r="B22" s="19">
        <v>328.07</v>
      </c>
      <c r="C22" s="19">
        <v>58.46</v>
      </c>
      <c r="D22" s="19">
        <v>5973.35</v>
      </c>
      <c r="E22" s="19">
        <v>5451.12</v>
      </c>
      <c r="F22" s="19">
        <v>522.23</v>
      </c>
      <c r="H22" s="17">
        <f t="shared" si="2"/>
        <v>17</v>
      </c>
      <c r="I22" s="19">
        <v>71.900000000000006</v>
      </c>
      <c r="J22" s="19">
        <v>946.81</v>
      </c>
      <c r="K22" s="98">
        <f t="shared" si="0"/>
        <v>7.5939206387765246E-2</v>
      </c>
    </row>
    <row r="23" spans="1:11">
      <c r="A23" s="17">
        <f t="shared" si="1"/>
        <v>18</v>
      </c>
      <c r="B23" s="19">
        <v>312.2</v>
      </c>
      <c r="C23" s="19">
        <v>60.48</v>
      </c>
      <c r="D23" s="19">
        <v>6192.01</v>
      </c>
      <c r="E23" s="19">
        <v>5592.49</v>
      </c>
      <c r="F23" s="19">
        <v>599.53</v>
      </c>
      <c r="H23" s="17">
        <f t="shared" si="2"/>
        <v>18</v>
      </c>
      <c r="I23" s="19">
        <v>75.09</v>
      </c>
      <c r="J23" s="19">
        <v>1025.06</v>
      </c>
      <c r="K23" s="98">
        <f t="shared" si="0"/>
        <v>7.325424853179327E-2</v>
      </c>
    </row>
    <row r="24" spans="1:11">
      <c r="A24" s="17">
        <f t="shared" si="1"/>
        <v>19</v>
      </c>
      <c r="B24" s="19">
        <v>296.99</v>
      </c>
      <c r="C24" s="19">
        <v>61.2</v>
      </c>
      <c r="D24" s="19">
        <v>6392.38</v>
      </c>
      <c r="E24" s="19">
        <v>5712.6</v>
      </c>
      <c r="F24" s="19">
        <v>679.78</v>
      </c>
      <c r="H24" s="17">
        <f t="shared" si="2"/>
        <v>19</v>
      </c>
      <c r="I24" s="19">
        <v>78.34</v>
      </c>
      <c r="J24" s="19">
        <v>1106.0999999999999</v>
      </c>
      <c r="K24" s="98">
        <f t="shared" si="0"/>
        <v>7.0825422656179374E-2</v>
      </c>
    </row>
    <row r="25" spans="1:11">
      <c r="A25" s="18">
        <f t="shared" si="1"/>
        <v>20</v>
      </c>
      <c r="B25" s="20">
        <v>282.38</v>
      </c>
      <c r="C25" s="20">
        <v>63.17</v>
      </c>
      <c r="D25" s="20">
        <v>6575.03</v>
      </c>
      <c r="E25" s="20">
        <v>5810.76</v>
      </c>
      <c r="F25" s="20">
        <v>764.28</v>
      </c>
      <c r="H25" s="18">
        <f t="shared" si="2"/>
        <v>20</v>
      </c>
      <c r="I25" s="20">
        <v>81.56</v>
      </c>
      <c r="J25" s="20">
        <v>1189.8499999999999</v>
      </c>
      <c r="K25" s="99">
        <f t="shared" si="0"/>
        <v>6.8546455435559109E-2</v>
      </c>
    </row>
    <row r="26" spans="1:11" ht="15.75" thickBot="1">
      <c r="B26" s="93"/>
    </row>
    <row r="27" spans="1:11" ht="18.75">
      <c r="A27" s="106" t="s">
        <v>107</v>
      </c>
      <c r="B27" s="100"/>
      <c r="C27" s="101"/>
      <c r="D27" s="101"/>
      <c r="E27" s="101"/>
      <c r="F27" s="101"/>
      <c r="G27" s="101"/>
      <c r="H27" s="101"/>
      <c r="I27" s="101"/>
      <c r="J27" s="101"/>
      <c r="K27" s="73"/>
    </row>
    <row r="28" spans="1:11">
      <c r="A28" s="70"/>
      <c r="B28" s="2"/>
      <c r="C28" s="2"/>
      <c r="D28" s="2"/>
      <c r="E28" s="2"/>
      <c r="F28" s="2"/>
      <c r="G28" s="2"/>
      <c r="H28" s="2"/>
      <c r="I28" s="2"/>
      <c r="J28" s="2"/>
      <c r="K28" s="71"/>
    </row>
    <row r="29" spans="1:11">
      <c r="A29" s="70" t="s">
        <v>99</v>
      </c>
      <c r="B29" s="2"/>
      <c r="C29" s="2"/>
      <c r="D29" s="2"/>
      <c r="E29" s="2"/>
      <c r="F29" s="102">
        <f>IRR(C6:C25,0.1)</f>
        <v>0.13670867447500856</v>
      </c>
      <c r="G29" s="2"/>
      <c r="H29" s="2"/>
      <c r="I29" s="2"/>
      <c r="J29" s="2"/>
      <c r="K29" s="71"/>
    </row>
    <row r="30" spans="1:11">
      <c r="A30" s="70" t="s">
        <v>98</v>
      </c>
      <c r="B30" s="2"/>
      <c r="C30" s="2"/>
      <c r="D30" s="2"/>
      <c r="E30" s="2"/>
      <c r="F30" s="103">
        <f>NPV(0.055,C6:C25)/1.055/NPV(0.055,B6:B25)</f>
        <v>3.0545743698655228E-2</v>
      </c>
      <c r="G30" s="2"/>
      <c r="H30" s="2"/>
      <c r="I30" s="2"/>
      <c r="J30" s="2"/>
      <c r="K30" s="71"/>
    </row>
    <row r="31" spans="1:11">
      <c r="A31" s="70" t="s">
        <v>97</v>
      </c>
      <c r="B31" s="2"/>
      <c r="C31" s="2"/>
      <c r="D31" s="2"/>
      <c r="E31" s="2"/>
      <c r="F31" s="103">
        <f>NPV(F29,C6:C25)/(1+F29)/NPV(F29,B6:B25)</f>
        <v>6.0145485638761087E-17</v>
      </c>
      <c r="G31" s="2"/>
      <c r="H31" s="2"/>
      <c r="I31" s="2"/>
      <c r="J31" s="2"/>
      <c r="K31" s="71"/>
    </row>
    <row r="32" spans="1:11">
      <c r="A32" s="70" t="s">
        <v>105</v>
      </c>
      <c r="B32" s="2"/>
      <c r="C32" s="2"/>
      <c r="D32" s="2"/>
      <c r="E32" s="2"/>
      <c r="F32" s="103"/>
      <c r="G32" s="2"/>
      <c r="H32" s="2"/>
      <c r="I32" s="2"/>
      <c r="J32" s="2"/>
      <c r="K32" s="71"/>
    </row>
    <row r="33" spans="1:11">
      <c r="A33" s="70" t="s">
        <v>106</v>
      </c>
      <c r="B33" s="2"/>
      <c r="C33" s="2"/>
      <c r="D33" s="2"/>
      <c r="E33" s="2"/>
      <c r="F33" s="103"/>
      <c r="G33" s="2"/>
      <c r="H33" s="2"/>
      <c r="I33" s="2"/>
      <c r="J33" s="2"/>
      <c r="K33" s="71"/>
    </row>
    <row r="34" spans="1:11">
      <c r="A34" s="70" t="s">
        <v>100</v>
      </c>
      <c r="B34" s="2"/>
      <c r="C34" s="2"/>
      <c r="D34" s="2"/>
      <c r="E34" s="2"/>
      <c r="F34" s="103">
        <f>-C6/B6</f>
        <v>0.17959</v>
      </c>
      <c r="G34" s="2"/>
      <c r="H34" s="2"/>
      <c r="I34" s="2"/>
      <c r="J34" s="2"/>
      <c r="K34" s="71"/>
    </row>
    <row r="35" spans="1:11">
      <c r="A35" s="70" t="s">
        <v>101</v>
      </c>
      <c r="B35" s="2"/>
      <c r="C35" s="2"/>
      <c r="D35" s="2"/>
      <c r="E35" s="2"/>
      <c r="F35" s="2">
        <v>9</v>
      </c>
      <c r="G35" s="2"/>
      <c r="H35" s="2"/>
      <c r="I35" s="2"/>
      <c r="J35" s="2"/>
      <c r="K35" s="71"/>
    </row>
    <row r="36" spans="1:11">
      <c r="A36" s="70" t="s">
        <v>102</v>
      </c>
      <c r="B36" s="2"/>
      <c r="C36" s="2"/>
      <c r="D36" s="2"/>
      <c r="E36" s="2"/>
      <c r="F36" s="103">
        <f>+D15/E15</f>
        <v>1.0130916362999118</v>
      </c>
      <c r="G36" s="2"/>
      <c r="H36" s="2"/>
      <c r="I36" s="2"/>
      <c r="J36" s="2"/>
      <c r="K36" s="71"/>
    </row>
    <row r="37" spans="1:11">
      <c r="A37" s="70" t="s">
        <v>103</v>
      </c>
      <c r="B37" s="2"/>
      <c r="C37" s="2"/>
      <c r="D37" s="2"/>
      <c r="E37" s="2"/>
      <c r="F37" s="103">
        <f>+D20/E20</f>
        <v>1.074195140485638</v>
      </c>
      <c r="G37" s="2"/>
      <c r="H37" s="2"/>
      <c r="I37" s="2"/>
      <c r="J37" s="2"/>
      <c r="K37" s="71"/>
    </row>
    <row r="38" spans="1:11" ht="15.75" thickBot="1">
      <c r="A38" s="68" t="s">
        <v>104</v>
      </c>
      <c r="B38" s="104"/>
      <c r="C38" s="104"/>
      <c r="D38" s="104"/>
      <c r="E38" s="104"/>
      <c r="F38" s="105">
        <f>+D25/E25</f>
        <v>1.1315266849775243</v>
      </c>
      <c r="G38" s="104"/>
      <c r="H38" s="104"/>
      <c r="I38" s="104"/>
      <c r="J38" s="104"/>
      <c r="K38" s="69"/>
    </row>
    <row r="39" spans="1:11" ht="15.75" thickBot="1"/>
    <row r="40" spans="1:11" ht="18.75">
      <c r="A40" s="106" t="s">
        <v>112</v>
      </c>
      <c r="B40" s="101"/>
      <c r="C40" s="101"/>
      <c r="D40" s="101"/>
      <c r="E40" s="101"/>
      <c r="F40" s="101"/>
      <c r="G40" s="101"/>
      <c r="H40" s="101"/>
      <c r="I40" s="101"/>
      <c r="J40" s="101"/>
      <c r="K40" s="73"/>
    </row>
    <row r="41" spans="1:11">
      <c r="A41" s="70"/>
      <c r="B41" s="2"/>
      <c r="C41" s="2"/>
      <c r="D41" s="2"/>
      <c r="E41" s="2"/>
      <c r="F41" s="2"/>
      <c r="G41" s="2"/>
      <c r="H41" s="2"/>
      <c r="I41" s="2"/>
      <c r="J41" s="2"/>
      <c r="K41" s="71"/>
    </row>
    <row r="42" spans="1:11">
      <c r="A42" s="70" t="s">
        <v>113</v>
      </c>
      <c r="B42" s="2"/>
      <c r="C42" s="2"/>
      <c r="D42" s="2"/>
      <c r="E42" s="2"/>
      <c r="F42" s="103">
        <f>AVERAGE(K6:K25)</f>
        <v>0.14408766312106297</v>
      </c>
      <c r="G42" s="2"/>
      <c r="H42" s="2"/>
      <c r="I42" s="2"/>
      <c r="J42" s="2"/>
      <c r="K42" s="71"/>
    </row>
    <row r="43" spans="1:11" ht="15.75" thickBot="1">
      <c r="A43" s="68" t="s">
        <v>114</v>
      </c>
      <c r="B43" s="104"/>
      <c r="C43" s="104"/>
      <c r="D43" s="104"/>
      <c r="E43" s="104"/>
      <c r="F43" s="104"/>
      <c r="G43" s="104"/>
      <c r="H43" s="104"/>
      <c r="I43" s="104"/>
      <c r="J43" s="104"/>
      <c r="K43" s="69"/>
    </row>
  </sheetData>
  <mergeCells count="4">
    <mergeCell ref="A1:F1"/>
    <mergeCell ref="A2:F2"/>
    <mergeCell ref="H1:K1"/>
    <mergeCell ref="H2:K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66"/>
  <sheetViews>
    <sheetView workbookViewId="0">
      <selection activeCell="A2" sqref="A2:M2"/>
    </sheetView>
  </sheetViews>
  <sheetFormatPr defaultRowHeight="15"/>
  <cols>
    <col min="1" max="1" width="9.140625" style="2"/>
    <col min="2" max="2" width="11.5703125" style="2" bestFit="1" customWidth="1"/>
    <col min="3" max="3" width="9.5703125" style="2" bestFit="1" customWidth="1"/>
    <col min="4" max="5" width="10.5703125" style="2" bestFit="1" customWidth="1"/>
    <col min="6" max="7" width="11.5703125" style="2" bestFit="1" customWidth="1"/>
    <col min="8" max="8" width="14.28515625" style="2" bestFit="1" customWidth="1"/>
    <col min="9" max="9" width="10" style="2" bestFit="1" customWidth="1"/>
    <col min="10" max="10" width="10" style="2" customWidth="1"/>
    <col min="11" max="11" width="12" style="2" customWidth="1"/>
    <col min="12" max="12" width="9.140625" style="2"/>
    <col min="13" max="13" width="9.5703125" style="2" bestFit="1" customWidth="1"/>
    <col min="14" max="14" width="9.140625" style="2"/>
    <col min="15" max="15" width="32.7109375" style="2" customWidth="1"/>
    <col min="16" max="16384" width="9.140625" style="2"/>
  </cols>
  <sheetData>
    <row r="1" spans="1:15" ht="18.75">
      <c r="A1" s="205" t="s">
        <v>569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</row>
    <row r="2" spans="1:15" ht="18.75">
      <c r="A2" s="206" t="s">
        <v>26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</row>
    <row r="3" spans="1:15" ht="15.75" thickBot="1">
      <c r="A3" s="27"/>
      <c r="B3" s="28"/>
      <c r="C3" s="28"/>
      <c r="D3" s="28"/>
      <c r="E3" s="28"/>
      <c r="F3" s="28"/>
    </row>
    <row r="4" spans="1:15" s="6" customFormat="1" ht="60.75" thickBot="1">
      <c r="A4" s="33" t="s">
        <v>15</v>
      </c>
      <c r="B4" s="35" t="s">
        <v>16</v>
      </c>
      <c r="C4" s="35" t="s">
        <v>17</v>
      </c>
      <c r="D4" s="35" t="s">
        <v>18</v>
      </c>
      <c r="E4" s="35" t="s">
        <v>19</v>
      </c>
      <c r="F4" s="35" t="s">
        <v>20</v>
      </c>
      <c r="G4" s="37" t="s">
        <v>21</v>
      </c>
      <c r="H4" s="37" t="s">
        <v>22</v>
      </c>
      <c r="I4" s="37" t="s">
        <v>28</v>
      </c>
      <c r="J4" s="37" t="s">
        <v>23</v>
      </c>
      <c r="K4" s="37" t="s">
        <v>24</v>
      </c>
      <c r="L4" s="37" t="s">
        <v>27</v>
      </c>
      <c r="M4" s="40" t="s">
        <v>25</v>
      </c>
      <c r="O4" s="45" t="s">
        <v>29</v>
      </c>
    </row>
    <row r="5" spans="1:15">
      <c r="A5" s="34"/>
      <c r="B5" s="36"/>
      <c r="C5" s="36"/>
      <c r="D5" s="36"/>
      <c r="E5" s="36"/>
      <c r="F5" s="36"/>
      <c r="G5" s="7"/>
      <c r="H5" s="7"/>
      <c r="I5" s="7"/>
      <c r="J5" s="7"/>
      <c r="K5" s="7"/>
      <c r="L5" s="7"/>
      <c r="M5" s="7"/>
      <c r="O5" s="44"/>
    </row>
    <row r="6" spans="1:15">
      <c r="A6" s="17">
        <v>1</v>
      </c>
      <c r="B6" s="25">
        <v>1000</v>
      </c>
      <c r="C6" s="25">
        <f>B6*0.03</f>
        <v>30</v>
      </c>
      <c r="D6" s="25">
        <f>+B6-C6</f>
        <v>970</v>
      </c>
      <c r="E6" s="25">
        <v>6</v>
      </c>
      <c r="F6" s="25">
        <f>+G6/1000*0.05</f>
        <v>5</v>
      </c>
      <c r="G6" s="38">
        <v>100000</v>
      </c>
      <c r="H6" s="9">
        <f>(G6-M5-D6+E6+F6)/(1.04^(1/12))</f>
        <v>98717.823533885035</v>
      </c>
      <c r="I6" s="11">
        <f>0.00112*1000/12</f>
        <v>9.3333333333333324E-2</v>
      </c>
      <c r="J6" s="9">
        <f>+H6*I6/1000+F6+E6</f>
        <v>20.213663529829269</v>
      </c>
      <c r="K6" s="9">
        <f>+M5+D6-J6</f>
        <v>949.78633647017068</v>
      </c>
      <c r="L6" s="19">
        <f>+K6*(1.05^(1/12)-1)</f>
        <v>3.8695471027973598</v>
      </c>
      <c r="M6" s="9">
        <f>+K6+L6</f>
        <v>953.65588357296804</v>
      </c>
      <c r="O6" s="41" t="s">
        <v>30</v>
      </c>
    </row>
    <row r="7" spans="1:15">
      <c r="A7" s="17">
        <f>+A6+1</f>
        <v>2</v>
      </c>
      <c r="B7" s="25">
        <v>0</v>
      </c>
      <c r="C7" s="25">
        <f t="shared" ref="C7:C65" si="0">B7*0.03</f>
        <v>0</v>
      </c>
      <c r="D7" s="25">
        <f t="shared" ref="D7:D21" si="1">+B7-C7</f>
        <v>0</v>
      </c>
      <c r="E7" s="25">
        <v>6</v>
      </c>
      <c r="F7" s="25">
        <f t="shared" ref="F7:F65" si="2">+G7/1000*0.05</f>
        <v>5</v>
      </c>
      <c r="G7" s="38">
        <v>100000</v>
      </c>
      <c r="H7" s="9">
        <f t="shared" ref="H7:H21" si="3">(G7-M6-D7+E7+F7)/(1.04^(1/12))</f>
        <v>98734.114318522305</v>
      </c>
      <c r="I7" s="11">
        <f t="shared" ref="I7:I17" si="4">0.00112*1000/12</f>
        <v>9.3333333333333324E-2</v>
      </c>
      <c r="J7" s="9">
        <f t="shared" ref="J7:J21" si="5">+H7*I7/1000+F7+E7</f>
        <v>20.215184003062081</v>
      </c>
      <c r="K7" s="9">
        <f t="shared" ref="K7:K21" si="6">+M6+D7-J7</f>
        <v>933.44069956990597</v>
      </c>
      <c r="L7" s="19">
        <f t="shared" ref="L7:L65" si="7">+K7*(1.05^(1/12)-1)</f>
        <v>3.8029529547431111</v>
      </c>
      <c r="M7" s="9">
        <f t="shared" ref="M7:M21" si="8">+K7+L7</f>
        <v>937.24365252464906</v>
      </c>
      <c r="O7" s="41" t="s">
        <v>31</v>
      </c>
    </row>
    <row r="8" spans="1:15">
      <c r="A8" s="17">
        <f t="shared" ref="A8:A21" si="9">+A7+1</f>
        <v>3</v>
      </c>
      <c r="B8" s="25">
        <v>0</v>
      </c>
      <c r="C8" s="25">
        <f t="shared" si="0"/>
        <v>0</v>
      </c>
      <c r="D8" s="25">
        <f t="shared" si="1"/>
        <v>0</v>
      </c>
      <c r="E8" s="25">
        <v>6</v>
      </c>
      <c r="F8" s="25">
        <f t="shared" si="2"/>
        <v>5</v>
      </c>
      <c r="G8" s="38">
        <v>100000</v>
      </c>
      <c r="H8" s="9">
        <f t="shared" si="3"/>
        <v>98750.472995518969</v>
      </c>
      <c r="I8" s="11">
        <f t="shared" si="4"/>
        <v>9.3333333333333324E-2</v>
      </c>
      <c r="J8" s="9">
        <f t="shared" si="5"/>
        <v>20.216710812915103</v>
      </c>
      <c r="K8" s="9">
        <f t="shared" si="6"/>
        <v>917.02694171173391</v>
      </c>
      <c r="L8" s="19">
        <f t="shared" si="7"/>
        <v>3.7360812734740874</v>
      </c>
      <c r="M8" s="9">
        <f t="shared" si="8"/>
        <v>920.76302298520795</v>
      </c>
      <c r="O8" s="42" t="s">
        <v>32</v>
      </c>
    </row>
    <row r="9" spans="1:15" ht="15.75" thickBot="1">
      <c r="A9" s="17">
        <f t="shared" si="9"/>
        <v>4</v>
      </c>
      <c r="B9" s="25">
        <v>0</v>
      </c>
      <c r="C9" s="25">
        <f t="shared" si="0"/>
        <v>0</v>
      </c>
      <c r="D9" s="25">
        <f t="shared" si="1"/>
        <v>0</v>
      </c>
      <c r="E9" s="25">
        <v>6</v>
      </c>
      <c r="F9" s="25">
        <f t="shared" si="2"/>
        <v>5</v>
      </c>
      <c r="G9" s="38">
        <v>100000</v>
      </c>
      <c r="H9" s="9">
        <f t="shared" si="3"/>
        <v>98766.899847818539</v>
      </c>
      <c r="I9" s="11">
        <f t="shared" si="4"/>
        <v>9.3333333333333324E-2</v>
      </c>
      <c r="J9" s="9">
        <f t="shared" si="5"/>
        <v>20.218243985796398</v>
      </c>
      <c r="K9" s="9">
        <f t="shared" si="6"/>
        <v>900.54477899941151</v>
      </c>
      <c r="L9" s="19">
        <f t="shared" si="7"/>
        <v>3.6689309023618528</v>
      </c>
      <c r="M9" s="9">
        <f t="shared" si="8"/>
        <v>904.21370990177331</v>
      </c>
      <c r="O9" s="43" t="s">
        <v>33</v>
      </c>
    </row>
    <row r="10" spans="1:15">
      <c r="A10" s="17">
        <f t="shared" si="9"/>
        <v>5</v>
      </c>
      <c r="B10" s="25">
        <v>0</v>
      </c>
      <c r="C10" s="25">
        <f t="shared" si="0"/>
        <v>0</v>
      </c>
      <c r="D10" s="25">
        <f t="shared" si="1"/>
        <v>0</v>
      </c>
      <c r="E10" s="25">
        <v>6</v>
      </c>
      <c r="F10" s="25">
        <f t="shared" si="2"/>
        <v>5</v>
      </c>
      <c r="G10" s="38">
        <v>100000</v>
      </c>
      <c r="H10" s="9">
        <f t="shared" si="3"/>
        <v>98783.395159543754</v>
      </c>
      <c r="I10" s="11">
        <f t="shared" si="4"/>
        <v>9.3333333333333324E-2</v>
      </c>
      <c r="J10" s="9">
        <f t="shared" si="5"/>
        <v>20.219783548224083</v>
      </c>
      <c r="K10" s="9">
        <f t="shared" si="6"/>
        <v>883.99392635354923</v>
      </c>
      <c r="L10" s="19">
        <f t="shared" si="7"/>
        <v>3.6015006799576859</v>
      </c>
      <c r="M10" s="9">
        <f t="shared" si="8"/>
        <v>887.59542703350689</v>
      </c>
      <c r="O10" s="44"/>
    </row>
    <row r="11" spans="1:15">
      <c r="A11" s="17">
        <f t="shared" si="9"/>
        <v>6</v>
      </c>
      <c r="B11" s="25">
        <v>0</v>
      </c>
      <c r="C11" s="25">
        <f t="shared" si="0"/>
        <v>0</v>
      </c>
      <c r="D11" s="25">
        <f t="shared" si="1"/>
        <v>0</v>
      </c>
      <c r="E11" s="25">
        <v>6</v>
      </c>
      <c r="F11" s="25">
        <f t="shared" si="2"/>
        <v>5</v>
      </c>
      <c r="G11" s="38">
        <v>100000</v>
      </c>
      <c r="H11" s="9">
        <f t="shared" si="3"/>
        <v>98799.959216001444</v>
      </c>
      <c r="I11" s="11">
        <f t="shared" si="4"/>
        <v>9.3333333333333324E-2</v>
      </c>
      <c r="J11" s="9">
        <f t="shared" si="5"/>
        <v>20.2213295268268</v>
      </c>
      <c r="K11" s="9">
        <f t="shared" si="6"/>
        <v>867.37409750668007</v>
      </c>
      <c r="L11" s="19">
        <f t="shared" si="7"/>
        <v>3.5337894399724914</v>
      </c>
      <c r="M11" s="9">
        <f t="shared" si="8"/>
        <v>870.90788694665252</v>
      </c>
      <c r="O11" s="42" t="s">
        <v>34</v>
      </c>
    </row>
    <row r="12" spans="1:15">
      <c r="A12" s="17">
        <f t="shared" si="9"/>
        <v>7</v>
      </c>
      <c r="B12" s="25">
        <v>0</v>
      </c>
      <c r="C12" s="25">
        <f t="shared" si="0"/>
        <v>0</v>
      </c>
      <c r="D12" s="25">
        <f t="shared" si="1"/>
        <v>0</v>
      </c>
      <c r="E12" s="25">
        <v>6</v>
      </c>
      <c r="F12" s="25">
        <f t="shared" si="2"/>
        <v>5</v>
      </c>
      <c r="G12" s="38">
        <v>100000</v>
      </c>
      <c r="H12" s="9">
        <f t="shared" si="3"/>
        <v>98816.592303687445</v>
      </c>
      <c r="I12" s="11">
        <f t="shared" si="4"/>
        <v>9.3333333333333324E-2</v>
      </c>
      <c r="J12" s="9">
        <f t="shared" si="5"/>
        <v>20.22288194834416</v>
      </c>
      <c r="K12" s="9">
        <f t="shared" si="6"/>
        <v>850.68500499830839</v>
      </c>
      <c r="L12" s="19">
        <f t="shared" si="7"/>
        <v>3.4657960112566268</v>
      </c>
      <c r="M12" s="9">
        <f t="shared" si="8"/>
        <v>854.15080100956504</v>
      </c>
      <c r="O12" s="42" t="s">
        <v>35</v>
      </c>
    </row>
    <row r="13" spans="1:15" ht="15.75" thickBot="1">
      <c r="A13" s="17">
        <f t="shared" si="9"/>
        <v>8</v>
      </c>
      <c r="B13" s="25">
        <v>0</v>
      </c>
      <c r="C13" s="25">
        <f t="shared" si="0"/>
        <v>0</v>
      </c>
      <c r="D13" s="25">
        <f t="shared" si="1"/>
        <v>0</v>
      </c>
      <c r="E13" s="25">
        <v>6</v>
      </c>
      <c r="F13" s="25">
        <f t="shared" si="2"/>
        <v>5</v>
      </c>
      <c r="G13" s="38">
        <v>100000</v>
      </c>
      <c r="H13" s="9">
        <f t="shared" si="3"/>
        <v>98833.294710291564</v>
      </c>
      <c r="I13" s="11">
        <f t="shared" si="4"/>
        <v>9.3333333333333324E-2</v>
      </c>
      <c r="J13" s="9">
        <f t="shared" si="5"/>
        <v>20.224440839627214</v>
      </c>
      <c r="K13" s="9">
        <f t="shared" si="6"/>
        <v>833.92636016993788</v>
      </c>
      <c r="L13" s="19">
        <f t="shared" si="7"/>
        <v>3.3975192177796467</v>
      </c>
      <c r="M13" s="9">
        <f t="shared" si="8"/>
        <v>837.32387938771751</v>
      </c>
      <c r="O13" s="43" t="s">
        <v>36</v>
      </c>
    </row>
    <row r="14" spans="1:15">
      <c r="A14" s="17">
        <f t="shared" si="9"/>
        <v>9</v>
      </c>
      <c r="B14" s="25">
        <v>0</v>
      </c>
      <c r="C14" s="25">
        <f t="shared" si="0"/>
        <v>0</v>
      </c>
      <c r="D14" s="25">
        <f t="shared" si="1"/>
        <v>0</v>
      </c>
      <c r="E14" s="25">
        <v>6</v>
      </c>
      <c r="F14" s="25">
        <f t="shared" si="2"/>
        <v>5</v>
      </c>
      <c r="G14" s="38">
        <v>100000</v>
      </c>
      <c r="H14" s="9">
        <f t="shared" si="3"/>
        <v>98850.066724702599</v>
      </c>
      <c r="I14" s="11">
        <f t="shared" si="4"/>
        <v>9.3333333333333324E-2</v>
      </c>
      <c r="J14" s="9">
        <f t="shared" si="5"/>
        <v>20.226006227638909</v>
      </c>
      <c r="K14" s="9">
        <f t="shared" si="6"/>
        <v>817.09787316007862</v>
      </c>
      <c r="L14" s="19">
        <f t="shared" si="7"/>
        <v>3.3289578786099621</v>
      </c>
      <c r="M14" s="9">
        <f t="shared" si="8"/>
        <v>820.42683103868853</v>
      </c>
      <c r="O14" s="41"/>
    </row>
    <row r="15" spans="1:15">
      <c r="A15" s="17">
        <f t="shared" si="9"/>
        <v>10</v>
      </c>
      <c r="B15" s="25">
        <v>0</v>
      </c>
      <c r="C15" s="25">
        <f t="shared" si="0"/>
        <v>0</v>
      </c>
      <c r="D15" s="25">
        <f t="shared" si="1"/>
        <v>0</v>
      </c>
      <c r="E15" s="25">
        <v>6</v>
      </c>
      <c r="F15" s="25">
        <f t="shared" si="2"/>
        <v>5</v>
      </c>
      <c r="G15" s="38">
        <v>100000</v>
      </c>
      <c r="H15" s="9">
        <f t="shared" si="3"/>
        <v>98866.908637013301</v>
      </c>
      <c r="I15" s="11">
        <f t="shared" si="4"/>
        <v>9.3333333333333324E-2</v>
      </c>
      <c r="J15" s="9">
        <f t="shared" si="5"/>
        <v>20.227578139454572</v>
      </c>
      <c r="K15" s="9">
        <f t="shared" si="6"/>
        <v>800.19925289923401</v>
      </c>
      <c r="L15" s="19">
        <f t="shared" si="7"/>
        <v>3.2601108078944128</v>
      </c>
      <c r="M15" s="9">
        <f t="shared" si="8"/>
        <v>803.45936370712843</v>
      </c>
      <c r="O15" s="42" t="s">
        <v>38</v>
      </c>
    </row>
    <row r="16" spans="1:15">
      <c r="A16" s="17">
        <f t="shared" si="9"/>
        <v>11</v>
      </c>
      <c r="B16" s="25">
        <v>0</v>
      </c>
      <c r="C16" s="25">
        <f t="shared" si="0"/>
        <v>0</v>
      </c>
      <c r="D16" s="25">
        <f t="shared" si="1"/>
        <v>0</v>
      </c>
      <c r="E16" s="25">
        <v>6</v>
      </c>
      <c r="F16" s="25">
        <f t="shared" si="2"/>
        <v>5</v>
      </c>
      <c r="G16" s="38">
        <v>100000</v>
      </c>
      <c r="H16" s="9">
        <f t="shared" si="3"/>
        <v>98883.820738525334</v>
      </c>
      <c r="I16" s="11">
        <f t="shared" si="4"/>
        <v>9.3333333333333324E-2</v>
      </c>
      <c r="J16" s="9">
        <f t="shared" si="5"/>
        <v>20.229156602262364</v>
      </c>
      <c r="K16" s="9">
        <f t="shared" si="6"/>
        <v>783.23020710486605</v>
      </c>
      <c r="L16" s="19">
        <f t="shared" si="7"/>
        <v>3.1909768148377604</v>
      </c>
      <c r="M16" s="9">
        <f t="shared" si="8"/>
        <v>786.42118391970382</v>
      </c>
      <c r="O16" s="42" t="s">
        <v>37</v>
      </c>
    </row>
    <row r="17" spans="1:15">
      <c r="A17" s="18">
        <f t="shared" si="9"/>
        <v>12</v>
      </c>
      <c r="B17" s="26">
        <v>0</v>
      </c>
      <c r="C17" s="26">
        <f t="shared" si="0"/>
        <v>0</v>
      </c>
      <c r="D17" s="26">
        <f t="shared" si="1"/>
        <v>0</v>
      </c>
      <c r="E17" s="26">
        <v>6</v>
      </c>
      <c r="F17" s="26">
        <f t="shared" si="2"/>
        <v>5</v>
      </c>
      <c r="G17" s="39">
        <v>100000</v>
      </c>
      <c r="H17" s="10">
        <f t="shared" si="3"/>
        <v>98900.803321754429</v>
      </c>
      <c r="I17" s="12">
        <f t="shared" si="4"/>
        <v>9.3333333333333324E-2</v>
      </c>
      <c r="J17" s="10">
        <f t="shared" si="5"/>
        <v>20.230741643363746</v>
      </c>
      <c r="K17" s="10">
        <f t="shared" si="6"/>
        <v>766.19044227634004</v>
      </c>
      <c r="L17" s="20">
        <f t="shared" si="7"/>
        <v>3.1215547036820879</v>
      </c>
      <c r="M17" s="10">
        <f t="shared" si="8"/>
        <v>769.31199698002217</v>
      </c>
      <c r="O17" s="42" t="s">
        <v>39</v>
      </c>
    </row>
    <row r="18" spans="1:15" ht="15.75" thickBot="1">
      <c r="A18" s="17">
        <f t="shared" si="9"/>
        <v>13</v>
      </c>
      <c r="B18" s="25">
        <v>1000</v>
      </c>
      <c r="C18" s="25">
        <f t="shared" si="0"/>
        <v>30</v>
      </c>
      <c r="D18" s="25">
        <f t="shared" si="1"/>
        <v>970</v>
      </c>
      <c r="E18" s="25">
        <v>6</v>
      </c>
      <c r="F18" s="25">
        <f t="shared" si="2"/>
        <v>5</v>
      </c>
      <c r="G18" s="38">
        <v>100000</v>
      </c>
      <c r="H18" s="9">
        <f t="shared" si="3"/>
        <v>97951.021846095391</v>
      </c>
      <c r="I18" s="11">
        <f>0.00117*1000/12</f>
        <v>9.7499999999999989E-2</v>
      </c>
      <c r="J18" s="9">
        <f t="shared" si="5"/>
        <v>20.5502246299943</v>
      </c>
      <c r="K18" s="9">
        <f t="shared" si="6"/>
        <v>1718.761772350028</v>
      </c>
      <c r="L18" s="19">
        <f t="shared" si="7"/>
        <v>7.0024482151568463</v>
      </c>
      <c r="M18" s="9">
        <f t="shared" si="8"/>
        <v>1725.7642205651848</v>
      </c>
      <c r="O18" s="43" t="s">
        <v>40</v>
      </c>
    </row>
    <row r="19" spans="1:15">
      <c r="A19" s="17">
        <f t="shared" si="9"/>
        <v>14</v>
      </c>
      <c r="B19" s="25">
        <v>0</v>
      </c>
      <c r="C19" s="25">
        <f t="shared" si="0"/>
        <v>0</v>
      </c>
      <c r="D19" s="25">
        <f t="shared" si="1"/>
        <v>0</v>
      </c>
      <c r="E19" s="25">
        <v>6</v>
      </c>
      <c r="F19" s="25">
        <f t="shared" si="2"/>
        <v>5</v>
      </c>
      <c r="G19" s="38">
        <v>100000</v>
      </c>
      <c r="H19" s="9">
        <f t="shared" si="3"/>
        <v>97964.525415338387</v>
      </c>
      <c r="I19" s="11">
        <f t="shared" ref="I19:I29" si="10">0.00117*1000/12</f>
        <v>9.7499999999999989E-2</v>
      </c>
      <c r="J19" s="9">
        <f t="shared" si="5"/>
        <v>20.551541227995493</v>
      </c>
      <c r="K19" s="9">
        <f t="shared" si="6"/>
        <v>1705.2126793371892</v>
      </c>
      <c r="L19" s="19">
        <f t="shared" si="7"/>
        <v>6.9472475330663759</v>
      </c>
      <c r="M19" s="9">
        <f t="shared" si="8"/>
        <v>1712.1599268702555</v>
      </c>
    </row>
    <row r="20" spans="1:15">
      <c r="A20" s="17">
        <f t="shared" si="9"/>
        <v>15</v>
      </c>
      <c r="B20" s="25">
        <v>0</v>
      </c>
      <c r="C20" s="25">
        <f t="shared" si="0"/>
        <v>0</v>
      </c>
      <c r="D20" s="25">
        <f t="shared" si="1"/>
        <v>0</v>
      </c>
      <c r="E20" s="25">
        <v>6</v>
      </c>
      <c r="F20" s="25">
        <f t="shared" si="2"/>
        <v>5</v>
      </c>
      <c r="G20" s="38">
        <v>100000</v>
      </c>
      <c r="H20" s="9">
        <f t="shared" si="3"/>
        <v>97978.085317442354</v>
      </c>
      <c r="I20" s="11">
        <f t="shared" si="10"/>
        <v>9.7499999999999989E-2</v>
      </c>
      <c r="J20" s="9">
        <f t="shared" si="5"/>
        <v>20.55286331845063</v>
      </c>
      <c r="K20" s="9">
        <f t="shared" si="6"/>
        <v>1691.6070635518049</v>
      </c>
      <c r="L20" s="19">
        <f t="shared" si="7"/>
        <v>6.89181657020396</v>
      </c>
      <c r="M20" s="9">
        <f t="shared" si="8"/>
        <v>1698.4988801220088</v>
      </c>
    </row>
    <row r="21" spans="1:15">
      <c r="A21" s="17">
        <f t="shared" si="9"/>
        <v>16</v>
      </c>
      <c r="B21" s="25">
        <v>0</v>
      </c>
      <c r="C21" s="25">
        <f t="shared" si="0"/>
        <v>0</v>
      </c>
      <c r="D21" s="25">
        <f t="shared" si="1"/>
        <v>0</v>
      </c>
      <c r="E21" s="25">
        <v>6</v>
      </c>
      <c r="F21" s="25">
        <f t="shared" si="2"/>
        <v>5</v>
      </c>
      <c r="G21" s="38">
        <v>100000</v>
      </c>
      <c r="H21" s="9">
        <f t="shared" si="3"/>
        <v>97991.701787411177</v>
      </c>
      <c r="I21" s="11">
        <f t="shared" si="10"/>
        <v>9.7499999999999989E-2</v>
      </c>
      <c r="J21" s="9">
        <f t="shared" si="5"/>
        <v>20.554190924272589</v>
      </c>
      <c r="K21" s="9">
        <f t="shared" si="6"/>
        <v>1677.9446891977361</v>
      </c>
      <c r="L21" s="19">
        <f t="shared" si="7"/>
        <v>6.8361543659069408</v>
      </c>
      <c r="M21" s="9">
        <f t="shared" si="8"/>
        <v>1684.780843563643</v>
      </c>
    </row>
    <row r="22" spans="1:15">
      <c r="A22" s="17">
        <f t="shared" ref="A22:A29" si="11">+A21+1</f>
        <v>17</v>
      </c>
      <c r="B22" s="25">
        <v>0</v>
      </c>
      <c r="C22" s="25">
        <f t="shared" si="0"/>
        <v>0</v>
      </c>
      <c r="D22" s="25">
        <f t="shared" ref="D22:D29" si="12">+B22-C22</f>
        <v>0</v>
      </c>
      <c r="E22" s="25">
        <v>6</v>
      </c>
      <c r="F22" s="25">
        <f t="shared" si="2"/>
        <v>5</v>
      </c>
      <c r="G22" s="38">
        <v>100000</v>
      </c>
      <c r="H22" s="9">
        <f t="shared" ref="H22:H29" si="13">(G22-M21-D22+E22+F22)/(1.04^(1/12))</f>
        <v>98005.37506122909</v>
      </c>
      <c r="I22" s="11">
        <f t="shared" si="10"/>
        <v>9.7499999999999989E-2</v>
      </c>
      <c r="J22" s="9">
        <f t="shared" ref="J22:J29" si="14">+H22*I22/1000+F22+E22</f>
        <v>20.555524068469836</v>
      </c>
      <c r="K22" s="9">
        <f t="shared" ref="K22:K29" si="15">+M21+D22-J22</f>
        <v>1664.2253194951732</v>
      </c>
      <c r="L22" s="19">
        <f t="shared" si="7"/>
        <v>6.7802599555050644</v>
      </c>
      <c r="M22" s="9">
        <f t="shared" ref="M22:M29" si="16">+K22+L22</f>
        <v>1671.0055794506782</v>
      </c>
    </row>
    <row r="23" spans="1:15">
      <c r="A23" s="17">
        <f t="shared" si="11"/>
        <v>18</v>
      </c>
      <c r="B23" s="25">
        <v>0</v>
      </c>
      <c r="C23" s="25">
        <f t="shared" si="0"/>
        <v>0</v>
      </c>
      <c r="D23" s="25">
        <f t="shared" si="12"/>
        <v>0</v>
      </c>
      <c r="E23" s="25">
        <v>6</v>
      </c>
      <c r="F23" s="25">
        <f t="shared" si="2"/>
        <v>5</v>
      </c>
      <c r="G23" s="38">
        <v>100000</v>
      </c>
      <c r="H23" s="9">
        <f t="shared" si="13"/>
        <v>98019.105375864805</v>
      </c>
      <c r="I23" s="11">
        <f t="shared" si="10"/>
        <v>9.7499999999999989E-2</v>
      </c>
      <c r="J23" s="9">
        <f t="shared" si="14"/>
        <v>20.556862774146815</v>
      </c>
      <c r="K23" s="9">
        <f t="shared" si="15"/>
        <v>1650.4487166765314</v>
      </c>
      <c r="L23" s="19">
        <f t="shared" si="7"/>
        <v>6.7241323703037592</v>
      </c>
      <c r="M23" s="9">
        <f t="shared" si="16"/>
        <v>1657.1728490468352</v>
      </c>
    </row>
    <row r="24" spans="1:15">
      <c r="A24" s="17">
        <f t="shared" si="11"/>
        <v>19</v>
      </c>
      <c r="B24" s="25">
        <v>0</v>
      </c>
      <c r="C24" s="25">
        <f t="shared" si="0"/>
        <v>0</v>
      </c>
      <c r="D24" s="25">
        <f t="shared" si="12"/>
        <v>0</v>
      </c>
      <c r="E24" s="25">
        <v>6</v>
      </c>
      <c r="F24" s="25">
        <f t="shared" si="2"/>
        <v>5</v>
      </c>
      <c r="G24" s="38">
        <v>100000</v>
      </c>
      <c r="H24" s="9">
        <f t="shared" si="13"/>
        <v>98032.892969275592</v>
      </c>
      <c r="I24" s="11">
        <f t="shared" si="10"/>
        <v>9.7499999999999989E-2</v>
      </c>
      <c r="J24" s="9">
        <f t="shared" si="14"/>
        <v>20.558207064504369</v>
      </c>
      <c r="K24" s="9">
        <f t="shared" si="15"/>
        <v>1636.6146419823308</v>
      </c>
      <c r="L24" s="19">
        <f t="shared" si="7"/>
        <v>6.6677706375673491</v>
      </c>
      <c r="M24" s="9">
        <f t="shared" si="16"/>
        <v>1643.2824126198982</v>
      </c>
    </row>
    <row r="25" spans="1:15">
      <c r="A25" s="17">
        <f t="shared" si="11"/>
        <v>20</v>
      </c>
      <c r="B25" s="25">
        <v>0</v>
      </c>
      <c r="C25" s="25">
        <f t="shared" si="0"/>
        <v>0</v>
      </c>
      <c r="D25" s="25">
        <f t="shared" si="12"/>
        <v>0</v>
      </c>
      <c r="E25" s="25">
        <v>6</v>
      </c>
      <c r="F25" s="25">
        <f t="shared" si="2"/>
        <v>5</v>
      </c>
      <c r="G25" s="38">
        <v>100000</v>
      </c>
      <c r="H25" s="9">
        <f t="shared" si="13"/>
        <v>98046.738080411422</v>
      </c>
      <c r="I25" s="11">
        <f t="shared" si="10"/>
        <v>9.7499999999999989E-2</v>
      </c>
      <c r="J25" s="9">
        <f t="shared" si="14"/>
        <v>20.559556962840112</v>
      </c>
      <c r="K25" s="9">
        <f t="shared" si="15"/>
        <v>1622.7228556570581</v>
      </c>
      <c r="L25" s="19">
        <f t="shared" si="7"/>
        <v>6.6111737805021944</v>
      </c>
      <c r="M25" s="9">
        <f t="shared" si="16"/>
        <v>1629.3340294375603</v>
      </c>
    </row>
    <row r="26" spans="1:15">
      <c r="A26" s="17">
        <f t="shared" si="11"/>
        <v>21</v>
      </c>
      <c r="B26" s="25">
        <v>0</v>
      </c>
      <c r="C26" s="25">
        <f t="shared" si="0"/>
        <v>0</v>
      </c>
      <c r="D26" s="25">
        <f t="shared" si="12"/>
        <v>0</v>
      </c>
      <c r="E26" s="25">
        <v>6</v>
      </c>
      <c r="F26" s="25">
        <f t="shared" si="2"/>
        <v>5</v>
      </c>
      <c r="G26" s="38">
        <v>100000</v>
      </c>
      <c r="H26" s="9">
        <f t="shared" si="13"/>
        <v>98060.640949219058</v>
      </c>
      <c r="I26" s="11">
        <f t="shared" si="10"/>
        <v>9.7499999999999989E-2</v>
      </c>
      <c r="J26" s="9">
        <f t="shared" si="14"/>
        <v>20.560912492548859</v>
      </c>
      <c r="K26" s="9">
        <f t="shared" si="15"/>
        <v>1608.7731169450115</v>
      </c>
      <c r="L26" s="19">
        <f t="shared" si="7"/>
        <v>6.5543408182397656</v>
      </c>
      <c r="M26" s="9">
        <f t="shared" si="16"/>
        <v>1615.3274577632512</v>
      </c>
    </row>
    <row r="27" spans="1:15">
      <c r="A27" s="17">
        <f t="shared" si="11"/>
        <v>22</v>
      </c>
      <c r="B27" s="25">
        <v>0</v>
      </c>
      <c r="C27" s="25">
        <f t="shared" si="0"/>
        <v>0</v>
      </c>
      <c r="D27" s="25">
        <f t="shared" si="12"/>
        <v>0</v>
      </c>
      <c r="E27" s="25">
        <v>6</v>
      </c>
      <c r="F27" s="25">
        <f t="shared" si="2"/>
        <v>5</v>
      </c>
      <c r="G27" s="38">
        <v>100000</v>
      </c>
      <c r="H27" s="9">
        <f t="shared" si="13"/>
        <v>98074.601816646275</v>
      </c>
      <c r="I27" s="11">
        <f t="shared" si="10"/>
        <v>9.7499999999999989E-2</v>
      </c>
      <c r="J27" s="9">
        <f t="shared" si="14"/>
        <v>20.562273677123009</v>
      </c>
      <c r="K27" s="9">
        <f t="shared" si="15"/>
        <v>1594.7651840861283</v>
      </c>
      <c r="L27" s="19">
        <f t="shared" si="7"/>
        <v>6.49727076581964</v>
      </c>
      <c r="M27" s="9">
        <f t="shared" si="16"/>
        <v>1601.262454851948</v>
      </c>
    </row>
    <row r="28" spans="1:15">
      <c r="A28" s="17">
        <f t="shared" si="11"/>
        <v>23</v>
      </c>
      <c r="B28" s="25">
        <v>0</v>
      </c>
      <c r="C28" s="25">
        <f t="shared" si="0"/>
        <v>0</v>
      </c>
      <c r="D28" s="25">
        <f t="shared" si="12"/>
        <v>0</v>
      </c>
      <c r="E28" s="25">
        <v>6</v>
      </c>
      <c r="F28" s="25">
        <f t="shared" si="2"/>
        <v>5</v>
      </c>
      <c r="G28" s="38">
        <v>100000</v>
      </c>
      <c r="H28" s="9">
        <f t="shared" si="13"/>
        <v>98088.620924646006</v>
      </c>
      <c r="I28" s="11">
        <f t="shared" si="10"/>
        <v>9.7499999999999989E-2</v>
      </c>
      <c r="J28" s="9">
        <f t="shared" si="14"/>
        <v>20.563640540152985</v>
      </c>
      <c r="K28" s="9">
        <f t="shared" si="15"/>
        <v>1580.6988143117949</v>
      </c>
      <c r="L28" s="19">
        <f t="shared" si="7"/>
        <v>6.4399626341724359</v>
      </c>
      <c r="M28" s="9">
        <f t="shared" si="16"/>
        <v>1587.1387769459673</v>
      </c>
    </row>
    <row r="29" spans="1:15">
      <c r="A29" s="18">
        <f t="shared" si="11"/>
        <v>24</v>
      </c>
      <c r="B29" s="26">
        <v>0</v>
      </c>
      <c r="C29" s="26">
        <f t="shared" si="0"/>
        <v>0</v>
      </c>
      <c r="D29" s="26">
        <f t="shared" si="12"/>
        <v>0</v>
      </c>
      <c r="E29" s="26">
        <v>6</v>
      </c>
      <c r="F29" s="26">
        <f t="shared" si="2"/>
        <v>5</v>
      </c>
      <c r="G29" s="39">
        <v>100000</v>
      </c>
      <c r="H29" s="10">
        <f t="shared" si="13"/>
        <v>98102.69851618055</v>
      </c>
      <c r="I29" s="12">
        <f t="shared" si="10"/>
        <v>9.7499999999999989E-2</v>
      </c>
      <c r="J29" s="10">
        <f t="shared" si="14"/>
        <v>20.565013105327601</v>
      </c>
      <c r="K29" s="10">
        <f t="shared" si="15"/>
        <v>1566.5737638406397</v>
      </c>
      <c r="L29" s="20">
        <f t="shared" si="7"/>
        <v>6.382415430102669</v>
      </c>
      <c r="M29" s="10">
        <f t="shared" si="16"/>
        <v>1572.9561792707423</v>
      </c>
    </row>
    <row r="30" spans="1:15">
      <c r="A30" s="17">
        <f t="shared" ref="A30:A65" si="17">+A29+1</f>
        <v>25</v>
      </c>
      <c r="B30" s="25">
        <v>1000</v>
      </c>
      <c r="C30" s="25">
        <f t="shared" si="0"/>
        <v>30</v>
      </c>
      <c r="D30" s="25">
        <f t="shared" ref="D30:D65" si="18">+B30-C30</f>
        <v>970</v>
      </c>
      <c r="E30" s="25">
        <v>6</v>
      </c>
      <c r="F30" s="25">
        <f t="shared" si="2"/>
        <v>5</v>
      </c>
      <c r="G30" s="38">
        <v>100000</v>
      </c>
      <c r="H30" s="9">
        <f t="shared" ref="H30:H65" si="19">(G30-M29-D30+E30+F30)/(1.04^(1/12))</f>
        <v>97150.000000885731</v>
      </c>
      <c r="I30" s="11">
        <f>0.00124*1000/12</f>
        <v>0.10333333333333333</v>
      </c>
      <c r="J30" s="9">
        <f t="shared" ref="J30:J65" si="20">+H30*I30/1000+F30+E30</f>
        <v>21.038833333424858</v>
      </c>
      <c r="K30" s="9">
        <f t="shared" ref="K30:K65" si="21">+M29+D30-J30</f>
        <v>2521.9173459373174</v>
      </c>
      <c r="L30" s="19">
        <f t="shared" si="7"/>
        <v>10.274603439478557</v>
      </c>
      <c r="M30" s="9">
        <f t="shared" ref="M30:M65" si="22">+K30+L30</f>
        <v>2532.1919493767959</v>
      </c>
    </row>
    <row r="31" spans="1:15">
      <c r="A31" s="17">
        <f t="shared" si="17"/>
        <v>26</v>
      </c>
      <c r="B31" s="25">
        <v>0</v>
      </c>
      <c r="C31" s="25">
        <f t="shared" si="0"/>
        <v>0</v>
      </c>
      <c r="D31" s="25">
        <f t="shared" si="18"/>
        <v>0</v>
      </c>
      <c r="E31" s="25">
        <v>6</v>
      </c>
      <c r="F31" s="25">
        <f t="shared" si="2"/>
        <v>5</v>
      </c>
      <c r="G31" s="38">
        <v>100000</v>
      </c>
      <c r="H31" s="9">
        <f t="shared" si="19"/>
        <v>97160.729106479877</v>
      </c>
      <c r="I31" s="11">
        <f t="shared" ref="I31:I41" si="23">0.00124*1000/12</f>
        <v>0.10333333333333333</v>
      </c>
      <c r="J31" s="9">
        <f t="shared" si="20"/>
        <v>21.039942007669588</v>
      </c>
      <c r="K31" s="9">
        <f t="shared" si="21"/>
        <v>2511.1520073691263</v>
      </c>
      <c r="L31" s="19">
        <f t="shared" si="7"/>
        <v>10.230744117578864</v>
      </c>
      <c r="M31" s="9">
        <f t="shared" si="22"/>
        <v>2521.3827514867053</v>
      </c>
    </row>
    <row r="32" spans="1:15">
      <c r="A32" s="17">
        <f t="shared" si="17"/>
        <v>27</v>
      </c>
      <c r="B32" s="25">
        <v>0</v>
      </c>
      <c r="C32" s="25">
        <f t="shared" si="0"/>
        <v>0</v>
      </c>
      <c r="D32" s="25">
        <f t="shared" si="18"/>
        <v>0</v>
      </c>
      <c r="E32" s="25">
        <v>6</v>
      </c>
      <c r="F32" s="25">
        <f t="shared" si="2"/>
        <v>5</v>
      </c>
      <c r="G32" s="38">
        <v>100000</v>
      </c>
      <c r="H32" s="9">
        <f t="shared" si="19"/>
        <v>97171.503033337009</v>
      </c>
      <c r="I32" s="11">
        <f t="shared" si="23"/>
        <v>0.10333333333333333</v>
      </c>
      <c r="J32" s="9">
        <f t="shared" si="20"/>
        <v>21.041055313444822</v>
      </c>
      <c r="K32" s="9">
        <f t="shared" si="21"/>
        <v>2500.3416961732605</v>
      </c>
      <c r="L32" s="19">
        <f t="shared" si="7"/>
        <v>10.186701571627147</v>
      </c>
      <c r="M32" s="9">
        <f t="shared" si="22"/>
        <v>2510.5283977448876</v>
      </c>
    </row>
    <row r="33" spans="1:13">
      <c r="A33" s="17">
        <f t="shared" si="17"/>
        <v>28</v>
      </c>
      <c r="B33" s="25">
        <v>0</v>
      </c>
      <c r="C33" s="25">
        <f t="shared" si="0"/>
        <v>0</v>
      </c>
      <c r="D33" s="25">
        <f t="shared" si="18"/>
        <v>0</v>
      </c>
      <c r="E33" s="25">
        <v>6</v>
      </c>
      <c r="F33" s="25">
        <f t="shared" si="2"/>
        <v>5</v>
      </c>
      <c r="G33" s="38">
        <v>100000</v>
      </c>
      <c r="H33" s="9">
        <f t="shared" si="19"/>
        <v>97182.321968699718</v>
      </c>
      <c r="I33" s="11">
        <f t="shared" si="23"/>
        <v>0.10333333333333333</v>
      </c>
      <c r="J33" s="9">
        <f t="shared" si="20"/>
        <v>21.042173270098971</v>
      </c>
      <c r="K33" s="9">
        <f t="shared" si="21"/>
        <v>2489.4862244747887</v>
      </c>
      <c r="L33" s="19">
        <f t="shared" si="7"/>
        <v>10.142475036197681</v>
      </c>
      <c r="M33" s="9">
        <f t="shared" si="22"/>
        <v>2499.6286995109863</v>
      </c>
    </row>
    <row r="34" spans="1:13">
      <c r="A34" s="17">
        <f t="shared" si="17"/>
        <v>29</v>
      </c>
      <c r="B34" s="25">
        <v>0</v>
      </c>
      <c r="C34" s="25">
        <f t="shared" si="0"/>
        <v>0</v>
      </c>
      <c r="D34" s="25">
        <f t="shared" si="18"/>
        <v>0</v>
      </c>
      <c r="E34" s="25">
        <v>6</v>
      </c>
      <c r="F34" s="25">
        <f t="shared" si="2"/>
        <v>5</v>
      </c>
      <c r="G34" s="38">
        <v>100000</v>
      </c>
      <c r="H34" s="9">
        <f t="shared" si="19"/>
        <v>97193.186100592837</v>
      </c>
      <c r="I34" s="11">
        <f t="shared" si="23"/>
        <v>0.10333333333333333</v>
      </c>
      <c r="J34" s="9">
        <f t="shared" si="20"/>
        <v>21.04329589706126</v>
      </c>
      <c r="K34" s="9">
        <f t="shared" si="21"/>
        <v>2478.5854036139249</v>
      </c>
      <c r="L34" s="19">
        <f t="shared" si="7"/>
        <v>10.098063742667145</v>
      </c>
      <c r="M34" s="9">
        <f t="shared" si="22"/>
        <v>2488.6834673565922</v>
      </c>
    </row>
    <row r="35" spans="1:13">
      <c r="A35" s="17">
        <f t="shared" si="17"/>
        <v>30</v>
      </c>
      <c r="B35" s="25">
        <v>0</v>
      </c>
      <c r="C35" s="25">
        <f t="shared" si="0"/>
        <v>0</v>
      </c>
      <c r="D35" s="25">
        <f t="shared" si="18"/>
        <v>0</v>
      </c>
      <c r="E35" s="25">
        <v>6</v>
      </c>
      <c r="F35" s="25">
        <f t="shared" si="2"/>
        <v>5</v>
      </c>
      <c r="G35" s="38">
        <v>100000</v>
      </c>
      <c r="H35" s="9">
        <f t="shared" si="19"/>
        <v>97204.095617826664</v>
      </c>
      <c r="I35" s="11">
        <f t="shared" si="23"/>
        <v>0.10333333333333333</v>
      </c>
      <c r="J35" s="9">
        <f t="shared" si="20"/>
        <v>21.044423213842087</v>
      </c>
      <c r="K35" s="9">
        <f t="shared" si="21"/>
        <v>2467.6390441427502</v>
      </c>
      <c r="L35" s="19">
        <f t="shared" si="7"/>
        <v>10.053466919201268</v>
      </c>
      <c r="M35" s="9">
        <f t="shared" si="22"/>
        <v>2477.6925110619513</v>
      </c>
    </row>
    <row r="36" spans="1:13">
      <c r="A36" s="17">
        <f t="shared" si="17"/>
        <v>31</v>
      </c>
      <c r="B36" s="25">
        <v>0</v>
      </c>
      <c r="C36" s="25">
        <f t="shared" si="0"/>
        <v>0</v>
      </c>
      <c r="D36" s="25">
        <f t="shared" si="18"/>
        <v>0</v>
      </c>
      <c r="E36" s="25">
        <v>6</v>
      </c>
      <c r="F36" s="25">
        <f t="shared" si="2"/>
        <v>5</v>
      </c>
      <c r="G36" s="38">
        <v>100000</v>
      </c>
      <c r="H36" s="9">
        <f t="shared" si="19"/>
        <v>97215.050710000243</v>
      </c>
      <c r="I36" s="11">
        <f t="shared" si="23"/>
        <v>0.10333333333333333</v>
      </c>
      <c r="J36" s="9">
        <f t="shared" si="20"/>
        <v>21.045555240033359</v>
      </c>
      <c r="K36" s="9">
        <f t="shared" si="21"/>
        <v>2456.6469558219178</v>
      </c>
      <c r="L36" s="19">
        <f t="shared" si="7"/>
        <v>10.008683790741401</v>
      </c>
      <c r="M36" s="9">
        <f t="shared" si="22"/>
        <v>2466.6556396126593</v>
      </c>
    </row>
    <row r="37" spans="1:13">
      <c r="A37" s="17">
        <f t="shared" si="17"/>
        <v>32</v>
      </c>
      <c r="B37" s="25">
        <v>0</v>
      </c>
      <c r="C37" s="25">
        <f t="shared" si="0"/>
        <v>0</v>
      </c>
      <c r="D37" s="25">
        <f t="shared" si="18"/>
        <v>0</v>
      </c>
      <c r="E37" s="25">
        <v>6</v>
      </c>
      <c r="F37" s="25">
        <f t="shared" si="2"/>
        <v>5</v>
      </c>
      <c r="G37" s="38">
        <v>100000</v>
      </c>
      <c r="H37" s="9">
        <f t="shared" si="19"/>
        <v>97226.051567504677</v>
      </c>
      <c r="I37" s="11">
        <f t="shared" si="23"/>
        <v>0.10333333333333333</v>
      </c>
      <c r="J37" s="9">
        <f t="shared" si="20"/>
        <v>21.046691995308816</v>
      </c>
      <c r="K37" s="9">
        <f t="shared" si="21"/>
        <v>2445.6089476173506</v>
      </c>
      <c r="L37" s="19">
        <f t="shared" si="7"/>
        <v>9.9637135789910687</v>
      </c>
      <c r="M37" s="9">
        <f t="shared" si="22"/>
        <v>2455.5726611963419</v>
      </c>
    </row>
    <row r="38" spans="1:13">
      <c r="A38" s="17">
        <f t="shared" si="17"/>
        <v>33</v>
      </c>
      <c r="B38" s="25">
        <v>0</v>
      </c>
      <c r="C38" s="25">
        <f t="shared" si="0"/>
        <v>0</v>
      </c>
      <c r="D38" s="25">
        <f t="shared" si="18"/>
        <v>0</v>
      </c>
      <c r="E38" s="25">
        <v>6</v>
      </c>
      <c r="F38" s="25">
        <f t="shared" si="2"/>
        <v>5</v>
      </c>
      <c r="G38" s="38">
        <v>100000</v>
      </c>
      <c r="H38" s="9">
        <f t="shared" si="19"/>
        <v>97237.098381526463</v>
      </c>
      <c r="I38" s="11">
        <f t="shared" si="23"/>
        <v>0.10333333333333333</v>
      </c>
      <c r="J38" s="9">
        <f t="shared" si="20"/>
        <v>21.047833499424399</v>
      </c>
      <c r="K38" s="9">
        <f t="shared" si="21"/>
        <v>2434.5248276969173</v>
      </c>
      <c r="L38" s="19">
        <f t="shared" si="7"/>
        <v>9.9185555024024215</v>
      </c>
      <c r="M38" s="9">
        <f t="shared" si="22"/>
        <v>2444.4433831993197</v>
      </c>
    </row>
    <row r="39" spans="1:13">
      <c r="A39" s="17">
        <f t="shared" si="17"/>
        <v>34</v>
      </c>
      <c r="B39" s="25">
        <v>0</v>
      </c>
      <c r="C39" s="25">
        <f t="shared" si="0"/>
        <v>0</v>
      </c>
      <c r="D39" s="25">
        <f t="shared" si="18"/>
        <v>0</v>
      </c>
      <c r="E39" s="25">
        <v>6</v>
      </c>
      <c r="F39" s="25">
        <f t="shared" si="2"/>
        <v>5</v>
      </c>
      <c r="G39" s="38">
        <v>100000</v>
      </c>
      <c r="H39" s="9">
        <f t="shared" si="19"/>
        <v>97248.191344050763</v>
      </c>
      <c r="I39" s="11">
        <f t="shared" si="23"/>
        <v>0.10333333333333333</v>
      </c>
      <c r="J39" s="9">
        <f t="shared" si="20"/>
        <v>21.04897977221858</v>
      </c>
      <c r="K39" s="9">
        <f t="shared" si="21"/>
        <v>2423.3944034271012</v>
      </c>
      <c r="L39" s="19">
        <f t="shared" si="7"/>
        <v>9.8732087761626666</v>
      </c>
      <c r="M39" s="9">
        <f t="shared" si="22"/>
        <v>2433.267612203264</v>
      </c>
    </row>
    <row r="40" spans="1:13">
      <c r="A40" s="17">
        <f t="shared" si="17"/>
        <v>35</v>
      </c>
      <c r="B40" s="25">
        <v>0</v>
      </c>
      <c r="C40" s="25">
        <f t="shared" si="0"/>
        <v>0</v>
      </c>
      <c r="D40" s="25">
        <f t="shared" si="18"/>
        <v>0</v>
      </c>
      <c r="E40" s="25">
        <v>6</v>
      </c>
      <c r="F40" s="25">
        <f t="shared" si="2"/>
        <v>5</v>
      </c>
      <c r="G40" s="38">
        <v>100000</v>
      </c>
      <c r="H40" s="9">
        <f t="shared" si="19"/>
        <v>97259.330647864786</v>
      </c>
      <c r="I40" s="11">
        <f t="shared" si="23"/>
        <v>0.10333333333333333</v>
      </c>
      <c r="J40" s="9">
        <f t="shared" si="20"/>
        <v>21.050130833612695</v>
      </c>
      <c r="K40" s="9">
        <f t="shared" si="21"/>
        <v>2412.2174813696511</v>
      </c>
      <c r="L40" s="19">
        <f t="shared" si="7"/>
        <v>9.8276726121804252</v>
      </c>
      <c r="M40" s="9">
        <f t="shared" si="22"/>
        <v>2422.0451539818314</v>
      </c>
    </row>
    <row r="41" spans="1:13">
      <c r="A41" s="18">
        <f t="shared" si="17"/>
        <v>36</v>
      </c>
      <c r="B41" s="26">
        <v>0</v>
      </c>
      <c r="C41" s="26">
        <f t="shared" si="0"/>
        <v>0</v>
      </c>
      <c r="D41" s="26">
        <f t="shared" si="18"/>
        <v>0</v>
      </c>
      <c r="E41" s="26">
        <v>6</v>
      </c>
      <c r="F41" s="26">
        <f t="shared" si="2"/>
        <v>5</v>
      </c>
      <c r="G41" s="39">
        <v>100000</v>
      </c>
      <c r="H41" s="10">
        <f t="shared" si="19"/>
        <v>97270.516486561071</v>
      </c>
      <c r="I41" s="12">
        <f t="shared" si="23"/>
        <v>0.10333333333333333</v>
      </c>
      <c r="J41" s="10">
        <f t="shared" si="20"/>
        <v>21.051286703611311</v>
      </c>
      <c r="K41" s="10">
        <f t="shared" si="21"/>
        <v>2400.99386727822</v>
      </c>
      <c r="L41" s="20">
        <f t="shared" si="7"/>
        <v>9.7819462190720348</v>
      </c>
      <c r="M41" s="10">
        <f t="shared" si="22"/>
        <v>2410.7758134972919</v>
      </c>
    </row>
    <row r="42" spans="1:13">
      <c r="A42" s="17">
        <f t="shared" si="17"/>
        <v>37</v>
      </c>
      <c r="B42" s="25">
        <v>1000</v>
      </c>
      <c r="C42" s="25">
        <f t="shared" si="0"/>
        <v>30</v>
      </c>
      <c r="D42" s="25">
        <f t="shared" si="18"/>
        <v>970</v>
      </c>
      <c r="E42" s="25">
        <v>6</v>
      </c>
      <c r="F42" s="25">
        <f t="shared" si="2"/>
        <v>5</v>
      </c>
      <c r="G42" s="38">
        <v>100000</v>
      </c>
      <c r="H42" s="9">
        <f t="shared" si="19"/>
        <v>96314.914220200953</v>
      </c>
      <c r="I42" s="11">
        <f>0.00133*1000/12</f>
        <v>0.11083333333333334</v>
      </c>
      <c r="J42" s="9">
        <f t="shared" si="20"/>
        <v>21.674902992738939</v>
      </c>
      <c r="K42" s="9">
        <f t="shared" si="21"/>
        <v>3359.1009105045528</v>
      </c>
      <c r="L42" s="19">
        <f t="shared" si="7"/>
        <v>13.685392911161438</v>
      </c>
      <c r="M42" s="9">
        <f t="shared" si="22"/>
        <v>3372.786303415714</v>
      </c>
    </row>
    <row r="43" spans="1:13">
      <c r="A43" s="17">
        <f t="shared" si="17"/>
        <v>38</v>
      </c>
      <c r="B43" s="25">
        <v>0</v>
      </c>
      <c r="C43" s="25">
        <f t="shared" si="0"/>
        <v>0</v>
      </c>
      <c r="D43" s="25">
        <f t="shared" si="18"/>
        <v>0</v>
      </c>
      <c r="E43" s="25">
        <v>6</v>
      </c>
      <c r="F43" s="25">
        <f t="shared" si="2"/>
        <v>5</v>
      </c>
      <c r="G43" s="38">
        <v>100000</v>
      </c>
      <c r="H43" s="9">
        <f t="shared" si="19"/>
        <v>96322.877660052691</v>
      </c>
      <c r="I43" s="11">
        <f t="shared" ref="I43:I53" si="24">0.00133*1000/12</f>
        <v>0.11083333333333334</v>
      </c>
      <c r="J43" s="9">
        <f t="shared" si="20"/>
        <v>21.675785607322506</v>
      </c>
      <c r="K43" s="9">
        <f t="shared" si="21"/>
        <v>3351.1105178083913</v>
      </c>
      <c r="L43" s="19">
        <f t="shared" si="7"/>
        <v>13.652839062237316</v>
      </c>
      <c r="M43" s="9">
        <f t="shared" si="22"/>
        <v>3364.7633568706287</v>
      </c>
    </row>
    <row r="44" spans="1:13">
      <c r="A44" s="17">
        <f t="shared" si="17"/>
        <v>39</v>
      </c>
      <c r="B44" s="25">
        <v>0</v>
      </c>
      <c r="C44" s="25">
        <f t="shared" si="0"/>
        <v>0</v>
      </c>
      <c r="D44" s="25">
        <f t="shared" si="18"/>
        <v>0</v>
      </c>
      <c r="E44" s="25">
        <v>6</v>
      </c>
      <c r="F44" s="25">
        <f t="shared" si="2"/>
        <v>5</v>
      </c>
      <c r="G44" s="38">
        <v>100000</v>
      </c>
      <c r="H44" s="9">
        <f t="shared" si="19"/>
        <v>96330.874427262839</v>
      </c>
      <c r="I44" s="11">
        <f t="shared" si="24"/>
        <v>0.11083333333333334</v>
      </c>
      <c r="J44" s="9">
        <f t="shared" si="20"/>
        <v>21.676671915688299</v>
      </c>
      <c r="K44" s="9">
        <f t="shared" si="21"/>
        <v>3343.0866849549407</v>
      </c>
      <c r="L44" s="19">
        <f t="shared" si="7"/>
        <v>13.620148973973054</v>
      </c>
      <c r="M44" s="9">
        <f t="shared" si="22"/>
        <v>3356.7068339289135</v>
      </c>
    </row>
    <row r="45" spans="1:13">
      <c r="A45" s="17">
        <f t="shared" si="17"/>
        <v>40</v>
      </c>
      <c r="B45" s="25">
        <v>0</v>
      </c>
      <c r="C45" s="25">
        <f t="shared" si="0"/>
        <v>0</v>
      </c>
      <c r="D45" s="25">
        <f t="shared" si="18"/>
        <v>0</v>
      </c>
      <c r="E45" s="25">
        <v>6</v>
      </c>
      <c r="F45" s="25">
        <f t="shared" si="2"/>
        <v>5</v>
      </c>
      <c r="G45" s="38">
        <v>100000</v>
      </c>
      <c r="H45" s="9">
        <f t="shared" si="19"/>
        <v>96338.904661307897</v>
      </c>
      <c r="I45" s="11">
        <f t="shared" si="24"/>
        <v>0.11083333333333334</v>
      </c>
      <c r="J45" s="9">
        <f t="shared" si="20"/>
        <v>21.67756193329496</v>
      </c>
      <c r="K45" s="9">
        <f t="shared" si="21"/>
        <v>3335.0292719956187</v>
      </c>
      <c r="L45" s="19">
        <f t="shared" si="7"/>
        <v>13.587322076200804</v>
      </c>
      <c r="M45" s="9">
        <f t="shared" si="22"/>
        <v>3348.6165940718197</v>
      </c>
    </row>
    <row r="46" spans="1:13">
      <c r="A46" s="17">
        <f t="shared" si="17"/>
        <v>41</v>
      </c>
      <c r="B46" s="25">
        <v>0</v>
      </c>
      <c r="C46" s="25">
        <f t="shared" si="0"/>
        <v>0</v>
      </c>
      <c r="D46" s="25">
        <f t="shared" si="18"/>
        <v>0</v>
      </c>
      <c r="E46" s="25">
        <v>6</v>
      </c>
      <c r="F46" s="25">
        <f t="shared" si="2"/>
        <v>5</v>
      </c>
      <c r="G46" s="38">
        <v>100000</v>
      </c>
      <c r="H46" s="9">
        <f t="shared" si="19"/>
        <v>96346.968502248099</v>
      </c>
      <c r="I46" s="11">
        <f t="shared" si="24"/>
        <v>0.11083333333333334</v>
      </c>
      <c r="J46" s="9">
        <f t="shared" si="20"/>
        <v>21.67845567566583</v>
      </c>
      <c r="K46" s="9">
        <f t="shared" si="21"/>
        <v>3326.938138396154</v>
      </c>
      <c r="L46" s="19">
        <f t="shared" si="7"/>
        <v>13.554357796366549</v>
      </c>
      <c r="M46" s="9">
        <f t="shared" si="22"/>
        <v>3340.4924961925208</v>
      </c>
    </row>
    <row r="47" spans="1:13">
      <c r="A47" s="17">
        <f t="shared" si="17"/>
        <v>42</v>
      </c>
      <c r="B47" s="25">
        <v>0</v>
      </c>
      <c r="C47" s="25">
        <f t="shared" si="0"/>
        <v>0</v>
      </c>
      <c r="D47" s="25">
        <f t="shared" si="18"/>
        <v>0</v>
      </c>
      <c r="E47" s="25">
        <v>6</v>
      </c>
      <c r="F47" s="25">
        <f t="shared" si="2"/>
        <v>5</v>
      </c>
      <c r="G47" s="38">
        <v>100000</v>
      </c>
      <c r="H47" s="9">
        <f t="shared" si="19"/>
        <v>96355.066090729859</v>
      </c>
      <c r="I47" s="11">
        <f t="shared" si="24"/>
        <v>0.11083333333333334</v>
      </c>
      <c r="J47" s="9">
        <f t="shared" si="20"/>
        <v>21.679353158389226</v>
      </c>
      <c r="K47" s="9">
        <f t="shared" si="21"/>
        <v>3318.8131430341314</v>
      </c>
      <c r="L47" s="19">
        <f t="shared" si="7"/>
        <v>13.5212555595201</v>
      </c>
      <c r="M47" s="9">
        <f t="shared" si="22"/>
        <v>3332.3343985936513</v>
      </c>
    </row>
    <row r="48" spans="1:13">
      <c r="A48" s="17">
        <f t="shared" si="17"/>
        <v>43</v>
      </c>
      <c r="B48" s="25">
        <v>0</v>
      </c>
      <c r="C48" s="25">
        <f t="shared" si="0"/>
        <v>0</v>
      </c>
      <c r="D48" s="25">
        <f t="shared" si="18"/>
        <v>0</v>
      </c>
      <c r="E48" s="25">
        <v>6</v>
      </c>
      <c r="F48" s="25">
        <f t="shared" si="2"/>
        <v>5</v>
      </c>
      <c r="G48" s="38">
        <v>100000</v>
      </c>
      <c r="H48" s="9">
        <f t="shared" si="19"/>
        <v>96363.197567988129</v>
      </c>
      <c r="I48" s="11">
        <f t="shared" si="24"/>
        <v>0.11083333333333334</v>
      </c>
      <c r="J48" s="9">
        <f t="shared" si="20"/>
        <v>21.680254397118684</v>
      </c>
      <c r="K48" s="9">
        <f t="shared" si="21"/>
        <v>3310.6541441965328</v>
      </c>
      <c r="L48" s="19">
        <f t="shared" si="7"/>
        <v>13.48801478830508</v>
      </c>
      <c r="M48" s="9">
        <f t="shared" si="22"/>
        <v>3324.1421589848378</v>
      </c>
    </row>
    <row r="49" spans="1:13">
      <c r="A49" s="17">
        <f t="shared" si="17"/>
        <v>44</v>
      </c>
      <c r="B49" s="25">
        <v>0</v>
      </c>
      <c r="C49" s="25">
        <f t="shared" si="0"/>
        <v>0</v>
      </c>
      <c r="D49" s="25">
        <f t="shared" si="18"/>
        <v>0</v>
      </c>
      <c r="E49" s="25">
        <v>6</v>
      </c>
      <c r="F49" s="25">
        <f t="shared" si="2"/>
        <v>5</v>
      </c>
      <c r="G49" s="38">
        <v>100000</v>
      </c>
      <c r="H49" s="9">
        <f t="shared" si="19"/>
        <v>96371.363075849018</v>
      </c>
      <c r="I49" s="11">
        <f t="shared" si="24"/>
        <v>0.11083333333333334</v>
      </c>
      <c r="J49" s="9">
        <f t="shared" si="20"/>
        <v>21.681159407573269</v>
      </c>
      <c r="K49" s="9">
        <f t="shared" si="21"/>
        <v>3302.4609995772644</v>
      </c>
      <c r="L49" s="19">
        <f t="shared" si="7"/>
        <v>13.454634902948849</v>
      </c>
      <c r="M49" s="9">
        <f t="shared" si="22"/>
        <v>3315.9156344802132</v>
      </c>
    </row>
    <row r="50" spans="1:13">
      <c r="A50" s="17">
        <f t="shared" si="17"/>
        <v>45</v>
      </c>
      <c r="B50" s="25">
        <v>0</v>
      </c>
      <c r="C50" s="25">
        <f t="shared" si="0"/>
        <v>0</v>
      </c>
      <c r="D50" s="25">
        <f t="shared" si="18"/>
        <v>0</v>
      </c>
      <c r="E50" s="25">
        <v>6</v>
      </c>
      <c r="F50" s="25">
        <f t="shared" si="2"/>
        <v>5</v>
      </c>
      <c r="G50" s="38">
        <v>100000</v>
      </c>
      <c r="H50" s="9">
        <f t="shared" si="19"/>
        <v>96379.562756732135</v>
      </c>
      <c r="I50" s="11">
        <f t="shared" si="24"/>
        <v>0.11083333333333334</v>
      </c>
      <c r="J50" s="9">
        <f t="shared" si="20"/>
        <v>21.682068205537814</v>
      </c>
      <c r="K50" s="9">
        <f t="shared" si="21"/>
        <v>3294.2335662746755</v>
      </c>
      <c r="L50" s="19">
        <f t="shared" si="7"/>
        <v>13.42111532125239</v>
      </c>
      <c r="M50" s="9">
        <f t="shared" si="22"/>
        <v>3307.6546815959277</v>
      </c>
    </row>
    <row r="51" spans="1:13">
      <c r="A51" s="17">
        <f t="shared" si="17"/>
        <v>46</v>
      </c>
      <c r="B51" s="25">
        <v>0</v>
      </c>
      <c r="C51" s="25">
        <f t="shared" si="0"/>
        <v>0</v>
      </c>
      <c r="D51" s="25">
        <f t="shared" si="18"/>
        <v>0</v>
      </c>
      <c r="E51" s="25">
        <v>6</v>
      </c>
      <c r="F51" s="25">
        <f t="shared" si="2"/>
        <v>5</v>
      </c>
      <c r="G51" s="38">
        <v>100000</v>
      </c>
      <c r="H51" s="9">
        <f t="shared" si="19"/>
        <v>96387.796753653136</v>
      </c>
      <c r="I51" s="11">
        <f t="shared" si="24"/>
        <v>0.11083333333333334</v>
      </c>
      <c r="J51" s="9">
        <f t="shared" si="20"/>
        <v>21.68298080686322</v>
      </c>
      <c r="K51" s="9">
        <f t="shared" si="21"/>
        <v>3285.9717007890645</v>
      </c>
      <c r="L51" s="19">
        <f t="shared" si="7"/>
        <v>13.387455458580158</v>
      </c>
      <c r="M51" s="9">
        <f t="shared" si="22"/>
        <v>3299.3591562476445</v>
      </c>
    </row>
    <row r="52" spans="1:13">
      <c r="A52" s="17">
        <f t="shared" si="17"/>
        <v>47</v>
      </c>
      <c r="B52" s="25">
        <v>0</v>
      </c>
      <c r="C52" s="25">
        <f t="shared" si="0"/>
        <v>0</v>
      </c>
      <c r="D52" s="25">
        <f t="shared" si="18"/>
        <v>0</v>
      </c>
      <c r="E52" s="25">
        <v>6</v>
      </c>
      <c r="F52" s="25">
        <f t="shared" si="2"/>
        <v>5</v>
      </c>
      <c r="G52" s="38">
        <v>100000</v>
      </c>
      <c r="H52" s="9">
        <f t="shared" si="19"/>
        <v>96396.065210226196</v>
      </c>
      <c r="I52" s="11">
        <f t="shared" si="24"/>
        <v>0.11083333333333334</v>
      </c>
      <c r="J52" s="9">
        <f t="shared" si="20"/>
        <v>21.683897227466737</v>
      </c>
      <c r="K52" s="9">
        <f t="shared" si="21"/>
        <v>3277.6752590201777</v>
      </c>
      <c r="L52" s="19">
        <f t="shared" si="7"/>
        <v>13.353654727849884</v>
      </c>
      <c r="M52" s="9">
        <f t="shared" si="22"/>
        <v>3291.0289137480277</v>
      </c>
    </row>
    <row r="53" spans="1:13">
      <c r="A53" s="18">
        <f t="shared" si="17"/>
        <v>48</v>
      </c>
      <c r="B53" s="26">
        <v>0</v>
      </c>
      <c r="C53" s="26">
        <f t="shared" si="0"/>
        <v>0</v>
      </c>
      <c r="D53" s="26">
        <f t="shared" si="18"/>
        <v>0</v>
      </c>
      <c r="E53" s="26">
        <v>6</v>
      </c>
      <c r="F53" s="26">
        <f t="shared" si="2"/>
        <v>5</v>
      </c>
      <c r="G53" s="39">
        <v>100000</v>
      </c>
      <c r="H53" s="10">
        <f t="shared" si="19"/>
        <v>96404.368270666542</v>
      </c>
      <c r="I53" s="12">
        <f t="shared" si="24"/>
        <v>0.11083333333333334</v>
      </c>
      <c r="J53" s="10">
        <f t="shared" si="20"/>
        <v>21.68481748333221</v>
      </c>
      <c r="K53" s="10">
        <f t="shared" si="21"/>
        <v>3269.3440962646955</v>
      </c>
      <c r="L53" s="20">
        <f t="shared" si="7"/>
        <v>13.319712539522328</v>
      </c>
      <c r="M53" s="10">
        <f t="shared" si="22"/>
        <v>3282.6638088042178</v>
      </c>
    </row>
    <row r="54" spans="1:13">
      <c r="A54" s="17">
        <f t="shared" si="17"/>
        <v>49</v>
      </c>
      <c r="B54" s="25">
        <v>1000</v>
      </c>
      <c r="C54" s="25">
        <f t="shared" si="0"/>
        <v>30</v>
      </c>
      <c r="D54" s="25">
        <f t="shared" si="18"/>
        <v>970</v>
      </c>
      <c r="E54" s="25">
        <v>6</v>
      </c>
      <c r="F54" s="25">
        <f t="shared" si="2"/>
        <v>5</v>
      </c>
      <c r="G54" s="38">
        <v>100000</v>
      </c>
      <c r="H54" s="9">
        <f t="shared" si="19"/>
        <v>95445.871245452901</v>
      </c>
      <c r="I54" s="11">
        <f>0.00141*1000/12</f>
        <v>0.11749999999999999</v>
      </c>
      <c r="J54" s="9">
        <f t="shared" si="20"/>
        <v>22.214889871340716</v>
      </c>
      <c r="K54" s="9">
        <f t="shared" si="21"/>
        <v>4230.4489189328779</v>
      </c>
      <c r="L54" s="19">
        <f t="shared" si="7"/>
        <v>17.235372556133903</v>
      </c>
      <c r="M54" s="9">
        <f t="shared" si="22"/>
        <v>4247.6842914890121</v>
      </c>
    </row>
    <row r="55" spans="1:13">
      <c r="A55" s="17">
        <f t="shared" si="17"/>
        <v>50</v>
      </c>
      <c r="B55" s="25">
        <v>0</v>
      </c>
      <c r="C55" s="25">
        <f t="shared" si="0"/>
        <v>0</v>
      </c>
      <c r="D55" s="25">
        <f t="shared" si="18"/>
        <v>0</v>
      </c>
      <c r="E55" s="25">
        <v>6</v>
      </c>
      <c r="F55" s="25">
        <f t="shared" si="2"/>
        <v>5</v>
      </c>
      <c r="G55" s="38">
        <v>100000</v>
      </c>
      <c r="H55" s="9">
        <f t="shared" si="19"/>
        <v>95450.834514317379</v>
      </c>
      <c r="I55" s="11">
        <f t="shared" ref="I55:I65" si="25">0.00141*1000/12</f>
        <v>0.11749999999999999</v>
      </c>
      <c r="J55" s="9">
        <f t="shared" si="20"/>
        <v>22.215473055432291</v>
      </c>
      <c r="K55" s="9">
        <f t="shared" si="21"/>
        <v>4225.4688184335801</v>
      </c>
      <c r="L55" s="19">
        <f t="shared" si="7"/>
        <v>17.215083010244754</v>
      </c>
      <c r="M55" s="9">
        <f t="shared" si="22"/>
        <v>4242.6839014438247</v>
      </c>
    </row>
    <row r="56" spans="1:13">
      <c r="A56" s="17">
        <f t="shared" si="17"/>
        <v>51</v>
      </c>
      <c r="B56" s="25">
        <v>0</v>
      </c>
      <c r="C56" s="25">
        <f t="shared" si="0"/>
        <v>0</v>
      </c>
      <c r="D56" s="25">
        <f t="shared" si="18"/>
        <v>0</v>
      </c>
      <c r="E56" s="25">
        <v>6</v>
      </c>
      <c r="F56" s="25">
        <f t="shared" si="2"/>
        <v>5</v>
      </c>
      <c r="G56" s="38">
        <v>100000</v>
      </c>
      <c r="H56" s="9">
        <f t="shared" si="19"/>
        <v>95455.818587802918</v>
      </c>
      <c r="I56" s="11">
        <f t="shared" si="25"/>
        <v>0.11749999999999999</v>
      </c>
      <c r="J56" s="9">
        <f t="shared" si="20"/>
        <v>22.216058684066844</v>
      </c>
      <c r="K56" s="9">
        <f t="shared" si="21"/>
        <v>4220.4678427597582</v>
      </c>
      <c r="L56" s="19">
        <f t="shared" si="7"/>
        <v>17.19470841631059</v>
      </c>
      <c r="M56" s="9">
        <f t="shared" si="22"/>
        <v>4237.6625511760685</v>
      </c>
    </row>
    <row r="57" spans="1:13">
      <c r="A57" s="17">
        <f t="shared" si="17"/>
        <v>52</v>
      </c>
      <c r="B57" s="25">
        <v>0</v>
      </c>
      <c r="C57" s="25">
        <f t="shared" si="0"/>
        <v>0</v>
      </c>
      <c r="D57" s="25">
        <f t="shared" si="18"/>
        <v>0</v>
      </c>
      <c r="E57" s="25">
        <v>6</v>
      </c>
      <c r="F57" s="25">
        <f t="shared" si="2"/>
        <v>5</v>
      </c>
      <c r="G57" s="38">
        <v>100000</v>
      </c>
      <c r="H57" s="9">
        <f t="shared" si="19"/>
        <v>95460.823553116628</v>
      </c>
      <c r="I57" s="11">
        <f t="shared" si="25"/>
        <v>0.11749999999999999</v>
      </c>
      <c r="J57" s="9">
        <f t="shared" si="20"/>
        <v>22.216646767491206</v>
      </c>
      <c r="K57" s="9">
        <f t="shared" si="21"/>
        <v>4215.445904408577</v>
      </c>
      <c r="L57" s="19">
        <f t="shared" si="7"/>
        <v>17.174248417834026</v>
      </c>
      <c r="M57" s="9">
        <f t="shared" si="22"/>
        <v>4232.620152826411</v>
      </c>
    </row>
    <row r="58" spans="1:13">
      <c r="A58" s="17">
        <f t="shared" si="17"/>
        <v>53</v>
      </c>
      <c r="B58" s="25">
        <v>0</v>
      </c>
      <c r="C58" s="25">
        <f t="shared" si="0"/>
        <v>0</v>
      </c>
      <c r="D58" s="25">
        <f t="shared" si="18"/>
        <v>0</v>
      </c>
      <c r="E58" s="25">
        <v>6</v>
      </c>
      <c r="F58" s="25">
        <f t="shared" si="2"/>
        <v>5</v>
      </c>
      <c r="G58" s="38">
        <v>100000</v>
      </c>
      <c r="H58" s="9">
        <f t="shared" si="19"/>
        <v>95465.849497831136</v>
      </c>
      <c r="I58" s="11">
        <f t="shared" si="25"/>
        <v>0.11749999999999999</v>
      </c>
      <c r="J58" s="9">
        <f t="shared" si="20"/>
        <v>22.217237315995156</v>
      </c>
      <c r="K58" s="9">
        <f t="shared" si="21"/>
        <v>4210.4029155104154</v>
      </c>
      <c r="L58" s="19">
        <f t="shared" si="7"/>
        <v>17.153702656823352</v>
      </c>
      <c r="M58" s="9">
        <f t="shared" si="22"/>
        <v>4227.5566181672384</v>
      </c>
    </row>
    <row r="59" spans="1:13">
      <c r="A59" s="17">
        <f t="shared" si="17"/>
        <v>54</v>
      </c>
      <c r="B59" s="25">
        <v>0</v>
      </c>
      <c r="C59" s="25">
        <f t="shared" si="0"/>
        <v>0</v>
      </c>
      <c r="D59" s="25">
        <f t="shared" si="18"/>
        <v>0</v>
      </c>
      <c r="E59" s="25">
        <v>6</v>
      </c>
      <c r="F59" s="25">
        <f t="shared" si="2"/>
        <v>5</v>
      </c>
      <c r="G59" s="38">
        <v>100000</v>
      </c>
      <c r="H59" s="9">
        <f t="shared" si="19"/>
        <v>95470.896509886152</v>
      </c>
      <c r="I59" s="11">
        <f t="shared" si="25"/>
        <v>0.11749999999999999</v>
      </c>
      <c r="J59" s="9">
        <f t="shared" si="20"/>
        <v>22.217830339911622</v>
      </c>
      <c r="K59" s="9">
        <f t="shared" si="21"/>
        <v>4205.338787827327</v>
      </c>
      <c r="L59" s="19">
        <f t="shared" si="7"/>
        <v>17.133070773786251</v>
      </c>
      <c r="M59" s="9">
        <f t="shared" si="22"/>
        <v>4222.4718586011131</v>
      </c>
    </row>
    <row r="60" spans="1:13">
      <c r="A60" s="17">
        <f t="shared" si="17"/>
        <v>55</v>
      </c>
      <c r="B60" s="25">
        <v>0</v>
      </c>
      <c r="C60" s="25">
        <f t="shared" si="0"/>
        <v>0</v>
      </c>
      <c r="D60" s="25">
        <f t="shared" si="18"/>
        <v>0</v>
      </c>
      <c r="E60" s="25">
        <v>6</v>
      </c>
      <c r="F60" s="25">
        <f t="shared" si="2"/>
        <v>5</v>
      </c>
      <c r="G60" s="38">
        <v>100000</v>
      </c>
      <c r="H60" s="9">
        <f t="shared" si="19"/>
        <v>95475.964677590047</v>
      </c>
      <c r="I60" s="11">
        <f t="shared" si="25"/>
        <v>0.11749999999999999</v>
      </c>
      <c r="J60" s="9">
        <f t="shared" si="20"/>
        <v>22.218425849616828</v>
      </c>
      <c r="K60" s="9">
        <f t="shared" si="21"/>
        <v>4200.2534327514959</v>
      </c>
      <c r="L60" s="19">
        <f t="shared" si="7"/>
        <v>17.11235240772351</v>
      </c>
      <c r="M60" s="9">
        <f t="shared" si="22"/>
        <v>4217.3657851592197</v>
      </c>
    </row>
    <row r="61" spans="1:13">
      <c r="A61" s="17">
        <f t="shared" si="17"/>
        <v>56</v>
      </c>
      <c r="B61" s="25">
        <v>0</v>
      </c>
      <c r="C61" s="25">
        <f t="shared" si="0"/>
        <v>0</v>
      </c>
      <c r="D61" s="25">
        <f t="shared" si="18"/>
        <v>0</v>
      </c>
      <c r="E61" s="25">
        <v>6</v>
      </c>
      <c r="F61" s="25">
        <f t="shared" si="2"/>
        <v>5</v>
      </c>
      <c r="G61" s="38">
        <v>100000</v>
      </c>
      <c r="H61" s="9">
        <f t="shared" si="19"/>
        <v>95481.054089621306</v>
      </c>
      <c r="I61" s="11">
        <f t="shared" si="25"/>
        <v>0.11749999999999999</v>
      </c>
      <c r="J61" s="9">
        <f t="shared" si="20"/>
        <v>22.219023855530502</v>
      </c>
      <c r="K61" s="9">
        <f t="shared" si="21"/>
        <v>4195.1467613036893</v>
      </c>
      <c r="L61" s="19">
        <f t="shared" si="7"/>
        <v>17.091547196122722</v>
      </c>
      <c r="M61" s="9">
        <f t="shared" si="22"/>
        <v>4212.2383084998119</v>
      </c>
    </row>
    <row r="62" spans="1:13">
      <c r="A62" s="17">
        <f t="shared" si="17"/>
        <v>57</v>
      </c>
      <c r="B62" s="25">
        <v>0</v>
      </c>
      <c r="C62" s="25">
        <f t="shared" si="0"/>
        <v>0</v>
      </c>
      <c r="D62" s="25">
        <f t="shared" si="18"/>
        <v>0</v>
      </c>
      <c r="E62" s="25">
        <v>6</v>
      </c>
      <c r="F62" s="25">
        <f t="shared" si="2"/>
        <v>5</v>
      </c>
      <c r="G62" s="38">
        <v>100000</v>
      </c>
      <c r="H62" s="9">
        <f t="shared" si="19"/>
        <v>95486.16483503014</v>
      </c>
      <c r="I62" s="11">
        <f t="shared" si="25"/>
        <v>0.11749999999999999</v>
      </c>
      <c r="J62" s="9">
        <f t="shared" si="20"/>
        <v>22.219624368116044</v>
      </c>
      <c r="K62" s="9">
        <f t="shared" si="21"/>
        <v>4190.0186841316954</v>
      </c>
      <c r="L62" s="19">
        <f t="shared" si="7"/>
        <v>17.070654774951919</v>
      </c>
      <c r="M62" s="9">
        <f t="shared" si="22"/>
        <v>4207.0893389066478</v>
      </c>
    </row>
    <row r="63" spans="1:13">
      <c r="A63" s="17">
        <f t="shared" si="17"/>
        <v>58</v>
      </c>
      <c r="B63" s="25">
        <v>0</v>
      </c>
      <c r="C63" s="25">
        <f t="shared" si="0"/>
        <v>0</v>
      </c>
      <c r="D63" s="25">
        <f t="shared" si="18"/>
        <v>0</v>
      </c>
      <c r="E63" s="25">
        <v>6</v>
      </c>
      <c r="F63" s="25">
        <f t="shared" si="2"/>
        <v>5</v>
      </c>
      <c r="G63" s="38">
        <v>100000</v>
      </c>
      <c r="H63" s="9">
        <f t="shared" si="19"/>
        <v>95491.297003240077</v>
      </c>
      <c r="I63" s="11">
        <f t="shared" si="25"/>
        <v>0.11749999999999999</v>
      </c>
      <c r="J63" s="9">
        <f t="shared" si="20"/>
        <v>22.220227397880706</v>
      </c>
      <c r="K63" s="9">
        <f t="shared" si="21"/>
        <v>4184.8691115087668</v>
      </c>
      <c r="L63" s="19">
        <f t="shared" si="7"/>
        <v>17.04967477865322</v>
      </c>
      <c r="M63" s="9">
        <f t="shared" si="22"/>
        <v>4201.9187862874196</v>
      </c>
    </row>
    <row r="64" spans="1:13">
      <c r="A64" s="17">
        <f t="shared" si="17"/>
        <v>59</v>
      </c>
      <c r="B64" s="25">
        <v>0</v>
      </c>
      <c r="C64" s="25">
        <f t="shared" si="0"/>
        <v>0</v>
      </c>
      <c r="D64" s="25">
        <f t="shared" si="18"/>
        <v>0</v>
      </c>
      <c r="E64" s="25">
        <v>6</v>
      </c>
      <c r="F64" s="25">
        <f t="shared" si="2"/>
        <v>5</v>
      </c>
      <c r="G64" s="38">
        <v>100000</v>
      </c>
      <c r="H64" s="9">
        <f t="shared" si="19"/>
        <v>95496.4506840494</v>
      </c>
      <c r="I64" s="11">
        <f t="shared" si="25"/>
        <v>0.11749999999999999</v>
      </c>
      <c r="J64" s="9">
        <f t="shared" si="20"/>
        <v>22.220832955375805</v>
      </c>
      <c r="K64" s="9">
        <f t="shared" si="21"/>
        <v>4179.6979533320437</v>
      </c>
      <c r="L64" s="19">
        <f t="shared" si="7"/>
        <v>17.028606840136426</v>
      </c>
      <c r="M64" s="9">
        <f t="shared" si="22"/>
        <v>4196.7265601721801</v>
      </c>
    </row>
    <row r="65" spans="1:13">
      <c r="A65" s="18">
        <f t="shared" si="17"/>
        <v>60</v>
      </c>
      <c r="B65" s="26">
        <v>0</v>
      </c>
      <c r="C65" s="26">
        <f t="shared" si="0"/>
        <v>0</v>
      </c>
      <c r="D65" s="26">
        <f t="shared" si="18"/>
        <v>0</v>
      </c>
      <c r="E65" s="26">
        <v>6</v>
      </c>
      <c r="F65" s="26">
        <f t="shared" si="2"/>
        <v>5</v>
      </c>
      <c r="G65" s="39">
        <v>100000</v>
      </c>
      <c r="H65" s="10">
        <f t="shared" si="19"/>
        <v>95501.625967632906</v>
      </c>
      <c r="I65" s="12">
        <f t="shared" si="25"/>
        <v>0.11749999999999999</v>
      </c>
      <c r="J65" s="10">
        <f t="shared" si="20"/>
        <v>22.221441051196866</v>
      </c>
      <c r="K65" s="10">
        <f t="shared" si="21"/>
        <v>4174.5051191209832</v>
      </c>
      <c r="L65" s="20">
        <f t="shared" si="7"/>
        <v>17.007450590772599</v>
      </c>
      <c r="M65" s="10">
        <f t="shared" si="22"/>
        <v>4191.5125697117555</v>
      </c>
    </row>
    <row r="66" spans="1:13">
      <c r="A66" s="27"/>
      <c r="B66" s="28"/>
      <c r="C66" s="28"/>
      <c r="D66" s="28"/>
      <c r="E66" s="28"/>
      <c r="F66" s="28"/>
      <c r="H66" s="29"/>
      <c r="I66" s="3"/>
      <c r="J66" s="29"/>
      <c r="K66" s="29"/>
      <c r="M66" s="29"/>
    </row>
  </sheetData>
  <mergeCells count="2">
    <mergeCell ref="A1:M1"/>
    <mergeCell ref="A2:M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C16"/>
  <sheetViews>
    <sheetView workbookViewId="0">
      <selection activeCell="A2" sqref="A2:C2"/>
    </sheetView>
  </sheetViews>
  <sheetFormatPr defaultRowHeight="15"/>
  <cols>
    <col min="1" max="1" width="12.85546875" customWidth="1"/>
    <col min="2" max="3" width="17.28515625" customWidth="1"/>
  </cols>
  <sheetData>
    <row r="1" spans="1:3" ht="18.75">
      <c r="A1" s="204" t="s">
        <v>594</v>
      </c>
      <c r="B1" s="204"/>
      <c r="C1" s="204"/>
    </row>
    <row r="2" spans="1:3" ht="18.75">
      <c r="A2" s="204" t="s">
        <v>119</v>
      </c>
      <c r="B2" s="204"/>
      <c r="C2" s="204"/>
    </row>
    <row r="4" spans="1:3" ht="15.75" thickBot="1"/>
    <row r="5" spans="1:3" ht="30">
      <c r="A5" s="33" t="s">
        <v>0</v>
      </c>
      <c r="B5" s="58" t="s">
        <v>91</v>
      </c>
      <c r="C5" s="59" t="s">
        <v>118</v>
      </c>
    </row>
    <row r="6" spans="1:3">
      <c r="A6" s="34"/>
      <c r="B6" s="7"/>
      <c r="C6" s="7"/>
    </row>
    <row r="7" spans="1:3">
      <c r="A7" s="17">
        <v>1</v>
      </c>
      <c r="B7" s="19">
        <v>100</v>
      </c>
      <c r="C7" s="19">
        <v>100000</v>
      </c>
    </row>
    <row r="8" spans="1:3">
      <c r="A8" s="17">
        <v>2</v>
      </c>
      <c r="B8" s="19">
        <v>1003.9499999999999</v>
      </c>
      <c r="C8" s="19">
        <v>102820</v>
      </c>
    </row>
    <row r="9" spans="1:3">
      <c r="A9" s="17">
        <v>3</v>
      </c>
      <c r="B9" s="19">
        <v>1023.0163200000001</v>
      </c>
      <c r="C9" s="19">
        <v>104629.63200000001</v>
      </c>
    </row>
    <row r="10" spans="1:3">
      <c r="A10" s="17">
        <v>4</v>
      </c>
      <c r="B10" s="19">
        <v>1063.406592</v>
      </c>
      <c r="C10" s="19">
        <v>105362.03942400002</v>
      </c>
    </row>
    <row r="11" spans="1:3">
      <c r="A11" s="17">
        <v>5</v>
      </c>
      <c r="B11" s="19">
        <v>1105.0669252800001</v>
      </c>
      <c r="C11" s="19">
        <v>104982.73608207361</v>
      </c>
    </row>
    <row r="12" spans="1:3">
      <c r="A12" s="17">
        <v>6</v>
      </c>
      <c r="B12" s="19">
        <v>1148.0217999379202</v>
      </c>
      <c r="C12" s="19">
        <v>103491.98122970817</v>
      </c>
    </row>
    <row r="13" spans="1:3">
      <c r="A13" s="17">
        <v>7</v>
      </c>
      <c r="B13" s="19">
        <v>1192.2949524462338</v>
      </c>
      <c r="C13" s="19">
        <v>100925.38009521141</v>
      </c>
    </row>
    <row r="14" spans="1:3">
      <c r="A14" s="17">
        <v>8</v>
      </c>
      <c r="B14" s="19">
        <v>1237.9092528275669</v>
      </c>
      <c r="C14" s="19">
        <v>97352.621639840945</v>
      </c>
    </row>
    <row r="15" spans="1:3">
      <c r="A15" s="17">
        <v>9</v>
      </c>
      <c r="B15" s="19">
        <v>2302.4427965169066</v>
      </c>
      <c r="C15" s="19">
        <v>82555.023150585126</v>
      </c>
    </row>
    <row r="16" spans="1:3">
      <c r="A16" s="18">
        <v>10</v>
      </c>
      <c r="B16" s="20">
        <v>2280.6913842436625</v>
      </c>
      <c r="C16" s="20">
        <v>74382.075858677199</v>
      </c>
    </row>
  </sheetData>
  <mergeCells count="2">
    <mergeCell ref="A1:C1"/>
    <mergeCell ref="A2:C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F21"/>
  <sheetViews>
    <sheetView workbookViewId="0">
      <selection activeCell="A4" sqref="A4"/>
    </sheetView>
  </sheetViews>
  <sheetFormatPr defaultRowHeight="15"/>
  <cols>
    <col min="1" max="1" width="12.85546875" customWidth="1"/>
    <col min="2" max="3" width="17.28515625" customWidth="1"/>
    <col min="4" max="4" width="12.85546875" customWidth="1"/>
  </cols>
  <sheetData>
    <row r="1" spans="1:6" ht="18.75">
      <c r="A1" s="204" t="s">
        <v>595</v>
      </c>
      <c r="B1" s="204"/>
      <c r="C1" s="204"/>
      <c r="D1" s="204"/>
    </row>
    <row r="2" spans="1:6" ht="18.75">
      <c r="A2" s="204" t="s">
        <v>119</v>
      </c>
      <c r="B2" s="204"/>
      <c r="C2" s="204"/>
      <c r="D2" s="204"/>
    </row>
    <row r="3" spans="1:6" ht="18.75">
      <c r="A3" s="204" t="s">
        <v>596</v>
      </c>
      <c r="B3" s="204"/>
      <c r="C3" s="204"/>
      <c r="D3" s="204"/>
    </row>
    <row r="4" spans="1:6" ht="15.75" thickBot="1"/>
    <row r="5" spans="1:6" ht="45.75" thickBot="1">
      <c r="A5" s="87" t="s">
        <v>0</v>
      </c>
      <c r="B5" s="47" t="s">
        <v>91</v>
      </c>
      <c r="C5" s="47" t="s">
        <v>118</v>
      </c>
      <c r="D5" s="108" t="s">
        <v>117</v>
      </c>
    </row>
    <row r="6" spans="1:6">
      <c r="A6" s="17"/>
      <c r="B6" s="8"/>
      <c r="C6" s="8"/>
      <c r="D6" s="8"/>
    </row>
    <row r="7" spans="1:6">
      <c r="A7" s="17">
        <v>1</v>
      </c>
      <c r="B7" s="19">
        <v>100</v>
      </c>
      <c r="C7" s="19">
        <v>100000</v>
      </c>
      <c r="D7" s="109">
        <f>+B7/C7</f>
        <v>1E-3</v>
      </c>
      <c r="F7" s="94"/>
    </row>
    <row r="8" spans="1:6">
      <c r="A8" s="17">
        <v>2</v>
      </c>
      <c r="B8" s="19">
        <v>1003.9499999999999</v>
      </c>
      <c r="C8" s="19">
        <v>102820</v>
      </c>
      <c r="D8" s="109">
        <f t="shared" ref="D8:D16" si="0">+B8/C8</f>
        <v>9.7641509433962249E-3</v>
      </c>
    </row>
    <row r="9" spans="1:6">
      <c r="A9" s="17">
        <v>3</v>
      </c>
      <c r="B9" s="19">
        <v>1023.0163200000001</v>
      </c>
      <c r="C9" s="19">
        <v>104629.63200000001</v>
      </c>
      <c r="D9" s="109">
        <f t="shared" si="0"/>
        <v>9.7775008899964391E-3</v>
      </c>
    </row>
    <row r="10" spans="1:6">
      <c r="A10" s="17">
        <v>4</v>
      </c>
      <c r="B10" s="19">
        <v>1063.406592</v>
      </c>
      <c r="C10" s="19">
        <v>105362.03942400002</v>
      </c>
      <c r="D10" s="109">
        <f t="shared" si="0"/>
        <v>1.0092881628084457E-2</v>
      </c>
    </row>
    <row r="11" spans="1:6">
      <c r="A11" s="17">
        <v>5</v>
      </c>
      <c r="B11" s="19">
        <v>1105.0669252800001</v>
      </c>
      <c r="C11" s="19">
        <v>104982.73608207361</v>
      </c>
      <c r="D11" s="109">
        <f t="shared" si="0"/>
        <v>1.0526177603297352E-2</v>
      </c>
    </row>
    <row r="12" spans="1:6">
      <c r="A12" s="17">
        <v>6</v>
      </c>
      <c r="B12" s="19">
        <v>1148.0217999379202</v>
      </c>
      <c r="C12" s="19">
        <v>103491.98122970817</v>
      </c>
      <c r="D12" s="109">
        <f t="shared" si="0"/>
        <v>1.1092857497720526E-2</v>
      </c>
    </row>
    <row r="13" spans="1:6">
      <c r="A13" s="17">
        <v>7</v>
      </c>
      <c r="B13" s="19">
        <v>1192.2949524462338</v>
      </c>
      <c r="C13" s="19">
        <v>100925.38009521141</v>
      </c>
      <c r="D13" s="109">
        <f t="shared" si="0"/>
        <v>1.181362855727114E-2</v>
      </c>
    </row>
    <row r="14" spans="1:6">
      <c r="A14" s="17">
        <v>8</v>
      </c>
      <c r="B14" s="19">
        <v>1237.9092528275669</v>
      </c>
      <c r="C14" s="19">
        <v>97352.621639840945</v>
      </c>
      <c r="D14" s="109">
        <f t="shared" si="0"/>
        <v>1.2715725904200616E-2</v>
      </c>
    </row>
    <row r="15" spans="1:6">
      <c r="A15" s="17">
        <v>9</v>
      </c>
      <c r="B15" s="19">
        <v>2302.4427965169066</v>
      </c>
      <c r="C15" s="19">
        <v>82555.023150585126</v>
      </c>
      <c r="D15" s="109">
        <f t="shared" si="0"/>
        <v>2.7889796509621444E-2</v>
      </c>
    </row>
    <row r="16" spans="1:6">
      <c r="A16" s="18">
        <v>10</v>
      </c>
      <c r="B16" s="20">
        <v>2280.6913842436625</v>
      </c>
      <c r="C16" s="20">
        <v>74382.075858677199</v>
      </c>
      <c r="D16" s="110">
        <f t="shared" si="0"/>
        <v>3.0661841013645275E-2</v>
      </c>
    </row>
    <row r="18" spans="1:4" ht="15.75" thickBot="1"/>
    <row r="19" spans="1:4">
      <c r="A19" s="72" t="s">
        <v>120</v>
      </c>
      <c r="B19" s="101"/>
      <c r="C19" s="101"/>
      <c r="D19" s="111">
        <f>NPV(0.05,B7:B16)/(NPV(0.05,C7:C16)*1.05)</f>
        <v>1.1325953538192761E-2</v>
      </c>
    </row>
    <row r="20" spans="1:4">
      <c r="A20" s="70"/>
      <c r="B20" s="2"/>
      <c r="C20" s="2"/>
      <c r="D20" s="71"/>
    </row>
    <row r="21" spans="1:4" ht="15.75" thickBot="1">
      <c r="A21" s="68" t="s">
        <v>121</v>
      </c>
      <c r="B21" s="104"/>
      <c r="C21" s="104"/>
      <c r="D21" s="112">
        <f>AVERAGE(D7:D16)</f>
        <v>1.3533456054723347E-2</v>
      </c>
    </row>
  </sheetData>
  <mergeCells count="3">
    <mergeCell ref="A1:D1"/>
    <mergeCell ref="A2:D2"/>
    <mergeCell ref="A3:D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F18"/>
  <sheetViews>
    <sheetView topLeftCell="A4" workbookViewId="0">
      <selection activeCell="A4" sqref="A4:F4"/>
    </sheetView>
  </sheetViews>
  <sheetFormatPr defaultRowHeight="15"/>
  <cols>
    <col min="1" max="1" width="11.42578125" customWidth="1"/>
  </cols>
  <sheetData>
    <row r="1" spans="1:6" ht="18.75">
      <c r="A1" s="204" t="s">
        <v>597</v>
      </c>
      <c r="B1" s="204"/>
      <c r="C1" s="204"/>
      <c r="D1" s="204"/>
      <c r="E1" s="204"/>
      <c r="F1" s="204"/>
    </row>
    <row r="3" spans="1:6" ht="18.75">
      <c r="A3" s="204" t="s">
        <v>598</v>
      </c>
      <c r="B3" s="204"/>
      <c r="C3" s="204"/>
      <c r="D3" s="204"/>
      <c r="E3" s="204"/>
      <c r="F3" s="204"/>
    </row>
    <row r="4" spans="1:6" ht="18.75">
      <c r="A4" s="204" t="s">
        <v>403</v>
      </c>
      <c r="B4" s="204"/>
      <c r="C4" s="204"/>
      <c r="D4" s="204"/>
      <c r="E4" s="204"/>
      <c r="F4" s="204"/>
    </row>
    <row r="6" spans="1:6" ht="15.75" thickBot="1"/>
    <row r="7" spans="1:6" ht="30.75" thickBot="1">
      <c r="A7" s="137" t="s">
        <v>404</v>
      </c>
      <c r="B7" s="138">
        <v>0.25</v>
      </c>
      <c r="C7" s="138">
        <v>0.25</v>
      </c>
      <c r="D7" s="138">
        <v>0.25</v>
      </c>
      <c r="E7" s="139">
        <v>0.25</v>
      </c>
    </row>
    <row r="8" spans="1:6" ht="15.75" thickBot="1"/>
    <row r="9" spans="1:6" ht="15.75" thickBot="1">
      <c r="B9" s="207" t="s">
        <v>406</v>
      </c>
      <c r="C9" s="231"/>
      <c r="D9" s="231"/>
      <c r="E9" s="208"/>
    </row>
    <row r="10" spans="1:6" ht="15.75" thickBot="1">
      <c r="A10" s="140" t="s">
        <v>405</v>
      </c>
      <c r="B10" s="141" t="s">
        <v>399</v>
      </c>
      <c r="C10" s="142" t="s">
        <v>400</v>
      </c>
      <c r="D10" s="142" t="s">
        <v>401</v>
      </c>
      <c r="E10" s="143" t="s">
        <v>402</v>
      </c>
      <c r="F10" s="140" t="s">
        <v>87</v>
      </c>
    </row>
    <row r="11" spans="1:6">
      <c r="A11" s="144"/>
      <c r="B11" s="145"/>
      <c r="C11" s="145"/>
      <c r="D11" s="145"/>
      <c r="E11" s="145"/>
      <c r="F11" s="146"/>
    </row>
    <row r="12" spans="1:6">
      <c r="A12" s="147">
        <v>1</v>
      </c>
      <c r="B12" s="149">
        <v>-100</v>
      </c>
      <c r="C12" s="149">
        <v>-150</v>
      </c>
      <c r="D12" s="149">
        <v>-250</v>
      </c>
      <c r="E12" s="149">
        <v>-500</v>
      </c>
      <c r="F12" s="150">
        <f>+B12*$B$7+C12*$C$7+D12*$D$7+E12*$E$7</f>
        <v>-250</v>
      </c>
    </row>
    <row r="13" spans="1:6">
      <c r="A13" s="147">
        <v>2</v>
      </c>
      <c r="B13" s="149">
        <v>25</v>
      </c>
      <c r="C13" s="149">
        <v>0</v>
      </c>
      <c r="D13" s="149">
        <v>60</v>
      </c>
      <c r="E13" s="149">
        <v>90</v>
      </c>
      <c r="F13" s="150">
        <f>+B13*$B$7+C13*$C$7+D13*$D$7+E13*$E$7</f>
        <v>43.75</v>
      </c>
    </row>
    <row r="14" spans="1:6">
      <c r="A14" s="147">
        <v>3</v>
      </c>
      <c r="B14" s="149">
        <v>40</v>
      </c>
      <c r="C14" s="149">
        <v>40</v>
      </c>
      <c r="D14" s="149">
        <v>100</v>
      </c>
      <c r="E14" s="149">
        <v>200</v>
      </c>
      <c r="F14" s="150">
        <f>+B14*$B$7+C14*$C$7+D14*$D$7+E14*$E$7</f>
        <v>95</v>
      </c>
    </row>
    <row r="15" spans="1:6">
      <c r="A15" s="147">
        <v>4</v>
      </c>
      <c r="B15" s="149">
        <v>40</v>
      </c>
      <c r="C15" s="149">
        <v>60</v>
      </c>
      <c r="D15" s="149">
        <v>100</v>
      </c>
      <c r="E15" s="149">
        <v>200</v>
      </c>
      <c r="F15" s="150">
        <f>+B15*$B$7+C15*$C$7+D15*$D$7+E15*$E$7</f>
        <v>100</v>
      </c>
    </row>
    <row r="16" spans="1:6">
      <c r="A16" s="147">
        <v>5</v>
      </c>
      <c r="B16" s="149">
        <v>40</v>
      </c>
      <c r="C16" s="149">
        <v>60</v>
      </c>
      <c r="D16" s="149">
        <v>100</v>
      </c>
      <c r="E16" s="149">
        <v>200</v>
      </c>
      <c r="F16" s="150">
        <f>+B16*$B$7+C16*$C$7+D16*$D$7+E16*$E$7</f>
        <v>100</v>
      </c>
    </row>
    <row r="17" spans="1:6" ht="15.75" thickBot="1">
      <c r="A17" s="147"/>
      <c r="B17" s="17"/>
      <c r="C17" s="17"/>
      <c r="D17" s="17"/>
      <c r="E17" s="17"/>
      <c r="F17" s="148"/>
    </row>
    <row r="18" spans="1:6" ht="15.75" thickBot="1">
      <c r="A18" s="141" t="s">
        <v>90</v>
      </c>
      <c r="B18" s="151">
        <f>IRR(B12:B16)</f>
        <v>0.15530905817017132</v>
      </c>
      <c r="C18" s="151">
        <f>IRR(C12:C16)</f>
        <v>2.0909737688883014E-2</v>
      </c>
      <c r="D18" s="151">
        <f>IRR(D12:D16)</f>
        <v>0.15130985043007586</v>
      </c>
      <c r="E18" s="151">
        <f>IRR(E12:E16)</f>
        <v>0.12787666380691898</v>
      </c>
      <c r="F18" s="152">
        <f>IRR(F12:F16)</f>
        <v>0.1191942711230309</v>
      </c>
    </row>
  </sheetData>
  <mergeCells count="4">
    <mergeCell ref="B9:E9"/>
    <mergeCell ref="A1:F1"/>
    <mergeCell ref="A3:F3"/>
    <mergeCell ref="A4:F4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M16"/>
  <sheetViews>
    <sheetView workbookViewId="0">
      <selection activeCell="C7" sqref="C7"/>
    </sheetView>
  </sheetViews>
  <sheetFormatPr defaultRowHeight="15"/>
  <cols>
    <col min="2" max="2" width="9.5703125" bestFit="1" customWidth="1"/>
    <col min="4" max="4" width="13" customWidth="1"/>
    <col min="7" max="7" width="13.7109375" bestFit="1" customWidth="1"/>
  </cols>
  <sheetData>
    <row r="1" spans="1:13" ht="18.75">
      <c r="A1" s="204" t="s">
        <v>599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</row>
    <row r="2" spans="1:13" s="174" customFormat="1" ht="18.75">
      <c r="A2" s="204" t="s">
        <v>527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</row>
    <row r="3" spans="1:13" s="174" customFormat="1">
      <c r="H3" s="230" t="s">
        <v>524</v>
      </c>
      <c r="I3" s="230"/>
      <c r="J3" s="230"/>
      <c r="K3" s="230"/>
      <c r="L3" s="230"/>
      <c r="M3" s="230"/>
    </row>
    <row r="4" spans="1:13" ht="30">
      <c r="A4" s="167" t="s">
        <v>427</v>
      </c>
      <c r="B4" s="167" t="s">
        <v>484</v>
      </c>
      <c r="C4" s="187" t="s">
        <v>485</v>
      </c>
      <c r="D4" s="167" t="s">
        <v>77</v>
      </c>
    </row>
    <row r="5" spans="1:13">
      <c r="A5" s="16"/>
      <c r="B5" s="16"/>
      <c r="G5" s="4" t="s">
        <v>525</v>
      </c>
      <c r="H5" s="65">
        <v>0.1</v>
      </c>
      <c r="I5" s="65">
        <v>0.2</v>
      </c>
      <c r="J5" s="65">
        <v>0.2</v>
      </c>
      <c r="K5" s="65">
        <v>0.2</v>
      </c>
      <c r="L5" s="65">
        <v>0.2</v>
      </c>
      <c r="M5" s="65">
        <v>0.1</v>
      </c>
    </row>
    <row r="6" spans="1:13">
      <c r="A6" s="16">
        <v>0</v>
      </c>
      <c r="B6" s="16"/>
      <c r="D6" s="66">
        <v>50000</v>
      </c>
      <c r="G6" s="4" t="s">
        <v>526</v>
      </c>
      <c r="H6" s="185">
        <v>0</v>
      </c>
      <c r="I6" s="185">
        <f>+H6+H5</f>
        <v>0.1</v>
      </c>
      <c r="J6" s="185">
        <f t="shared" ref="J6:M6" si="0">+I6+I5</f>
        <v>0.30000000000000004</v>
      </c>
      <c r="K6" s="185">
        <f t="shared" si="0"/>
        <v>0.5</v>
      </c>
      <c r="L6" s="185">
        <f t="shared" si="0"/>
        <v>0.7</v>
      </c>
      <c r="M6" s="185">
        <f t="shared" si="0"/>
        <v>0.89999999999999991</v>
      </c>
    </row>
    <row r="7" spans="1:13">
      <c r="A7" s="16">
        <v>1</v>
      </c>
      <c r="B7" s="186">
        <f ca="1">RAND()</f>
        <v>0.14318139981638467</v>
      </c>
      <c r="C7" s="65">
        <f ca="1">HLOOKUP(B7,$H$6:$M$7,2)</f>
        <v>-0.05</v>
      </c>
      <c r="D7" s="66">
        <f ca="1">+D6*(1+C7)</f>
        <v>47500</v>
      </c>
      <c r="G7" s="4" t="s">
        <v>485</v>
      </c>
      <c r="H7" s="65">
        <v>-0.15</v>
      </c>
      <c r="I7" s="65">
        <v>-0.05</v>
      </c>
      <c r="J7" s="65">
        <v>0</v>
      </c>
      <c r="K7" s="65">
        <v>0.06</v>
      </c>
      <c r="L7" s="65">
        <v>0.12</v>
      </c>
      <c r="M7" s="65">
        <v>0.2</v>
      </c>
    </row>
    <row r="8" spans="1:13">
      <c r="A8" s="16">
        <v>2</v>
      </c>
      <c r="B8" s="186">
        <f t="shared" ref="B8:B16" ca="1" si="1">RAND()</f>
        <v>0.74771520437287831</v>
      </c>
      <c r="C8" s="65">
        <f t="shared" ref="C8:C16" ca="1" si="2">HLOOKUP(B8,$H$6:$M$7,2)</f>
        <v>0.12</v>
      </c>
      <c r="D8" s="66">
        <f t="shared" ref="D8:D16" ca="1" si="3">+D7*(1+C8)</f>
        <v>53200.000000000007</v>
      </c>
    </row>
    <row r="9" spans="1:13">
      <c r="A9" s="16">
        <v>3</v>
      </c>
      <c r="B9" s="186">
        <f t="shared" ca="1" si="1"/>
        <v>9.9209010940628062E-2</v>
      </c>
      <c r="C9" s="65">
        <f t="shared" ca="1" si="2"/>
        <v>-0.15</v>
      </c>
      <c r="D9" s="66">
        <f t="shared" ca="1" si="3"/>
        <v>45220.000000000007</v>
      </c>
    </row>
    <row r="10" spans="1:13">
      <c r="A10" s="16">
        <v>4</v>
      </c>
      <c r="B10" s="186">
        <f t="shared" ca="1" si="1"/>
        <v>6.5025445848252428E-2</v>
      </c>
      <c r="C10" s="65">
        <f t="shared" ca="1" si="2"/>
        <v>-0.15</v>
      </c>
      <c r="D10" s="66">
        <f t="shared" ca="1" si="3"/>
        <v>38437.000000000007</v>
      </c>
    </row>
    <row r="11" spans="1:13">
      <c r="A11" s="16">
        <v>5</v>
      </c>
      <c r="B11" s="186">
        <f t="shared" ca="1" si="1"/>
        <v>0.72040120831850363</v>
      </c>
      <c r="C11" s="65">
        <f t="shared" ca="1" si="2"/>
        <v>0.12</v>
      </c>
      <c r="D11" s="66">
        <f t="shared" ca="1" si="3"/>
        <v>43049.44000000001</v>
      </c>
    </row>
    <row r="12" spans="1:13">
      <c r="A12" s="16">
        <v>6</v>
      </c>
      <c r="B12" s="186">
        <f t="shared" ca="1" si="1"/>
        <v>0.91838252614905325</v>
      </c>
      <c r="C12" s="65">
        <f t="shared" ca="1" si="2"/>
        <v>0.2</v>
      </c>
      <c r="D12" s="66">
        <f t="shared" ca="1" si="3"/>
        <v>51659.328000000009</v>
      </c>
    </row>
    <row r="13" spans="1:13">
      <c r="A13" s="16">
        <v>7</v>
      </c>
      <c r="B13" s="186">
        <f t="shared" ca="1" si="1"/>
        <v>0.79596820222606035</v>
      </c>
      <c r="C13" s="65">
        <f t="shared" ca="1" si="2"/>
        <v>0.12</v>
      </c>
      <c r="D13" s="66">
        <f t="shared" ca="1" si="3"/>
        <v>57858.447360000013</v>
      </c>
    </row>
    <row r="14" spans="1:13">
      <c r="A14" s="16">
        <v>8</v>
      </c>
      <c r="B14" s="186">
        <f t="shared" ca="1" si="1"/>
        <v>0.33956792303917926</v>
      </c>
      <c r="C14" s="65">
        <f t="shared" ca="1" si="2"/>
        <v>0</v>
      </c>
      <c r="D14" s="66">
        <f t="shared" ca="1" si="3"/>
        <v>57858.447360000013</v>
      </c>
    </row>
    <row r="15" spans="1:13">
      <c r="A15" s="16">
        <v>9</v>
      </c>
      <c r="B15" s="186">
        <f t="shared" ca="1" si="1"/>
        <v>0.87921308269324649</v>
      </c>
      <c r="C15" s="65">
        <f t="shared" ca="1" si="2"/>
        <v>0.12</v>
      </c>
      <c r="D15" s="66">
        <f t="shared" ca="1" si="3"/>
        <v>64801.461043200019</v>
      </c>
    </row>
    <row r="16" spans="1:13">
      <c r="A16" s="16">
        <v>10</v>
      </c>
      <c r="B16" s="186">
        <f t="shared" ca="1" si="1"/>
        <v>4.4394512865417735E-2</v>
      </c>
      <c r="C16" s="65">
        <f t="shared" ca="1" si="2"/>
        <v>-0.15</v>
      </c>
      <c r="D16" s="66">
        <f t="shared" ca="1" si="3"/>
        <v>55081.241886720018</v>
      </c>
    </row>
  </sheetData>
  <mergeCells count="3">
    <mergeCell ref="H3:M3"/>
    <mergeCell ref="A1:M1"/>
    <mergeCell ref="A2:M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M30007"/>
  <sheetViews>
    <sheetView workbookViewId="0">
      <selection activeCell="F4" sqref="F4"/>
    </sheetView>
  </sheetViews>
  <sheetFormatPr defaultRowHeight="15"/>
  <cols>
    <col min="1" max="1" width="20.7109375" customWidth="1"/>
    <col min="3" max="4" width="10.5703125" bestFit="1" customWidth="1"/>
    <col min="6" max="6" width="11.7109375" customWidth="1"/>
    <col min="7" max="7" width="10.5703125" bestFit="1" customWidth="1"/>
    <col min="9" max="9" width="14" customWidth="1"/>
  </cols>
  <sheetData>
    <row r="1" spans="1:13" s="174" customFormat="1" ht="18.75">
      <c r="A1" s="188" t="s">
        <v>599</v>
      </c>
    </row>
    <row r="2" spans="1:13" s="174" customFormat="1" ht="18.75">
      <c r="A2" s="169" t="s">
        <v>527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s="174" customFormat="1">
      <c r="A3" s="4" t="s">
        <v>625</v>
      </c>
      <c r="F3" s="4" t="s">
        <v>626</v>
      </c>
    </row>
    <row r="4" spans="1:13">
      <c r="A4" s="189" t="s">
        <v>528</v>
      </c>
      <c r="B4" s="174"/>
    </row>
    <row r="5" spans="1:13" s="174" customFormat="1">
      <c r="A5" s="189"/>
    </row>
    <row r="6" spans="1:13">
      <c r="A6" s="190">
        <v>22496.946421765624</v>
      </c>
      <c r="B6" s="174"/>
      <c r="C6" s="4" t="s">
        <v>486</v>
      </c>
      <c r="F6" s="4" t="s">
        <v>627</v>
      </c>
      <c r="G6" s="196">
        <f ca="1">'Example 16.3 - Part 1'!D16</f>
        <v>55081.241886720018</v>
      </c>
    </row>
    <row r="7" spans="1:13">
      <c r="A7" s="190">
        <v>23720.420755468749</v>
      </c>
      <c r="B7" s="174"/>
      <c r="C7" s="1">
        <f>AVERAGE(A6:A10005)</f>
        <v>67487.253421906003</v>
      </c>
      <c r="F7">
        <v>1</v>
      </c>
      <c r="G7" s="196">
        <f t="dataTable" ref="G7:G10006" dt2D="0" dtr="0" r1="G1" ca="1"/>
        <v>85158.596812800024</v>
      </c>
      <c r="I7" s="4" t="s">
        <v>486</v>
      </c>
    </row>
    <row r="8" spans="1:13">
      <c r="A8" s="190">
        <v>23926.230288494138</v>
      </c>
      <c r="B8" s="174"/>
      <c r="C8" s="174"/>
      <c r="F8" s="174">
        <v>2</v>
      </c>
      <c r="G8" s="196">
        <v>94226.198399999994</v>
      </c>
      <c r="I8" s="1">
        <f>AVERAGE(G7:G10006)</f>
        <v>67770.508686433241</v>
      </c>
    </row>
    <row r="9" spans="1:13">
      <c r="A9" s="190">
        <v>24026.642671874997</v>
      </c>
      <c r="B9" s="174"/>
      <c r="C9" s="4" t="s">
        <v>487</v>
      </c>
      <c r="F9" s="174">
        <v>3</v>
      </c>
      <c r="G9" s="196">
        <v>46176.282850460004</v>
      </c>
      <c r="I9" s="174"/>
    </row>
    <row r="10" spans="1:13">
      <c r="A10" s="190">
        <v>24968.863953125001</v>
      </c>
      <c r="B10" s="174"/>
      <c r="C10" s="66">
        <f>STDEVP(A6:A10005)</f>
        <v>20469.678825333671</v>
      </c>
      <c r="F10" s="174">
        <v>4</v>
      </c>
      <c r="G10" s="196">
        <v>57241.290588160016</v>
      </c>
      <c r="I10" s="4" t="s">
        <v>487</v>
      </c>
    </row>
    <row r="11" spans="1:13">
      <c r="A11" s="190">
        <v>25101.856007443752</v>
      </c>
      <c r="B11" s="174"/>
      <c r="C11" s="66"/>
      <c r="F11" s="174">
        <v>5</v>
      </c>
      <c r="G11" s="196">
        <v>78011.701744435239</v>
      </c>
      <c r="I11" s="66">
        <f>STDEVP(G7:G10006)</f>
        <v>20240.91396961136</v>
      </c>
    </row>
    <row r="12" spans="1:13">
      <c r="A12" s="190">
        <v>25115.850473000006</v>
      </c>
      <c r="B12" s="174"/>
      <c r="C12" s="174"/>
      <c r="F12" s="174">
        <v>6</v>
      </c>
      <c r="G12" s="196">
        <v>96045.271829348378</v>
      </c>
    </row>
    <row r="13" spans="1:13">
      <c r="A13" s="190">
        <v>25185.505566835938</v>
      </c>
      <c r="B13" s="174"/>
      <c r="C13" s="174"/>
      <c r="F13" s="174">
        <v>7</v>
      </c>
      <c r="G13" s="196">
        <v>41228.823973624989</v>
      </c>
    </row>
    <row r="14" spans="1:13">
      <c r="A14" s="190">
        <v>25238.527683818753</v>
      </c>
      <c r="B14" s="174"/>
      <c r="C14" s="174"/>
      <c r="F14" s="174">
        <v>8</v>
      </c>
      <c r="G14" s="196">
        <v>92073.474873999381</v>
      </c>
    </row>
    <row r="15" spans="1:13">
      <c r="A15" s="190">
        <v>25291.202812499996</v>
      </c>
      <c r="B15" s="174"/>
      <c r="C15" s="174"/>
      <c r="F15" s="174">
        <v>9</v>
      </c>
      <c r="G15" s="196">
        <v>89978.894745600017</v>
      </c>
    </row>
    <row r="16" spans="1:13">
      <c r="A16" s="190">
        <v>26283.014687499999</v>
      </c>
      <c r="B16" s="174"/>
      <c r="C16" s="174"/>
      <c r="F16" s="174">
        <v>10</v>
      </c>
      <c r="G16" s="196">
        <v>48973.259999999995</v>
      </c>
    </row>
    <row r="17" spans="1:7">
      <c r="A17" s="190">
        <v>26437.73734</v>
      </c>
      <c r="B17" s="174"/>
      <c r="C17" s="174"/>
      <c r="F17" s="174">
        <v>11</v>
      </c>
      <c r="G17" s="196">
        <v>48423.881896999999</v>
      </c>
    </row>
    <row r="18" spans="1:7">
      <c r="A18" s="190">
        <v>26466.9957903125</v>
      </c>
      <c r="B18" s="174"/>
      <c r="C18" s="174"/>
      <c r="F18" s="174">
        <v>12</v>
      </c>
      <c r="G18" s="196">
        <v>67926.99172044803</v>
      </c>
    </row>
    <row r="19" spans="1:7">
      <c r="A19" s="190">
        <v>26511.058491406242</v>
      </c>
      <c r="B19" s="174"/>
      <c r="C19" s="174"/>
      <c r="F19" s="174">
        <v>13</v>
      </c>
      <c r="G19" s="196">
        <v>85754.70699048962</v>
      </c>
    </row>
    <row r="20" spans="1:7">
      <c r="A20" s="190">
        <v>26511.058491406249</v>
      </c>
      <c r="B20" s="174"/>
      <c r="C20" s="174"/>
      <c r="F20" s="174">
        <v>14</v>
      </c>
      <c r="G20" s="196">
        <v>44124.90726</v>
      </c>
    </row>
    <row r="21" spans="1:7">
      <c r="A21" s="190">
        <v>26511.058491406249</v>
      </c>
      <c r="F21" s="174">
        <v>15</v>
      </c>
      <c r="G21" s="196">
        <v>103681.880064</v>
      </c>
    </row>
    <row r="22" spans="1:7">
      <c r="A22" s="190">
        <v>26522.715781450006</v>
      </c>
      <c r="F22" s="174">
        <v>16</v>
      </c>
      <c r="G22" s="196">
        <v>51193.381120000013</v>
      </c>
    </row>
    <row r="23" spans="1:7">
      <c r="A23" s="190">
        <v>26566.871246125003</v>
      </c>
      <c r="F23" s="174">
        <v>17</v>
      </c>
      <c r="G23" s="196">
        <v>49419.896131200003</v>
      </c>
    </row>
    <row r="24" spans="1:7">
      <c r="A24" s="190">
        <v>26566.871246125003</v>
      </c>
      <c r="F24" s="174">
        <v>18</v>
      </c>
      <c r="G24" s="196">
        <v>64387.492498692634</v>
      </c>
    </row>
    <row r="25" spans="1:7">
      <c r="A25" s="190">
        <v>26611.100221562498</v>
      </c>
      <c r="F25" s="174">
        <v>19</v>
      </c>
      <c r="G25" s="196">
        <v>64736.888159999995</v>
      </c>
    </row>
    <row r="26" spans="1:7">
      <c r="A26" s="190">
        <v>26652.264760844686</v>
      </c>
      <c r="F26" s="174">
        <v>20</v>
      </c>
      <c r="G26" s="196">
        <v>71462.255825408021</v>
      </c>
    </row>
    <row r="27" spans="1:7">
      <c r="A27" s="190">
        <v>26808.674981249995</v>
      </c>
      <c r="F27" s="174">
        <v>21</v>
      </c>
      <c r="G27" s="196">
        <v>68287.554048000005</v>
      </c>
    </row>
    <row r="28" spans="1:7">
      <c r="A28" s="190">
        <v>27770.732500000002</v>
      </c>
      <c r="F28" s="174">
        <v>22</v>
      </c>
      <c r="G28" s="196">
        <v>134501.91726182404</v>
      </c>
    </row>
    <row r="29" spans="1:7">
      <c r="A29" s="190">
        <v>27906.377359374997</v>
      </c>
      <c r="F29" s="174">
        <v>23</v>
      </c>
      <c r="G29" s="196">
        <v>61397.827612800014</v>
      </c>
    </row>
    <row r="30" spans="1:7">
      <c r="A30" s="190">
        <v>27906.377359375001</v>
      </c>
      <c r="F30" s="174">
        <v>24</v>
      </c>
      <c r="G30" s="196">
        <v>57304.639105280003</v>
      </c>
    </row>
    <row r="31" spans="1:7">
      <c r="A31" s="190">
        <v>27918.648191000004</v>
      </c>
      <c r="F31" s="174">
        <v>25</v>
      </c>
      <c r="G31" s="196">
        <v>60001.088000000011</v>
      </c>
    </row>
    <row r="32" spans="1:7">
      <c r="A32" s="190">
        <v>27952.836367187498</v>
      </c>
      <c r="F32" s="174">
        <v>26</v>
      </c>
      <c r="G32" s="196">
        <v>77847.811614720005</v>
      </c>
    </row>
    <row r="33" spans="1:7">
      <c r="A33" s="190">
        <v>27952.836367187498</v>
      </c>
      <c r="F33" s="174">
        <v>27</v>
      </c>
      <c r="G33" s="196">
        <v>49130.674049999994</v>
      </c>
    </row>
    <row r="34" spans="1:7">
      <c r="A34" s="190">
        <v>27952.836367187498</v>
      </c>
      <c r="F34" s="174">
        <v>28</v>
      </c>
      <c r="G34" s="196">
        <v>62598.258818999995</v>
      </c>
    </row>
    <row r="35" spans="1:7">
      <c r="A35" s="190">
        <v>27952.836367187498</v>
      </c>
      <c r="F35" s="174">
        <v>29</v>
      </c>
      <c r="G35" s="196">
        <v>46202.026460800014</v>
      </c>
    </row>
    <row r="36" spans="1:7">
      <c r="A36" s="190">
        <v>27965.127627500002</v>
      </c>
      <c r="F36" s="174">
        <v>30</v>
      </c>
      <c r="G36" s="196">
        <v>41848.990990800005</v>
      </c>
    </row>
    <row r="37" spans="1:7">
      <c r="A37" s="190">
        <v>27965.127627500002</v>
      </c>
      <c r="F37" s="174">
        <v>31</v>
      </c>
      <c r="G37" s="196">
        <v>43581.686056384009</v>
      </c>
    </row>
    <row r="38" spans="1:7">
      <c r="A38" s="190">
        <v>27965.127627500002</v>
      </c>
      <c r="F38" s="174">
        <v>32</v>
      </c>
      <c r="G38" s="196">
        <v>60742.917451596819</v>
      </c>
    </row>
    <row r="39" spans="1:7">
      <c r="A39" s="190">
        <v>27965.127627500002</v>
      </c>
      <c r="F39" s="174">
        <v>33</v>
      </c>
      <c r="G39" s="196">
        <v>97964.40084480001</v>
      </c>
    </row>
    <row r="40" spans="1:7">
      <c r="A40" s="190">
        <v>28070.656411000004</v>
      </c>
      <c r="F40" s="174">
        <v>34</v>
      </c>
      <c r="G40" s="196">
        <v>74982.412288000021</v>
      </c>
    </row>
    <row r="41" spans="1:7">
      <c r="A41" s="190">
        <v>28129.75252976</v>
      </c>
      <c r="F41" s="174">
        <v>35</v>
      </c>
      <c r="G41" s="196">
        <v>56906.295040000019</v>
      </c>
    </row>
    <row r="42" spans="1:7">
      <c r="A42" s="190">
        <v>28148.506221757809</v>
      </c>
      <c r="F42" s="174">
        <v>36</v>
      </c>
      <c r="G42" s="196">
        <v>35250.160874999994</v>
      </c>
    </row>
    <row r="43" spans="1:7">
      <c r="A43" s="190">
        <v>28207.766234856255</v>
      </c>
      <c r="F43" s="174">
        <v>37</v>
      </c>
      <c r="G43" s="196">
        <v>60320.67274240002</v>
      </c>
    </row>
    <row r="44" spans="1:7">
      <c r="A44" s="190">
        <v>28266.638437500002</v>
      </c>
      <c r="F44" s="174">
        <v>38</v>
      </c>
      <c r="G44" s="196">
        <v>49392.359534940006</v>
      </c>
    </row>
    <row r="45" spans="1:7">
      <c r="A45" s="190">
        <v>28326.147150000001</v>
      </c>
      <c r="F45" s="174">
        <v>39</v>
      </c>
      <c r="G45" s="196">
        <v>38787.545440000002</v>
      </c>
    </row>
    <row r="46" spans="1:7">
      <c r="A46" s="190">
        <v>28326.147150000001</v>
      </c>
      <c r="F46" s="174">
        <v>40</v>
      </c>
      <c r="G46" s="196">
        <v>76194.533990400028</v>
      </c>
    </row>
    <row r="47" spans="1:7">
      <c r="A47" s="190">
        <v>28417.195480124992</v>
      </c>
      <c r="F47" s="174">
        <v>41</v>
      </c>
      <c r="G47" s="196">
        <v>43422.957200000012</v>
      </c>
    </row>
    <row r="48" spans="1:7">
      <c r="A48" s="190">
        <v>28464.504906562499</v>
      </c>
      <c r="F48" s="174">
        <v>42</v>
      </c>
      <c r="G48" s="196">
        <v>48370.350784000009</v>
      </c>
    </row>
    <row r="49" spans="1:7">
      <c r="A49" s="190">
        <v>29375.134062499998</v>
      </c>
      <c r="F49" s="174">
        <v>43</v>
      </c>
      <c r="G49" s="196">
        <v>54060.980288000006</v>
      </c>
    </row>
    <row r="50" spans="1:7">
      <c r="A50" s="190">
        <v>29375.134062499998</v>
      </c>
      <c r="F50" s="174">
        <v>44</v>
      </c>
      <c r="G50" s="196">
        <v>112445.20404418565</v>
      </c>
    </row>
    <row r="51" spans="1:7">
      <c r="A51" s="190">
        <v>29375.134062499998</v>
      </c>
      <c r="F51" s="174">
        <v>45</v>
      </c>
      <c r="G51" s="196">
        <v>48606.6135268</v>
      </c>
    </row>
    <row r="52" spans="1:7">
      <c r="A52" s="190">
        <v>29375.134062500001</v>
      </c>
      <c r="F52" s="174">
        <v>46</v>
      </c>
      <c r="G52" s="196">
        <v>93221.118950400007</v>
      </c>
    </row>
    <row r="53" spans="1:7">
      <c r="A53" s="190">
        <v>29424.038281249999</v>
      </c>
      <c r="F53" s="174">
        <v>47</v>
      </c>
      <c r="G53" s="196">
        <v>50029.996748400001</v>
      </c>
    </row>
    <row r="54" spans="1:7">
      <c r="A54" s="190">
        <v>29436.976449999998</v>
      </c>
      <c r="F54" s="174">
        <v>48</v>
      </c>
      <c r="G54" s="196">
        <v>40590.049999999996</v>
      </c>
    </row>
    <row r="55" spans="1:7">
      <c r="A55" s="190">
        <v>29436.976449999998</v>
      </c>
      <c r="F55" s="174">
        <v>49</v>
      </c>
      <c r="G55" s="196">
        <v>76609.389158400008</v>
      </c>
    </row>
    <row r="56" spans="1:7">
      <c r="A56" s="190">
        <v>29436.976449999998</v>
      </c>
      <c r="F56" s="174">
        <v>50</v>
      </c>
      <c r="G56" s="196">
        <v>36770.756049999996</v>
      </c>
    </row>
    <row r="57" spans="1:7">
      <c r="A57" s="190">
        <v>29436.976450000006</v>
      </c>
      <c r="F57" s="174">
        <v>51</v>
      </c>
      <c r="G57" s="196">
        <v>81070.984165785616</v>
      </c>
    </row>
    <row r="58" spans="1:7">
      <c r="A58" s="190">
        <v>29485.983624999997</v>
      </c>
      <c r="F58" s="174">
        <v>52</v>
      </c>
      <c r="G58" s="196">
        <v>81376.912407920681</v>
      </c>
    </row>
    <row r="59" spans="1:7">
      <c r="A59" s="190">
        <v>29531.595302875001</v>
      </c>
      <c r="F59" s="174">
        <v>53</v>
      </c>
      <c r="G59" s="196">
        <v>71881.635840000003</v>
      </c>
    </row>
    <row r="60" spans="1:7">
      <c r="A60" s="190">
        <v>29531.595302875001</v>
      </c>
      <c r="F60" s="174">
        <v>54</v>
      </c>
      <c r="G60" s="196">
        <v>37028.15134235</v>
      </c>
    </row>
    <row r="61" spans="1:7">
      <c r="A61" s="190">
        <v>29548.059379999999</v>
      </c>
      <c r="F61" s="174">
        <v>55</v>
      </c>
      <c r="G61" s="196">
        <v>58263.456491520017</v>
      </c>
    </row>
    <row r="62" spans="1:7">
      <c r="A62" s="190">
        <v>29580.760000937495</v>
      </c>
      <c r="F62" s="174">
        <v>56</v>
      </c>
      <c r="G62" s="196">
        <v>57400.040835200009</v>
      </c>
    </row>
    <row r="63" spans="1:7">
      <c r="A63" s="190">
        <v>29580.760000937495</v>
      </c>
      <c r="F63" s="174">
        <v>57</v>
      </c>
      <c r="G63" s="196">
        <v>60354.301952000009</v>
      </c>
    </row>
    <row r="64" spans="1:7">
      <c r="A64" s="190">
        <v>29630.00654921875</v>
      </c>
      <c r="F64" s="174">
        <v>58</v>
      </c>
      <c r="G64" s="196">
        <v>127296.45740851208</v>
      </c>
    </row>
    <row r="65" spans="1:7">
      <c r="A65" s="190">
        <v>29630.00654921875</v>
      </c>
      <c r="F65" s="174">
        <v>59</v>
      </c>
      <c r="G65" s="196">
        <v>96405.958656000017</v>
      </c>
    </row>
    <row r="66" spans="1:7">
      <c r="A66" s="190">
        <v>29630.00654921875</v>
      </c>
      <c r="F66" s="174">
        <v>60</v>
      </c>
      <c r="G66" s="196">
        <v>84568.163874897946</v>
      </c>
    </row>
    <row r="67" spans="1:7">
      <c r="A67" s="190">
        <v>29630.00654921875</v>
      </c>
      <c r="F67" s="174">
        <v>61</v>
      </c>
      <c r="G67" s="196">
        <v>64873.176345600012</v>
      </c>
    </row>
    <row r="68" spans="1:7">
      <c r="A68" s="190">
        <v>29643.035285150007</v>
      </c>
      <c r="F68" s="174">
        <v>62</v>
      </c>
      <c r="G68" s="196">
        <v>68401.240320000012</v>
      </c>
    </row>
    <row r="69" spans="1:7">
      <c r="A69" s="190">
        <v>29679.335083984373</v>
      </c>
      <c r="F69" s="174">
        <v>63</v>
      </c>
      <c r="G69" s="196">
        <v>51911.655600000006</v>
      </c>
    </row>
    <row r="70" spans="1:7">
      <c r="A70" s="190">
        <v>29692.385510374999</v>
      </c>
      <c r="F70" s="174">
        <v>64</v>
      </c>
      <c r="G70" s="196">
        <v>39167.382774943755</v>
      </c>
    </row>
    <row r="71" spans="1:7">
      <c r="A71" s="190">
        <v>29692.385510374999</v>
      </c>
      <c r="F71" s="174">
        <v>65</v>
      </c>
      <c r="G71" s="196">
        <v>106763.42246483562</v>
      </c>
    </row>
    <row r="72" spans="1:7">
      <c r="A72" s="190">
        <v>29692.385510375003</v>
      </c>
      <c r="F72" s="174">
        <v>66</v>
      </c>
      <c r="G72" s="196">
        <v>68287.554048000005</v>
      </c>
    </row>
    <row r="73" spans="1:7">
      <c r="A73" s="190">
        <v>29692.385510375003</v>
      </c>
      <c r="F73" s="174">
        <v>67</v>
      </c>
      <c r="G73" s="196">
        <v>60193.94864000001</v>
      </c>
    </row>
    <row r="74" spans="1:7">
      <c r="A74" s="190">
        <v>29692.385510375003</v>
      </c>
      <c r="F74" s="174">
        <v>68</v>
      </c>
      <c r="G74" s="196">
        <v>68651.27512535041</v>
      </c>
    </row>
    <row r="75" spans="1:7">
      <c r="A75" s="190">
        <v>29738.316469995119</v>
      </c>
      <c r="F75" s="174">
        <v>69</v>
      </c>
      <c r="G75" s="196">
        <v>119258.36663881736</v>
      </c>
    </row>
    <row r="76" spans="1:7">
      <c r="A76" s="190">
        <v>29741.817894687501</v>
      </c>
      <c r="F76" s="174">
        <v>70</v>
      </c>
      <c r="G76" s="196">
        <v>67671.627089920017</v>
      </c>
    </row>
    <row r="77" spans="1:7">
      <c r="A77" s="190">
        <v>29787.825320944055</v>
      </c>
      <c r="F77" s="174">
        <v>71</v>
      </c>
      <c r="G77" s="196">
        <v>100776.36211507206</v>
      </c>
    </row>
    <row r="78" spans="1:7">
      <c r="A78" s="190">
        <v>29787.825320944059</v>
      </c>
      <c r="F78" s="174">
        <v>72</v>
      </c>
      <c r="G78" s="196">
        <v>51523.010338408014</v>
      </c>
    </row>
    <row r="79" spans="1:7">
      <c r="A79" s="190">
        <v>29804.432248150002</v>
      </c>
      <c r="F79" s="174">
        <v>73</v>
      </c>
      <c r="G79" s="196">
        <v>42459.816419999996</v>
      </c>
    </row>
    <row r="80" spans="1:7">
      <c r="A80" s="190">
        <v>29804.432248150006</v>
      </c>
      <c r="F80" s="174">
        <v>74</v>
      </c>
      <c r="G80" s="196">
        <v>68507.049757440007</v>
      </c>
    </row>
    <row r="81" spans="1:7">
      <c r="A81" s="190">
        <v>29962.636743750001</v>
      </c>
      <c r="F81" s="174">
        <v>75</v>
      </c>
      <c r="G81" s="196">
        <v>54174.792878080014</v>
      </c>
    </row>
    <row r="82" spans="1:7">
      <c r="A82" s="190">
        <v>29962.636743750001</v>
      </c>
      <c r="F82" s="174">
        <v>76</v>
      </c>
      <c r="G82" s="196">
        <v>102791.88935737348</v>
      </c>
    </row>
    <row r="83" spans="1:7">
      <c r="A83" s="190">
        <v>29962.636743750005</v>
      </c>
      <c r="F83" s="174">
        <v>77</v>
      </c>
      <c r="G83" s="196">
        <v>72001.305599999992</v>
      </c>
    </row>
    <row r="84" spans="1:7">
      <c r="A84" s="190">
        <v>30012.519046874997</v>
      </c>
      <c r="F84" s="174">
        <v>78</v>
      </c>
      <c r="G84" s="196">
        <v>54060.980288000021</v>
      </c>
    </row>
    <row r="85" spans="1:7">
      <c r="A85" s="190">
        <v>31037.877500000002</v>
      </c>
      <c r="F85" s="174">
        <v>79</v>
      </c>
      <c r="G85" s="196">
        <v>95072.039731200028</v>
      </c>
    </row>
    <row r="86" spans="1:7">
      <c r="A86" s="190">
        <v>31037.877500000006</v>
      </c>
      <c r="F86" s="174">
        <v>80</v>
      </c>
      <c r="G86" s="196">
        <v>61201.109760000014</v>
      </c>
    </row>
    <row r="87" spans="1:7">
      <c r="A87" s="190">
        <v>31037.877500000006</v>
      </c>
      <c r="F87" s="174">
        <v>81</v>
      </c>
      <c r="G87" s="196">
        <v>65572.617599999998</v>
      </c>
    </row>
    <row r="88" spans="1:7">
      <c r="A88" s="190">
        <v>31137.642106249998</v>
      </c>
      <c r="F88" s="174">
        <v>82</v>
      </c>
      <c r="G88" s="196">
        <v>46176.282850459997</v>
      </c>
    </row>
    <row r="89" spans="1:7">
      <c r="A89" s="190">
        <v>31189.480578125</v>
      </c>
      <c r="F89" s="174">
        <v>83</v>
      </c>
      <c r="G89" s="196">
        <v>51825.375840000001</v>
      </c>
    </row>
    <row r="90" spans="1:7">
      <c r="A90" s="190">
        <v>31189.480578125</v>
      </c>
      <c r="F90" s="174">
        <v>84</v>
      </c>
      <c r="G90" s="196">
        <v>99185.471999999994</v>
      </c>
    </row>
    <row r="91" spans="1:7">
      <c r="A91" s="190">
        <v>31189.480578125</v>
      </c>
      <c r="F91" s="174">
        <v>85</v>
      </c>
      <c r="G91" s="196">
        <v>67605.191999999981</v>
      </c>
    </row>
    <row r="92" spans="1:7">
      <c r="A92" s="190">
        <v>31189.480578125</v>
      </c>
      <c r="F92" s="174">
        <v>86</v>
      </c>
      <c r="G92" s="196">
        <v>36950.361108437501</v>
      </c>
    </row>
    <row r="93" spans="1:7">
      <c r="A93" s="190">
        <v>31203.195037000009</v>
      </c>
      <c r="F93" s="174">
        <v>87</v>
      </c>
      <c r="G93" s="196">
        <v>61397.827612800014</v>
      </c>
    </row>
    <row r="94" spans="1:7">
      <c r="A94" s="190">
        <v>31241.405351562498</v>
      </c>
      <c r="F94" s="174">
        <v>88</v>
      </c>
      <c r="G94" s="196">
        <v>80260.883942400003</v>
      </c>
    </row>
    <row r="95" spans="1:7">
      <c r="A95" s="190">
        <v>31255.142642499995</v>
      </c>
      <c r="F95" s="174">
        <v>89</v>
      </c>
      <c r="G95" s="196">
        <v>72384.807290880024</v>
      </c>
    </row>
    <row r="96" spans="1:7">
      <c r="A96" s="190">
        <v>31255.142642499995</v>
      </c>
      <c r="F96" s="174">
        <v>90</v>
      </c>
      <c r="G96" s="196">
        <v>62059.798800000004</v>
      </c>
    </row>
    <row r="97" spans="1:7">
      <c r="A97" s="190">
        <v>31255.142642499995</v>
      </c>
      <c r="F97" s="174">
        <v>91</v>
      </c>
      <c r="G97" s="196">
        <v>67305.171691520023</v>
      </c>
    </row>
    <row r="98" spans="1:7">
      <c r="A98" s="190">
        <v>31255.142642499999</v>
      </c>
      <c r="F98" s="174">
        <v>92</v>
      </c>
      <c r="G98" s="196">
        <v>73718.468812800013</v>
      </c>
    </row>
    <row r="99" spans="1:7">
      <c r="A99" s="190">
        <v>31255.142642499999</v>
      </c>
      <c r="F99" s="174">
        <v>93</v>
      </c>
      <c r="G99" s="196">
        <v>29692.385510374999</v>
      </c>
    </row>
    <row r="100" spans="1:7">
      <c r="A100" s="190">
        <v>31255.142642500003</v>
      </c>
      <c r="F100" s="174">
        <v>94</v>
      </c>
      <c r="G100" s="196">
        <v>55234.001558399992</v>
      </c>
    </row>
    <row r="101" spans="1:7">
      <c r="A101" s="190">
        <v>31255.142642500003</v>
      </c>
      <c r="F101" s="174">
        <v>95</v>
      </c>
      <c r="G101" s="196">
        <v>100075.83129600003</v>
      </c>
    </row>
    <row r="102" spans="1:7">
      <c r="A102" s="190">
        <v>31255.142642500003</v>
      </c>
      <c r="F102" s="174">
        <v>96</v>
      </c>
      <c r="G102" s="196">
        <v>52188.153470880003</v>
      </c>
    </row>
    <row r="103" spans="1:7">
      <c r="A103" s="190">
        <v>31255.142642500003</v>
      </c>
      <c r="F103" s="174">
        <v>97</v>
      </c>
      <c r="G103" s="196">
        <v>85800.960000000021</v>
      </c>
    </row>
    <row r="104" spans="1:7">
      <c r="A104" s="190">
        <v>31255.142642500006</v>
      </c>
      <c r="F104" s="174">
        <v>98</v>
      </c>
      <c r="G104" s="196">
        <v>127296.45740851207</v>
      </c>
    </row>
    <row r="105" spans="1:7">
      <c r="A105" s="190">
        <v>31255.142642500006</v>
      </c>
      <c r="F105" s="174">
        <v>99</v>
      </c>
      <c r="G105" s="196">
        <v>45855.295780000008</v>
      </c>
    </row>
    <row r="106" spans="1:7">
      <c r="A106" s="190">
        <v>31255.142642500006</v>
      </c>
      <c r="F106" s="174">
        <v>100</v>
      </c>
      <c r="G106" s="196">
        <v>82117.580783616024</v>
      </c>
    </row>
    <row r="107" spans="1:7">
      <c r="A107" s="190">
        <v>31255.142642500006</v>
      </c>
      <c r="F107" s="174">
        <v>101</v>
      </c>
      <c r="G107" s="196">
        <v>54910.753350000006</v>
      </c>
    </row>
    <row r="108" spans="1:7">
      <c r="A108" s="190">
        <v>31255.142642500006</v>
      </c>
      <c r="F108" s="174">
        <v>102</v>
      </c>
      <c r="G108" s="196">
        <v>84474.676369162305</v>
      </c>
    </row>
    <row r="109" spans="1:7">
      <c r="A109" s="190">
        <v>31268.885973920002</v>
      </c>
      <c r="F109" s="174">
        <v>103</v>
      </c>
      <c r="G109" s="196">
        <v>71652.627277414431</v>
      </c>
    </row>
    <row r="110" spans="1:7">
      <c r="A110" s="190">
        <v>31307.176731249994</v>
      </c>
      <c r="F110" s="174">
        <v>104</v>
      </c>
      <c r="G110" s="196">
        <v>77847.81161472002</v>
      </c>
    </row>
    <row r="111" spans="1:7">
      <c r="A111" s="190">
        <v>31307.176731250001</v>
      </c>
      <c r="F111" s="174">
        <v>105</v>
      </c>
      <c r="G111" s="196">
        <v>54060.980288000006</v>
      </c>
    </row>
    <row r="112" spans="1:7">
      <c r="A112" s="190">
        <v>31320.9429428</v>
      </c>
      <c r="F112" s="174">
        <v>106</v>
      </c>
      <c r="G112" s="196">
        <v>72617.472742886428</v>
      </c>
    </row>
    <row r="113" spans="1:7">
      <c r="A113" s="190">
        <v>31320.9429428</v>
      </c>
      <c r="F113" s="174">
        <v>107</v>
      </c>
      <c r="G113" s="196">
        <v>107224.10496000003</v>
      </c>
    </row>
    <row r="114" spans="1:7">
      <c r="A114" s="190">
        <v>31355.605600993753</v>
      </c>
      <c r="F114" s="174">
        <v>108</v>
      </c>
      <c r="G114" s="196">
        <v>73441.331711999999</v>
      </c>
    </row>
    <row r="115" spans="1:7">
      <c r="A115" s="190">
        <v>31373.086577000009</v>
      </c>
      <c r="F115" s="174">
        <v>109</v>
      </c>
      <c r="G115" s="196">
        <v>81204.479999999996</v>
      </c>
    </row>
    <row r="116" spans="1:7">
      <c r="A116" s="190">
        <v>31407.806942171868</v>
      </c>
      <c r="F116" s="174">
        <v>110</v>
      </c>
      <c r="G116" s="196">
        <v>59080.928457600006</v>
      </c>
    </row>
    <row r="117" spans="1:7">
      <c r="A117" s="190">
        <v>31407.806942171868</v>
      </c>
      <c r="F117" s="174">
        <v>111</v>
      </c>
      <c r="G117" s="196">
        <v>78852.798259200004</v>
      </c>
    </row>
    <row r="118" spans="1:7">
      <c r="A118" s="190">
        <v>31407.806942171876</v>
      </c>
      <c r="F118" s="174">
        <v>112</v>
      </c>
      <c r="G118" s="196">
        <v>61732.119388800013</v>
      </c>
    </row>
    <row r="119" spans="1:7">
      <c r="A119" s="190">
        <v>31407.806942171876</v>
      </c>
      <c r="F119" s="174">
        <v>113</v>
      </c>
      <c r="G119" s="196">
        <v>58166.619721728028</v>
      </c>
    </row>
    <row r="120" spans="1:7">
      <c r="A120" s="190">
        <v>31421.617402258998</v>
      </c>
      <c r="F120" s="174">
        <v>114</v>
      </c>
      <c r="G120" s="196">
        <v>143366.04979200001</v>
      </c>
    </row>
    <row r="121" spans="1:7">
      <c r="A121" s="190">
        <v>31460.095189023432</v>
      </c>
      <c r="F121" s="174">
        <v>115</v>
      </c>
      <c r="G121" s="196">
        <v>80900.666972160019</v>
      </c>
    </row>
    <row r="122" spans="1:7">
      <c r="A122" s="190">
        <v>31473.928640997507</v>
      </c>
      <c r="F122" s="174">
        <v>116</v>
      </c>
      <c r="G122" s="196">
        <v>86583.464755200024</v>
      </c>
    </row>
    <row r="123" spans="1:7">
      <c r="A123" s="190">
        <v>31539.617624999995</v>
      </c>
      <c r="F123" s="174">
        <v>117</v>
      </c>
      <c r="G123" s="196">
        <v>62059.798799999997</v>
      </c>
    </row>
    <row r="124" spans="1:7">
      <c r="A124" s="190">
        <v>31539.617624999999</v>
      </c>
      <c r="F124" s="174">
        <v>118</v>
      </c>
      <c r="G124" s="196">
        <v>73800.052502400009</v>
      </c>
    </row>
    <row r="125" spans="1:7">
      <c r="A125" s="190">
        <v>31592.1253125</v>
      </c>
      <c r="F125" s="174">
        <v>119</v>
      </c>
      <c r="G125" s="196">
        <v>57922.478880000002</v>
      </c>
    </row>
    <row r="126" spans="1:7">
      <c r="A126" s="190">
        <v>31592.1253125</v>
      </c>
      <c r="F126" s="174">
        <v>120</v>
      </c>
      <c r="G126" s="196">
        <v>39205.74</v>
      </c>
    </row>
    <row r="127" spans="1:7">
      <c r="A127" s="190">
        <v>31592.1253125</v>
      </c>
      <c r="F127" s="174">
        <v>121</v>
      </c>
      <c r="G127" s="196">
        <v>63397.376000000018</v>
      </c>
    </row>
    <row r="128" spans="1:7">
      <c r="A128" s="190">
        <v>31658.635050000001</v>
      </c>
      <c r="F128" s="174">
        <v>122</v>
      </c>
      <c r="G128" s="196">
        <v>60421.095616000013</v>
      </c>
    </row>
    <row r="129" spans="1:7">
      <c r="A129" s="190">
        <v>31707.607588350002</v>
      </c>
      <c r="F129" s="174">
        <v>123</v>
      </c>
      <c r="G129" s="196">
        <v>67814.093673267242</v>
      </c>
    </row>
    <row r="130" spans="1:7">
      <c r="A130" s="190">
        <v>31760.394948374997</v>
      </c>
      <c r="F130" s="174">
        <v>124</v>
      </c>
      <c r="G130" s="196">
        <v>95377.628430336044</v>
      </c>
    </row>
    <row r="131" spans="1:7">
      <c r="A131" s="190">
        <v>31760.394948374997</v>
      </c>
      <c r="F131" s="174">
        <v>125</v>
      </c>
      <c r="G131" s="196">
        <v>96043.530239999993</v>
      </c>
    </row>
    <row r="132" spans="1:7">
      <c r="A132" s="190">
        <v>31813.270189687497</v>
      </c>
      <c r="F132" s="174">
        <v>126</v>
      </c>
      <c r="G132" s="196">
        <v>95939.09673354862</v>
      </c>
    </row>
    <row r="133" spans="1:7">
      <c r="A133" s="190">
        <v>31880.245495349995</v>
      </c>
      <c r="F133" s="174">
        <v>127</v>
      </c>
      <c r="G133" s="196">
        <v>102190.31617536001</v>
      </c>
    </row>
    <row r="134" spans="1:7">
      <c r="A134" s="190">
        <v>32223.967818749999</v>
      </c>
      <c r="F134" s="174">
        <v>128</v>
      </c>
      <c r="G134" s="196">
        <v>65117.980784640014</v>
      </c>
    </row>
    <row r="135" spans="1:7">
      <c r="A135" s="190">
        <v>32776.465374999992</v>
      </c>
      <c r="F135" s="174">
        <v>129</v>
      </c>
      <c r="G135" s="196">
        <v>61397.8276128</v>
      </c>
    </row>
    <row r="136" spans="1:7">
      <c r="A136" s="190">
        <v>32776.465375</v>
      </c>
      <c r="F136" s="174">
        <v>130</v>
      </c>
      <c r="G136" s="196">
        <v>46196.587219767054</v>
      </c>
    </row>
    <row r="137" spans="1:7">
      <c r="A137" s="190">
        <v>32776.465375</v>
      </c>
      <c r="F137" s="174">
        <v>131</v>
      </c>
      <c r="G137" s="196">
        <v>41830.597481249992</v>
      </c>
    </row>
    <row r="138" spans="1:7">
      <c r="A138" s="190">
        <v>32776.465375000007</v>
      </c>
      <c r="F138" s="174">
        <v>132</v>
      </c>
      <c r="G138" s="196">
        <v>52385.089899072002</v>
      </c>
    </row>
    <row r="139" spans="1:7">
      <c r="A139" s="190">
        <v>32831.032187499994</v>
      </c>
      <c r="F139" s="174">
        <v>133</v>
      </c>
      <c r="G139" s="196">
        <v>76609.389158400023</v>
      </c>
    </row>
    <row r="140" spans="1:7">
      <c r="A140" s="190">
        <v>32831.032187499994</v>
      </c>
      <c r="F140" s="174">
        <v>134</v>
      </c>
      <c r="G140" s="196">
        <v>40874.180350000002</v>
      </c>
    </row>
    <row r="141" spans="1:7">
      <c r="A141" s="190">
        <v>32831.032187500001</v>
      </c>
      <c r="F141" s="174">
        <v>135</v>
      </c>
      <c r="G141" s="196">
        <v>84885.749760000021</v>
      </c>
    </row>
    <row r="142" spans="1:7">
      <c r="A142" s="190">
        <v>32845.468459999996</v>
      </c>
      <c r="F142" s="174">
        <v>136</v>
      </c>
      <c r="G142" s="196">
        <v>51911.655600000006</v>
      </c>
    </row>
    <row r="143" spans="1:7">
      <c r="A143" s="190">
        <v>32885.689843749999</v>
      </c>
      <c r="F143" s="174">
        <v>137</v>
      </c>
      <c r="G143" s="196">
        <v>49234.107047999998</v>
      </c>
    </row>
    <row r="144" spans="1:7">
      <c r="A144" s="190">
        <v>32900.150150000001</v>
      </c>
      <c r="F144" s="174">
        <v>138</v>
      </c>
      <c r="G144" s="196">
        <v>57641.97962227714</v>
      </c>
    </row>
    <row r="145" spans="1:7">
      <c r="A145" s="190">
        <v>32900.150150000001</v>
      </c>
      <c r="F145" s="174">
        <v>139</v>
      </c>
      <c r="G145" s="196">
        <v>61099.390464000018</v>
      </c>
    </row>
    <row r="146" spans="1:7">
      <c r="A146" s="190">
        <v>32900.150150000001</v>
      </c>
      <c r="F146" s="174">
        <v>140</v>
      </c>
      <c r="G146" s="196">
        <v>75265.364787200029</v>
      </c>
    </row>
    <row r="147" spans="1:7">
      <c r="A147" s="190">
        <v>32900.150150000001</v>
      </c>
      <c r="F147" s="174">
        <v>141</v>
      </c>
      <c r="G147" s="196">
        <v>77977.413964799984</v>
      </c>
    </row>
    <row r="148" spans="1:7">
      <c r="A148" s="190">
        <v>32900.150150000001</v>
      </c>
      <c r="F148" s="174">
        <v>142</v>
      </c>
      <c r="G148" s="196">
        <v>58230.992293824005</v>
      </c>
    </row>
    <row r="149" spans="1:7">
      <c r="A149" s="190">
        <v>32900.150150000009</v>
      </c>
      <c r="F149" s="174">
        <v>143</v>
      </c>
      <c r="G149" s="196">
        <v>87334.703640576001</v>
      </c>
    </row>
    <row r="150" spans="1:7">
      <c r="A150" s="190">
        <v>32900.150150000009</v>
      </c>
      <c r="F150" s="174">
        <v>144</v>
      </c>
      <c r="G150" s="196">
        <v>81465.494399999996</v>
      </c>
    </row>
    <row r="151" spans="1:7">
      <c r="A151" s="190">
        <v>32900.150150000009</v>
      </c>
      <c r="F151" s="174">
        <v>145</v>
      </c>
      <c r="G151" s="196">
        <v>82081.488383999982</v>
      </c>
    </row>
    <row r="152" spans="1:7">
      <c r="A152" s="190">
        <v>32900.150150000009</v>
      </c>
      <c r="F152" s="174">
        <v>146</v>
      </c>
      <c r="G152" s="196">
        <v>73955.421033984021</v>
      </c>
    </row>
    <row r="153" spans="1:7">
      <c r="A153" s="190">
        <v>32954.922875000004</v>
      </c>
      <c r="F153" s="174">
        <v>147</v>
      </c>
      <c r="G153" s="196">
        <v>69284.275200000004</v>
      </c>
    </row>
    <row r="154" spans="1:7">
      <c r="A154" s="190">
        <v>32954.922875000004</v>
      </c>
      <c r="F154" s="174">
        <v>148</v>
      </c>
      <c r="G154" s="196">
        <v>80900.666972160019</v>
      </c>
    </row>
    <row r="155" spans="1:7">
      <c r="A155" s="190">
        <v>32969.413624000001</v>
      </c>
      <c r="F155" s="174">
        <v>149</v>
      </c>
      <c r="G155" s="196">
        <v>64423.38898960386</v>
      </c>
    </row>
    <row r="156" spans="1:7">
      <c r="A156" s="190">
        <v>32969.413624000001</v>
      </c>
      <c r="F156" s="174">
        <v>150</v>
      </c>
      <c r="G156" s="196">
        <v>72738.367536575985</v>
      </c>
    </row>
    <row r="157" spans="1:7">
      <c r="A157" s="190">
        <v>32969.413624000001</v>
      </c>
      <c r="F157" s="174">
        <v>151</v>
      </c>
      <c r="G157" s="196">
        <v>72425.162342400014</v>
      </c>
    </row>
    <row r="158" spans="1:7">
      <c r="A158" s="190">
        <v>33005.900632624995</v>
      </c>
      <c r="F158" s="174">
        <v>152</v>
      </c>
      <c r="G158" s="196">
        <v>67559.153471488025</v>
      </c>
    </row>
    <row r="159" spans="1:7">
      <c r="A159" s="190">
        <v>33005.900632624995</v>
      </c>
      <c r="F159" s="174">
        <v>153</v>
      </c>
      <c r="G159" s="196">
        <v>57922.478880000002</v>
      </c>
    </row>
    <row r="160" spans="1:7">
      <c r="A160" s="190">
        <v>33005.900632624995</v>
      </c>
      <c r="F160" s="174">
        <v>154</v>
      </c>
      <c r="G160" s="196">
        <v>53947.406800000012</v>
      </c>
    </row>
    <row r="161" spans="1:7">
      <c r="A161" s="190">
        <v>33005.900632625002</v>
      </c>
      <c r="F161" s="174">
        <v>155</v>
      </c>
      <c r="G161" s="196">
        <v>101100.2861361562</v>
      </c>
    </row>
    <row r="162" spans="1:7">
      <c r="A162" s="190">
        <v>33005.900632625002</v>
      </c>
      <c r="F162" s="174">
        <v>156</v>
      </c>
      <c r="G162" s="196">
        <v>49234.10704800002</v>
      </c>
    </row>
    <row r="163" spans="1:7">
      <c r="A163" s="190">
        <v>33005.900632625002</v>
      </c>
      <c r="F163" s="174">
        <v>157</v>
      </c>
      <c r="G163" s="196">
        <v>79781.286674432049</v>
      </c>
    </row>
    <row r="164" spans="1:7">
      <c r="A164" s="190">
        <v>33024.301660000005</v>
      </c>
      <c r="F164" s="174">
        <v>158</v>
      </c>
      <c r="G164" s="196">
        <v>61991.193600000006</v>
      </c>
    </row>
    <row r="165" spans="1:7">
      <c r="A165" s="190">
        <v>33024.301660000005</v>
      </c>
      <c r="F165" s="174">
        <v>159</v>
      </c>
      <c r="G165" s="196">
        <v>78011.701744435239</v>
      </c>
    </row>
    <row r="166" spans="1:7">
      <c r="A166" s="190">
        <v>33024.301660000005</v>
      </c>
      <c r="F166" s="174">
        <v>160</v>
      </c>
      <c r="G166" s="196">
        <v>33060.849412812495</v>
      </c>
    </row>
    <row r="167" spans="1:7">
      <c r="A167" s="190">
        <v>33060.849412812495</v>
      </c>
      <c r="F167" s="174">
        <v>161</v>
      </c>
      <c r="G167" s="196">
        <v>44266.73731905</v>
      </c>
    </row>
    <row r="168" spans="1:7">
      <c r="A168" s="190">
        <v>33060.849412812502</v>
      </c>
      <c r="F168" s="174">
        <v>162</v>
      </c>
      <c r="G168" s="196">
        <v>41471.529503432008</v>
      </c>
    </row>
    <row r="169" spans="1:7">
      <c r="A169" s="190">
        <v>33060.849412812502</v>
      </c>
      <c r="F169" s="174">
        <v>163</v>
      </c>
      <c r="G169" s="196">
        <v>72657.957507072017</v>
      </c>
    </row>
    <row r="170" spans="1:7">
      <c r="A170" s="190">
        <v>33075.386739220005</v>
      </c>
      <c r="F170" s="174">
        <v>164</v>
      </c>
      <c r="G170" s="196">
        <v>44051.569464000007</v>
      </c>
    </row>
    <row r="171" spans="1:7">
      <c r="A171" s="190">
        <v>33093.826505600002</v>
      </c>
      <c r="F171" s="174">
        <v>165</v>
      </c>
      <c r="G171" s="196">
        <v>52020.943296000005</v>
      </c>
    </row>
    <row r="172" spans="1:7">
      <c r="A172" s="190">
        <v>33130.451201049997</v>
      </c>
      <c r="F172" s="174">
        <v>166</v>
      </c>
      <c r="G172" s="196">
        <v>75666.251888066603</v>
      </c>
    </row>
    <row r="173" spans="1:7">
      <c r="A173" s="190">
        <v>33130.451201050004</v>
      </c>
      <c r="F173" s="174">
        <v>167</v>
      </c>
      <c r="G173" s="196">
        <v>89978.894745600046</v>
      </c>
    </row>
    <row r="174" spans="1:7">
      <c r="A174" s="190">
        <v>33130.451201050004</v>
      </c>
      <c r="F174" s="174">
        <v>168</v>
      </c>
      <c r="G174" s="196">
        <v>72657.957507072002</v>
      </c>
    </row>
    <row r="175" spans="1:7">
      <c r="A175" s="190">
        <v>33130.451201050004</v>
      </c>
      <c r="F175" s="174">
        <v>169</v>
      </c>
      <c r="G175" s="196">
        <v>53857.743520000011</v>
      </c>
    </row>
    <row r="176" spans="1:7">
      <c r="A176" s="190">
        <v>33130.451201050004</v>
      </c>
      <c r="F176" s="174">
        <v>170</v>
      </c>
      <c r="G176" s="196">
        <v>59080.928457600006</v>
      </c>
    </row>
    <row r="177" spans="1:7">
      <c r="A177" s="190">
        <v>33185.607335124994</v>
      </c>
      <c r="F177" s="174">
        <v>171</v>
      </c>
      <c r="G177" s="196">
        <v>67670.399999999994</v>
      </c>
    </row>
    <row r="178" spans="1:7">
      <c r="A178" s="190">
        <v>33185.607335125009</v>
      </c>
      <c r="F178" s="174">
        <v>172</v>
      </c>
      <c r="G178" s="196">
        <v>72657.957507072002</v>
      </c>
    </row>
    <row r="179" spans="1:7">
      <c r="A179" s="190">
        <v>33199.597499999996</v>
      </c>
      <c r="F179" s="174">
        <v>173</v>
      </c>
      <c r="G179" s="196">
        <v>43794.558787646805</v>
      </c>
    </row>
    <row r="180" spans="1:7">
      <c r="A180" s="190">
        <v>33199.597500000003</v>
      </c>
      <c r="F180" s="174">
        <v>174</v>
      </c>
      <c r="G180" s="196">
        <v>74078.543266560009</v>
      </c>
    </row>
    <row r="181" spans="1:7">
      <c r="A181" s="190">
        <v>33254.868750000001</v>
      </c>
      <c r="F181" s="174">
        <v>175</v>
      </c>
      <c r="G181" s="196">
        <v>68545.242931200017</v>
      </c>
    </row>
    <row r="182" spans="1:7">
      <c r="A182" s="190">
        <v>33255.471771620003</v>
      </c>
      <c r="F182" s="174">
        <v>176</v>
      </c>
      <c r="G182" s="196">
        <v>85064.456601600032</v>
      </c>
    </row>
    <row r="183" spans="1:7">
      <c r="A183" s="190">
        <v>33487.652831250001</v>
      </c>
      <c r="F183" s="174">
        <v>177</v>
      </c>
      <c r="G183" s="196">
        <v>49419.896131200003</v>
      </c>
    </row>
    <row r="184" spans="1:7">
      <c r="A184" s="190">
        <v>33487.652831250001</v>
      </c>
      <c r="F184" s="174">
        <v>178</v>
      </c>
      <c r="G184" s="196">
        <v>64181.19579791362</v>
      </c>
    </row>
    <row r="185" spans="1:7">
      <c r="A185" s="190">
        <v>33487.652831250001</v>
      </c>
      <c r="F185" s="174">
        <v>179</v>
      </c>
      <c r="G185" s="196">
        <v>48552.880409600009</v>
      </c>
    </row>
    <row r="186" spans="1:7">
      <c r="A186" s="190">
        <v>33543.403640624994</v>
      </c>
      <c r="F186" s="174">
        <v>180</v>
      </c>
      <c r="G186" s="196">
        <v>60742.917451596819</v>
      </c>
    </row>
    <row r="187" spans="1:7">
      <c r="A187" s="190">
        <v>33543.403640624994</v>
      </c>
      <c r="F187" s="174">
        <v>181</v>
      </c>
      <c r="G187" s="196">
        <v>34947.578441440011</v>
      </c>
    </row>
    <row r="188" spans="1:7">
      <c r="A188" s="190">
        <v>33558.153152999999</v>
      </c>
      <c r="F188" s="174">
        <v>182</v>
      </c>
      <c r="G188" s="196">
        <v>60615.306280480021</v>
      </c>
    </row>
    <row r="189" spans="1:7">
      <c r="A189" s="190">
        <v>33558.153152999999</v>
      </c>
      <c r="F189" s="174">
        <v>183</v>
      </c>
      <c r="G189" s="196">
        <v>61397.827612800007</v>
      </c>
    </row>
    <row r="190" spans="1:7">
      <c r="A190" s="190">
        <v>33558.153152999999</v>
      </c>
      <c r="F190" s="174">
        <v>184</v>
      </c>
      <c r="G190" s="196">
        <v>116123.70567168003</v>
      </c>
    </row>
    <row r="191" spans="1:7">
      <c r="A191" s="190">
        <v>33614.0213325</v>
      </c>
      <c r="F191" s="174">
        <v>185</v>
      </c>
      <c r="G191" s="196">
        <v>43326.631170999994</v>
      </c>
    </row>
    <row r="192" spans="1:7">
      <c r="A192" s="190">
        <v>33614.0213325</v>
      </c>
      <c r="F192" s="174">
        <v>186</v>
      </c>
      <c r="G192" s="196">
        <v>51717.436792515211</v>
      </c>
    </row>
    <row r="193" spans="1:7">
      <c r="A193" s="190">
        <v>33628.801896479999</v>
      </c>
      <c r="F193" s="174">
        <v>187</v>
      </c>
      <c r="G193" s="196">
        <v>86861.76874905602</v>
      </c>
    </row>
    <row r="194" spans="1:7">
      <c r="A194" s="190">
        <v>33919.966124999999</v>
      </c>
      <c r="F194" s="174">
        <v>188</v>
      </c>
      <c r="G194" s="196">
        <v>43605.983160320015</v>
      </c>
    </row>
    <row r="195" spans="1:7">
      <c r="A195" s="190">
        <v>34100.634576149998</v>
      </c>
      <c r="F195" s="174">
        <v>189</v>
      </c>
      <c r="G195" s="196">
        <v>72505.314739200025</v>
      </c>
    </row>
    <row r="196" spans="1:7">
      <c r="A196" s="190">
        <v>34318.75</v>
      </c>
      <c r="F196" s="174">
        <v>190</v>
      </c>
      <c r="G196" s="196">
        <v>54060.980288000013</v>
      </c>
    </row>
    <row r="197" spans="1:7">
      <c r="A197" s="190">
        <v>34558.981249999997</v>
      </c>
      <c r="F197" s="174">
        <v>191</v>
      </c>
      <c r="G197" s="196">
        <v>28207.766234856252</v>
      </c>
    </row>
    <row r="198" spans="1:7">
      <c r="A198" s="190">
        <v>34558.981250000004</v>
      </c>
      <c r="F198" s="174">
        <v>192</v>
      </c>
      <c r="G198" s="196">
        <v>41114.798166400011</v>
      </c>
    </row>
    <row r="199" spans="1:7">
      <c r="A199" s="190">
        <v>34616.515625</v>
      </c>
      <c r="F199" s="174">
        <v>193</v>
      </c>
      <c r="G199" s="196">
        <v>63841.157632000009</v>
      </c>
    </row>
    <row r="200" spans="1:7">
      <c r="A200" s="190">
        <v>34631.737000000001</v>
      </c>
      <c r="F200" s="174">
        <v>194</v>
      </c>
      <c r="G200" s="196">
        <v>36770.756050000004</v>
      </c>
    </row>
    <row r="201" spans="1:7">
      <c r="A201" s="190">
        <v>34631.737000000001</v>
      </c>
      <c r="F201" s="174">
        <v>195</v>
      </c>
      <c r="G201" s="196">
        <v>68287.554048000005</v>
      </c>
    </row>
    <row r="202" spans="1:7">
      <c r="A202" s="190">
        <v>34631.737000000001</v>
      </c>
      <c r="F202" s="174">
        <v>196</v>
      </c>
      <c r="G202" s="196">
        <v>39607.080759150005</v>
      </c>
    </row>
    <row r="203" spans="1:7">
      <c r="A203" s="190">
        <v>34631.737000000008</v>
      </c>
      <c r="F203" s="174">
        <v>197</v>
      </c>
      <c r="G203" s="196">
        <v>77761.753251840011</v>
      </c>
    </row>
    <row r="204" spans="1:7">
      <c r="A204" s="190">
        <v>34689.392500000002</v>
      </c>
      <c r="F204" s="174">
        <v>198</v>
      </c>
      <c r="G204" s="196">
        <v>79648.686197964838</v>
      </c>
    </row>
    <row r="205" spans="1:7">
      <c r="A205" s="190">
        <v>34689.392500000002</v>
      </c>
      <c r="F205" s="174">
        <v>199</v>
      </c>
      <c r="G205" s="196">
        <v>73319.268556800016</v>
      </c>
    </row>
    <row r="206" spans="1:7">
      <c r="A206" s="190">
        <v>34743.053297499995</v>
      </c>
      <c r="F206" s="174">
        <v>200</v>
      </c>
      <c r="G206" s="196">
        <v>65009.751453696023</v>
      </c>
    </row>
    <row r="207" spans="1:7">
      <c r="A207" s="190">
        <v>34743.053297500002</v>
      </c>
      <c r="F207" s="174">
        <v>201</v>
      </c>
      <c r="G207" s="196">
        <v>48552.880409600009</v>
      </c>
    </row>
    <row r="208" spans="1:7">
      <c r="A208" s="190">
        <v>34762.422800000008</v>
      </c>
      <c r="F208" s="174">
        <v>202</v>
      </c>
      <c r="G208" s="196">
        <v>54439.407150016006</v>
      </c>
    </row>
    <row r="209" spans="1:7">
      <c r="A209" s="190">
        <v>34800.894118749995</v>
      </c>
      <c r="F209" s="174">
        <v>203</v>
      </c>
      <c r="G209" s="196">
        <v>72810.921628139549</v>
      </c>
    </row>
    <row r="210" spans="1:7">
      <c r="A210" s="190">
        <v>34800.894118749995</v>
      </c>
      <c r="F210" s="174">
        <v>204</v>
      </c>
      <c r="G210" s="196">
        <v>72232.73836800002</v>
      </c>
    </row>
    <row r="211" spans="1:7">
      <c r="A211" s="190">
        <v>34800.894118749995</v>
      </c>
      <c r="F211" s="174">
        <v>205</v>
      </c>
      <c r="G211" s="196">
        <v>57121.035776000012</v>
      </c>
    </row>
    <row r="212" spans="1:7">
      <c r="A212" s="190">
        <v>34800.894118749995</v>
      </c>
      <c r="F212" s="174">
        <v>206</v>
      </c>
      <c r="G212" s="196">
        <v>68287.55404800002</v>
      </c>
    </row>
    <row r="213" spans="1:7">
      <c r="A213" s="190">
        <v>34800.894118750002</v>
      </c>
      <c r="F213" s="174">
        <v>207</v>
      </c>
      <c r="G213" s="196">
        <v>29630.00654921875</v>
      </c>
    </row>
    <row r="214" spans="1:7">
      <c r="A214" s="190">
        <v>34800.894118750002</v>
      </c>
      <c r="F214" s="174">
        <v>208</v>
      </c>
      <c r="G214" s="196">
        <v>153246.74951164727</v>
      </c>
    </row>
    <row r="215" spans="1:7">
      <c r="A215" s="190">
        <v>34835.60684800001</v>
      </c>
      <c r="F215" s="174">
        <v>209</v>
      </c>
      <c r="G215" s="196">
        <v>53947.406800000004</v>
      </c>
    </row>
    <row r="216" spans="1:7">
      <c r="A216" s="190">
        <v>34858.831234374993</v>
      </c>
      <c r="F216" s="174">
        <v>210</v>
      </c>
      <c r="G216" s="196">
        <v>60193.948640000002</v>
      </c>
    </row>
    <row r="217" spans="1:7">
      <c r="A217" s="190">
        <v>34858.831234375</v>
      </c>
      <c r="F217" s="174">
        <v>211</v>
      </c>
      <c r="G217" s="196">
        <v>39124.084437200014</v>
      </c>
    </row>
    <row r="218" spans="1:7">
      <c r="A218" s="190">
        <v>34858.831234375</v>
      </c>
      <c r="F218" s="174">
        <v>212</v>
      </c>
      <c r="G218" s="196">
        <v>41471.529503432001</v>
      </c>
    </row>
    <row r="219" spans="1:7">
      <c r="A219" s="190">
        <v>34858.831234375</v>
      </c>
      <c r="F219" s="174">
        <v>213</v>
      </c>
      <c r="G219" s="196">
        <v>98334.077829120011</v>
      </c>
    </row>
    <row r="220" spans="1:7">
      <c r="A220" s="190">
        <v>34874.159158999995</v>
      </c>
      <c r="F220" s="174">
        <v>214</v>
      </c>
      <c r="G220" s="196">
        <v>68545.242931200031</v>
      </c>
    </row>
    <row r="221" spans="1:7">
      <c r="A221" s="190">
        <v>34874.159158999995</v>
      </c>
      <c r="F221" s="174">
        <v>215</v>
      </c>
      <c r="G221" s="196">
        <v>75223.427184640037</v>
      </c>
    </row>
    <row r="222" spans="1:7">
      <c r="A222" s="190">
        <v>34874.159159000003</v>
      </c>
      <c r="F222" s="174">
        <v>216</v>
      </c>
      <c r="G222" s="196">
        <v>48627.986547123211</v>
      </c>
    </row>
    <row r="223" spans="1:7">
      <c r="A223" s="190">
        <v>34874.159159000003</v>
      </c>
      <c r="F223" s="174">
        <v>217</v>
      </c>
      <c r="G223" s="196">
        <v>82081.488384000011</v>
      </c>
    </row>
    <row r="224" spans="1:7">
      <c r="A224" s="190">
        <v>34874.159159000003</v>
      </c>
      <c r="F224" s="174">
        <v>218</v>
      </c>
      <c r="G224" s="196">
        <v>88227.130435200001</v>
      </c>
    </row>
    <row r="225" spans="1:7">
      <c r="A225" s="190">
        <v>34874.159159000003</v>
      </c>
      <c r="F225" s="174">
        <v>219</v>
      </c>
      <c r="G225" s="196">
        <v>55325.956056000003</v>
      </c>
    </row>
    <row r="226" spans="1:7">
      <c r="A226" s="190">
        <v>34874.159159000003</v>
      </c>
      <c r="F226" s="174">
        <v>220</v>
      </c>
      <c r="G226" s="196">
        <v>54553.027200000011</v>
      </c>
    </row>
    <row r="227" spans="1:7">
      <c r="A227" s="190">
        <v>34874.159159000003</v>
      </c>
      <c r="F227" s="174">
        <v>221</v>
      </c>
      <c r="G227" s="196">
        <v>97134.923612159997</v>
      </c>
    </row>
    <row r="228" spans="1:7">
      <c r="A228" s="190">
        <v>34874.15915900001</v>
      </c>
      <c r="F228" s="174">
        <v>222</v>
      </c>
      <c r="G228" s="196">
        <v>69023.80799999999</v>
      </c>
    </row>
    <row r="229" spans="1:7">
      <c r="A229" s="190">
        <v>34932.218247499994</v>
      </c>
      <c r="F229" s="174">
        <v>223</v>
      </c>
      <c r="G229" s="196">
        <v>54734.82</v>
      </c>
    </row>
    <row r="230" spans="1:7">
      <c r="A230" s="190">
        <v>34932.218247499994</v>
      </c>
      <c r="F230" s="174">
        <v>224</v>
      </c>
      <c r="G230" s="196">
        <v>111741.67904256002</v>
      </c>
    </row>
    <row r="231" spans="1:7">
      <c r="A231" s="190">
        <v>34932.218247499994</v>
      </c>
      <c r="F231" s="174">
        <v>225</v>
      </c>
      <c r="G231" s="196">
        <v>48370.350784000009</v>
      </c>
    </row>
    <row r="232" spans="1:7">
      <c r="A232" s="190">
        <v>34932.218247500001</v>
      </c>
      <c r="F232" s="174">
        <v>226</v>
      </c>
      <c r="G232" s="196">
        <v>37365.170527499999</v>
      </c>
    </row>
    <row r="233" spans="1:7">
      <c r="A233" s="190">
        <v>34932.218247500001</v>
      </c>
      <c r="F233" s="174">
        <v>227</v>
      </c>
      <c r="G233" s="196">
        <v>72002.611223674918</v>
      </c>
    </row>
    <row r="234" spans="1:7">
      <c r="A234" s="190">
        <v>34932.218247500001</v>
      </c>
      <c r="F234" s="174">
        <v>228</v>
      </c>
      <c r="G234" s="196">
        <v>72344.474725056018</v>
      </c>
    </row>
    <row r="235" spans="1:7">
      <c r="A235" s="190">
        <v>34932.218247500001</v>
      </c>
      <c r="F235" s="174">
        <v>229</v>
      </c>
      <c r="G235" s="196">
        <v>69023.80799999999</v>
      </c>
    </row>
    <row r="236" spans="1:7">
      <c r="A236" s="190">
        <v>34932.218247500001</v>
      </c>
      <c r="F236" s="174">
        <v>230</v>
      </c>
      <c r="G236" s="196">
        <v>51466.053234176019</v>
      </c>
    </row>
    <row r="237" spans="1:7">
      <c r="A237" s="190">
        <v>34932.218247500001</v>
      </c>
      <c r="F237" s="174">
        <v>231</v>
      </c>
      <c r="G237" s="196">
        <v>92963.29900032001</v>
      </c>
    </row>
    <row r="238" spans="1:7">
      <c r="A238" s="190">
        <v>34932.218247500001</v>
      </c>
      <c r="F238" s="174">
        <v>232</v>
      </c>
      <c r="G238" s="196">
        <v>80811.233771520041</v>
      </c>
    </row>
    <row r="239" spans="1:7">
      <c r="A239" s="190">
        <v>34932.218247500008</v>
      </c>
      <c r="F239" s="174">
        <v>233</v>
      </c>
      <c r="G239" s="196">
        <v>86679.286041600019</v>
      </c>
    </row>
    <row r="240" spans="1:7">
      <c r="A240" s="190">
        <v>34947.578441440011</v>
      </c>
      <c r="F240" s="174">
        <v>234</v>
      </c>
      <c r="G240" s="196">
        <v>91585.660723200024</v>
      </c>
    </row>
    <row r="241" spans="1:7">
      <c r="A241" s="190">
        <v>34947.578441440011</v>
      </c>
      <c r="F241" s="174">
        <v>235</v>
      </c>
      <c r="G241" s="196">
        <v>55111.474849512015</v>
      </c>
    </row>
    <row r="242" spans="1:7">
      <c r="A242" s="190">
        <v>34986.254670582493</v>
      </c>
      <c r="F242" s="174">
        <v>236</v>
      </c>
      <c r="G242" s="196">
        <v>76855.633623552014</v>
      </c>
    </row>
    <row r="243" spans="1:7">
      <c r="A243" s="190">
        <v>34986.254670582493</v>
      </c>
      <c r="F243" s="174">
        <v>237</v>
      </c>
      <c r="G243" s="196">
        <v>57216.131840000002</v>
      </c>
    </row>
    <row r="244" spans="1:7">
      <c r="A244" s="190">
        <v>34990.373993749999</v>
      </c>
      <c r="F244" s="174">
        <v>238</v>
      </c>
      <c r="G244" s="196">
        <v>102518.78504878083</v>
      </c>
    </row>
    <row r="245" spans="1:7">
      <c r="A245" s="190">
        <v>35005.759759599998</v>
      </c>
      <c r="F245" s="174">
        <v>239</v>
      </c>
      <c r="G245" s="196">
        <v>40811.050000000003</v>
      </c>
    </row>
    <row r="246" spans="1:7">
      <c r="A246" s="190">
        <v>35005.759759599998</v>
      </c>
      <c r="F246" s="174">
        <v>240</v>
      </c>
      <c r="G246" s="196">
        <v>65117.980784640014</v>
      </c>
    </row>
    <row r="247" spans="1:7">
      <c r="A247" s="190">
        <v>35005.759759600005</v>
      </c>
      <c r="F247" s="174">
        <v>241</v>
      </c>
      <c r="G247" s="196">
        <v>88400.31764480003</v>
      </c>
    </row>
    <row r="248" spans="1:7">
      <c r="A248" s="190">
        <v>35005.759759600005</v>
      </c>
      <c r="F248" s="174">
        <v>242</v>
      </c>
      <c r="G248" s="196">
        <v>60447.663632384007</v>
      </c>
    </row>
    <row r="249" spans="1:7">
      <c r="A249" s="190">
        <v>35005.759759600005</v>
      </c>
      <c r="F249" s="174">
        <v>243</v>
      </c>
      <c r="G249" s="196">
        <v>72738.367536576014</v>
      </c>
    </row>
    <row r="250" spans="1:7">
      <c r="A250" s="190">
        <v>35005.759759600005</v>
      </c>
      <c r="F250" s="174">
        <v>244</v>
      </c>
      <c r="G250" s="196">
        <v>72384.807290880024</v>
      </c>
    </row>
    <row r="251" spans="1:7">
      <c r="A251" s="190">
        <v>35005.759759600005</v>
      </c>
      <c r="F251" s="174">
        <v>245</v>
      </c>
      <c r="G251" s="196">
        <v>81070.98416578563</v>
      </c>
    </row>
    <row r="252" spans="1:7">
      <c r="A252" s="190">
        <v>35005.759759600005</v>
      </c>
      <c r="F252" s="174">
        <v>246</v>
      </c>
      <c r="G252" s="196">
        <v>52949.888712000007</v>
      </c>
    </row>
    <row r="253" spans="1:7">
      <c r="A253" s="190">
        <v>35021.152290790407</v>
      </c>
      <c r="F253" s="174">
        <v>247</v>
      </c>
      <c r="G253" s="196">
        <v>91585.660723200024</v>
      </c>
    </row>
    <row r="254" spans="1:7">
      <c r="A254" s="190">
        <v>35044.500377581251</v>
      </c>
      <c r="F254" s="174">
        <v>248</v>
      </c>
      <c r="G254" s="196">
        <v>34932.218247500001</v>
      </c>
    </row>
    <row r="255" spans="1:7">
      <c r="A255" s="190">
        <v>35044.500377581251</v>
      </c>
      <c r="F255" s="174">
        <v>249</v>
      </c>
      <c r="G255" s="196">
        <v>69025.059631718424</v>
      </c>
    </row>
    <row r="256" spans="1:7">
      <c r="A256" s="190">
        <v>35044.500377581251</v>
      </c>
      <c r="F256" s="174">
        <v>250</v>
      </c>
      <c r="G256" s="196">
        <v>61397.8276128</v>
      </c>
    </row>
    <row r="257" spans="1:7">
      <c r="A257" s="190">
        <v>35044.500377581258</v>
      </c>
      <c r="F257" s="174">
        <v>251</v>
      </c>
      <c r="G257" s="196">
        <v>85206.073344000019</v>
      </c>
    </row>
    <row r="258" spans="1:7">
      <c r="A258" s="190">
        <v>35064.037938999994</v>
      </c>
      <c r="F258" s="174">
        <v>252</v>
      </c>
      <c r="G258" s="196">
        <v>51357.931273600014</v>
      </c>
    </row>
    <row r="259" spans="1:7">
      <c r="A259" s="190">
        <v>35064.037939000002</v>
      </c>
      <c r="F259" s="174">
        <v>253</v>
      </c>
      <c r="G259" s="196">
        <v>96973.480525824038</v>
      </c>
    </row>
    <row r="260" spans="1:7">
      <c r="A260" s="190">
        <v>35064.037939000002</v>
      </c>
      <c r="F260" s="174">
        <v>254</v>
      </c>
      <c r="G260" s="196">
        <v>43097.082500000004</v>
      </c>
    </row>
    <row r="261" spans="1:7">
      <c r="A261" s="190">
        <v>35078.82</v>
      </c>
      <c r="F261" s="174">
        <v>255</v>
      </c>
      <c r="G261" s="196">
        <v>54439.407150016006</v>
      </c>
    </row>
    <row r="262" spans="1:7">
      <c r="A262" s="190">
        <v>35079.456095936017</v>
      </c>
      <c r="F262" s="174">
        <v>256</v>
      </c>
      <c r="G262" s="196">
        <v>41384.404441449995</v>
      </c>
    </row>
    <row r="263" spans="1:7">
      <c r="A263" s="190">
        <v>35102.843053015626</v>
      </c>
      <c r="F263" s="174">
        <v>257</v>
      </c>
      <c r="G263" s="196">
        <v>68145.328479549469</v>
      </c>
    </row>
    <row r="264" spans="1:7">
      <c r="A264" s="190">
        <v>35118.278273113006</v>
      </c>
      <c r="F264" s="174">
        <v>258</v>
      </c>
      <c r="G264" s="196">
        <v>90608.747008819206</v>
      </c>
    </row>
    <row r="265" spans="1:7">
      <c r="A265" s="190">
        <v>35118.278273113006</v>
      </c>
      <c r="F265" s="174">
        <v>259</v>
      </c>
      <c r="G265" s="196">
        <v>60615.306280480014</v>
      </c>
    </row>
    <row r="266" spans="1:7">
      <c r="A266" s="190">
        <v>35118.278273113006</v>
      </c>
      <c r="F266" s="174">
        <v>260</v>
      </c>
      <c r="G266" s="196">
        <v>102077.34792192002</v>
      </c>
    </row>
    <row r="267" spans="1:7">
      <c r="A267" s="190">
        <v>35137.856966240011</v>
      </c>
      <c r="F267" s="174">
        <v>261</v>
      </c>
      <c r="G267" s="196">
        <v>54264.983987200023</v>
      </c>
    </row>
    <row r="268" spans="1:7">
      <c r="A268" s="190">
        <v>35176.743775232499</v>
      </c>
      <c r="F268" s="174">
        <v>262</v>
      </c>
      <c r="G268" s="196">
        <v>46622.543520000007</v>
      </c>
    </row>
    <row r="269" spans="1:7">
      <c r="A269" s="190">
        <v>35176.743775232499</v>
      </c>
      <c r="F269" s="174">
        <v>263</v>
      </c>
      <c r="G269" s="196">
        <v>80900.666972160019</v>
      </c>
    </row>
    <row r="270" spans="1:7">
      <c r="A270" s="190">
        <v>35176.743775232506</v>
      </c>
      <c r="F270" s="174">
        <v>264</v>
      </c>
      <c r="G270" s="196">
        <v>85158.59681280001</v>
      </c>
    </row>
    <row r="271" spans="1:7">
      <c r="A271" s="190">
        <v>35191.573349999999</v>
      </c>
      <c r="F271" s="174">
        <v>265</v>
      </c>
      <c r="G271" s="196">
        <v>55644.087744000004</v>
      </c>
    </row>
    <row r="272" spans="1:7">
      <c r="A272" s="190">
        <v>35250.160874999994</v>
      </c>
      <c r="F272" s="174">
        <v>266</v>
      </c>
      <c r="G272" s="196">
        <v>61595.177772984011</v>
      </c>
    </row>
    <row r="273" spans="1:7">
      <c r="A273" s="190">
        <v>35308.845937499995</v>
      </c>
      <c r="F273" s="174">
        <v>267</v>
      </c>
      <c r="G273" s="196">
        <v>85802.515857408012</v>
      </c>
    </row>
    <row r="274" spans="1:7">
      <c r="A274" s="190">
        <v>35324.371739999995</v>
      </c>
      <c r="F274" s="174">
        <v>268</v>
      </c>
      <c r="G274" s="196">
        <v>58108.658276400005</v>
      </c>
    </row>
    <row r="275" spans="1:7">
      <c r="A275" s="190">
        <v>35324.371740000002</v>
      </c>
      <c r="F275" s="174">
        <v>269</v>
      </c>
      <c r="G275" s="196">
        <v>46622.543519999999</v>
      </c>
    </row>
    <row r="276" spans="1:7">
      <c r="A276" s="190">
        <v>35383.180349999995</v>
      </c>
      <c r="F276" s="174">
        <v>270</v>
      </c>
      <c r="G276" s="196">
        <v>60320.672742400013</v>
      </c>
    </row>
    <row r="277" spans="1:7">
      <c r="A277" s="190">
        <v>35437.91436345</v>
      </c>
      <c r="F277" s="174">
        <v>271</v>
      </c>
      <c r="G277" s="196">
        <v>106895.73887999999</v>
      </c>
    </row>
    <row r="278" spans="1:7">
      <c r="A278" s="190">
        <v>35457.671255999994</v>
      </c>
      <c r="F278" s="174">
        <v>272</v>
      </c>
      <c r="G278" s="196">
        <v>85659.907797811233</v>
      </c>
    </row>
    <row r="279" spans="1:7">
      <c r="A279" s="190">
        <v>35457.671256000001</v>
      </c>
      <c r="F279" s="174">
        <v>273</v>
      </c>
      <c r="G279" s="196">
        <v>39059.058258080004</v>
      </c>
    </row>
    <row r="280" spans="1:7">
      <c r="A280" s="190">
        <v>35496.912001124998</v>
      </c>
      <c r="F280" s="174">
        <v>274</v>
      </c>
      <c r="G280" s="196">
        <v>76727.895728332835</v>
      </c>
    </row>
    <row r="281" spans="1:7">
      <c r="A281" s="190">
        <v>35556.007859062483</v>
      </c>
      <c r="F281" s="174">
        <v>275</v>
      </c>
      <c r="G281" s="196">
        <v>46002.687802149994</v>
      </c>
    </row>
    <row r="282" spans="1:7">
      <c r="A282" s="190">
        <v>35556.007859062491</v>
      </c>
      <c r="F282" s="174">
        <v>276</v>
      </c>
      <c r="G282" s="196">
        <v>54060.980288000013</v>
      </c>
    </row>
    <row r="283" spans="1:7">
      <c r="A283" s="190">
        <v>35556.007859062498</v>
      </c>
      <c r="F283" s="174">
        <v>277</v>
      </c>
      <c r="G283" s="196">
        <v>51301.156659200016</v>
      </c>
    </row>
    <row r="284" spans="1:7">
      <c r="A284" s="190">
        <v>35556.007859062505</v>
      </c>
      <c r="F284" s="174">
        <v>278</v>
      </c>
      <c r="G284" s="196">
        <v>90608.747008819235</v>
      </c>
    </row>
    <row r="285" spans="1:7">
      <c r="A285" s="190">
        <v>35615.202100781244</v>
      </c>
      <c r="F285" s="174">
        <v>279</v>
      </c>
      <c r="G285" s="196">
        <v>64557.846528000031</v>
      </c>
    </row>
    <row r="286" spans="1:7">
      <c r="A286" s="190">
        <v>35630.862612449993</v>
      </c>
      <c r="F286" s="174">
        <v>280</v>
      </c>
      <c r="G286" s="196">
        <v>108730.49641058307</v>
      </c>
    </row>
    <row r="287" spans="1:7">
      <c r="A287" s="190">
        <v>35630.862612450001</v>
      </c>
      <c r="F287" s="174">
        <v>281</v>
      </c>
      <c r="G287" s="196">
        <v>60548.297922560021</v>
      </c>
    </row>
    <row r="288" spans="1:7">
      <c r="A288" s="190">
        <v>35630.862612450001</v>
      </c>
      <c r="F288" s="174">
        <v>282</v>
      </c>
      <c r="G288" s="196">
        <v>41114.798166400004</v>
      </c>
    </row>
    <row r="289" spans="1:7">
      <c r="A289" s="190">
        <v>35630.862612450001</v>
      </c>
      <c r="F289" s="174">
        <v>283</v>
      </c>
      <c r="G289" s="196">
        <v>57858.44736000002</v>
      </c>
    </row>
    <row r="290" spans="1:7">
      <c r="A290" s="190">
        <v>35690.181473624994</v>
      </c>
      <c r="F290" s="174">
        <v>284</v>
      </c>
      <c r="G290" s="196">
        <v>65572.617600000012</v>
      </c>
    </row>
    <row r="291" spans="1:7">
      <c r="A291" s="190">
        <v>35780.396399999998</v>
      </c>
      <c r="F291" s="174">
        <v>285</v>
      </c>
      <c r="G291" s="196">
        <v>72152.88729600003</v>
      </c>
    </row>
    <row r="292" spans="1:7">
      <c r="A292" s="190">
        <v>36377.875</v>
      </c>
      <c r="F292" s="174">
        <v>286</v>
      </c>
      <c r="G292" s="196">
        <v>67926.991720448015</v>
      </c>
    </row>
    <row r="293" spans="1:7">
      <c r="A293" s="190">
        <v>36438.4375</v>
      </c>
      <c r="F293" s="174">
        <v>287</v>
      </c>
      <c r="G293" s="196">
        <v>57209.395937792033</v>
      </c>
    </row>
    <row r="294" spans="1:7">
      <c r="A294" s="190">
        <v>36454.46</v>
      </c>
      <c r="F294" s="174">
        <v>288</v>
      </c>
      <c r="G294" s="196">
        <v>51631.479833857295</v>
      </c>
    </row>
    <row r="295" spans="1:7">
      <c r="A295" s="190">
        <v>36454.460000000006</v>
      </c>
      <c r="F295" s="174">
        <v>289</v>
      </c>
      <c r="G295" s="196">
        <v>43702.553412042507</v>
      </c>
    </row>
    <row r="296" spans="1:7">
      <c r="A296" s="190">
        <v>36454.460000000006</v>
      </c>
      <c r="F296" s="174">
        <v>290</v>
      </c>
      <c r="G296" s="196">
        <v>71533.537038172202</v>
      </c>
    </row>
    <row r="297" spans="1:7">
      <c r="A297" s="190">
        <v>36454.460000000006</v>
      </c>
      <c r="F297" s="174">
        <v>291</v>
      </c>
      <c r="G297" s="196">
        <v>68363.127384000007</v>
      </c>
    </row>
    <row r="298" spans="1:7">
      <c r="A298" s="190">
        <v>36515.15</v>
      </c>
      <c r="F298" s="174">
        <v>292</v>
      </c>
      <c r="G298" s="196">
        <v>55050.550808064014</v>
      </c>
    </row>
    <row r="299" spans="1:7">
      <c r="A299" s="190">
        <v>36515.150000000009</v>
      </c>
      <c r="F299" s="174">
        <v>293</v>
      </c>
      <c r="G299" s="196">
        <v>82610.0031308256</v>
      </c>
    </row>
    <row r="300" spans="1:7">
      <c r="A300" s="190">
        <v>36515.150000000009</v>
      </c>
      <c r="F300" s="174">
        <v>294</v>
      </c>
      <c r="G300" s="196">
        <v>78141.576941568026</v>
      </c>
    </row>
    <row r="301" spans="1:7">
      <c r="A301" s="190">
        <v>36515.150000000009</v>
      </c>
      <c r="F301" s="174">
        <v>295</v>
      </c>
      <c r="G301" s="196">
        <v>71612.702679777329</v>
      </c>
    </row>
    <row r="302" spans="1:7">
      <c r="A302" s="190">
        <v>36515.150000000009</v>
      </c>
      <c r="F302" s="174">
        <v>296</v>
      </c>
      <c r="G302" s="196">
        <v>70738.12480000002</v>
      </c>
    </row>
    <row r="303" spans="1:7">
      <c r="A303" s="190">
        <v>36592.024000000005</v>
      </c>
      <c r="F303" s="174">
        <v>297</v>
      </c>
      <c r="G303" s="196">
        <v>57922.47888000001</v>
      </c>
    </row>
    <row r="304" spans="1:7">
      <c r="A304" s="190">
        <v>36592.024000000005</v>
      </c>
      <c r="F304" s="174">
        <v>298</v>
      </c>
      <c r="G304" s="196">
        <v>99381.972199014446</v>
      </c>
    </row>
    <row r="305" spans="1:7">
      <c r="A305" s="190">
        <v>36632.520125000003</v>
      </c>
      <c r="F305" s="174">
        <v>299</v>
      </c>
      <c r="G305" s="196">
        <v>51991.957405200003</v>
      </c>
    </row>
    <row r="306" spans="1:7">
      <c r="A306" s="190">
        <v>36632.52012500001</v>
      </c>
      <c r="F306" s="174">
        <v>300</v>
      </c>
      <c r="G306" s="196">
        <v>45875.459006720019</v>
      </c>
    </row>
    <row r="307" spans="1:7">
      <c r="A307" s="190">
        <v>36669.059840000016</v>
      </c>
      <c r="F307" s="174">
        <v>301</v>
      </c>
      <c r="G307" s="196">
        <v>65009.751453696023</v>
      </c>
    </row>
    <row r="308" spans="1:7">
      <c r="A308" s="190">
        <v>36693.506562499999</v>
      </c>
      <c r="F308" s="174">
        <v>302</v>
      </c>
      <c r="G308" s="196">
        <v>60421.095616000006</v>
      </c>
    </row>
    <row r="309" spans="1:7">
      <c r="A309" s="190">
        <v>36693.506562499999</v>
      </c>
      <c r="F309" s="174">
        <v>303</v>
      </c>
      <c r="G309" s="196">
        <v>29692.385510374996</v>
      </c>
    </row>
    <row r="310" spans="1:7">
      <c r="A310" s="190">
        <v>36693.506562499999</v>
      </c>
      <c r="F310" s="174">
        <v>304</v>
      </c>
      <c r="G310" s="196">
        <v>79736.83281571843</v>
      </c>
    </row>
    <row r="311" spans="1:7">
      <c r="A311" s="190">
        <v>36693.506562499999</v>
      </c>
      <c r="F311" s="174">
        <v>305</v>
      </c>
      <c r="G311" s="196">
        <v>100021.88308403722</v>
      </c>
    </row>
    <row r="312" spans="1:7">
      <c r="A312" s="190">
        <v>36693.506562499999</v>
      </c>
      <c r="F312" s="174">
        <v>306</v>
      </c>
      <c r="G312" s="196">
        <v>114453.15411640327</v>
      </c>
    </row>
    <row r="313" spans="1:7">
      <c r="A313" s="190">
        <v>36709.641219999998</v>
      </c>
      <c r="F313" s="174">
        <v>307</v>
      </c>
      <c r="G313" s="196">
        <v>61629.517528320008</v>
      </c>
    </row>
    <row r="314" spans="1:7">
      <c r="A314" s="190">
        <v>36709.641219999998</v>
      </c>
      <c r="F314" s="174">
        <v>308</v>
      </c>
      <c r="G314" s="196">
        <v>72778.919700480008</v>
      </c>
    </row>
    <row r="315" spans="1:7">
      <c r="A315" s="190">
        <v>36709.641220000005</v>
      </c>
      <c r="F315" s="174">
        <v>309</v>
      </c>
      <c r="G315" s="196">
        <v>82828.569600000003</v>
      </c>
    </row>
    <row r="316" spans="1:7">
      <c r="A316" s="190">
        <v>36709.641220000005</v>
      </c>
      <c r="F316" s="174">
        <v>310</v>
      </c>
      <c r="G316" s="196">
        <v>36515.150000000009</v>
      </c>
    </row>
    <row r="317" spans="1:7">
      <c r="A317" s="190">
        <v>36709.641220000005</v>
      </c>
      <c r="F317" s="174">
        <v>311</v>
      </c>
      <c r="G317" s="196">
        <v>68621.101449600013</v>
      </c>
    </row>
    <row r="318" spans="1:7">
      <c r="A318" s="190">
        <v>36709.641220000005</v>
      </c>
      <c r="F318" s="174">
        <v>312</v>
      </c>
      <c r="G318" s="196">
        <v>107568.75386880002</v>
      </c>
    </row>
    <row r="319" spans="1:7">
      <c r="A319" s="190">
        <v>36709.641220000012</v>
      </c>
      <c r="F319" s="174">
        <v>313</v>
      </c>
      <c r="G319" s="196">
        <v>68507.049757440021</v>
      </c>
    </row>
    <row r="320" spans="1:7">
      <c r="A320" s="190">
        <v>36770.756049999996</v>
      </c>
      <c r="F320" s="174">
        <v>314</v>
      </c>
      <c r="G320" s="196">
        <v>103842.26489548801</v>
      </c>
    </row>
    <row r="321" spans="1:7">
      <c r="A321" s="190">
        <v>36770.756049999996</v>
      </c>
      <c r="F321" s="174">
        <v>315</v>
      </c>
      <c r="G321" s="196">
        <v>52581.815999999999</v>
      </c>
    </row>
    <row r="322" spans="1:7">
      <c r="A322" s="190">
        <v>36770.756049999996</v>
      </c>
      <c r="F322" s="174">
        <v>316</v>
      </c>
      <c r="G322" s="196">
        <v>58108.658276400005</v>
      </c>
    </row>
    <row r="323" spans="1:7">
      <c r="A323" s="190">
        <v>36770.756049999996</v>
      </c>
      <c r="F323" s="174">
        <v>317</v>
      </c>
      <c r="G323" s="196">
        <v>61759.263881011218</v>
      </c>
    </row>
    <row r="324" spans="1:7">
      <c r="A324" s="190">
        <v>36770.756049999996</v>
      </c>
      <c r="F324" s="174">
        <v>318</v>
      </c>
      <c r="G324" s="196">
        <v>108201.98879723524</v>
      </c>
    </row>
    <row r="325" spans="1:7">
      <c r="A325" s="190">
        <v>36770.756049999996</v>
      </c>
      <c r="F325" s="174">
        <v>319</v>
      </c>
      <c r="G325" s="196">
        <v>57121.035776000019</v>
      </c>
    </row>
    <row r="326" spans="1:7">
      <c r="A326" s="190">
        <v>36770.756049999996</v>
      </c>
      <c r="F326" s="174">
        <v>320</v>
      </c>
      <c r="G326" s="196">
        <v>81510.911999999997</v>
      </c>
    </row>
    <row r="327" spans="1:7">
      <c r="A327" s="190">
        <v>36770.756050000004</v>
      </c>
      <c r="F327" s="174">
        <v>321</v>
      </c>
      <c r="G327" s="196">
        <v>53857.743520000011</v>
      </c>
    </row>
    <row r="328" spans="1:7">
      <c r="A328" s="190">
        <v>36770.756050000004</v>
      </c>
      <c r="F328" s="174">
        <v>322</v>
      </c>
      <c r="G328" s="196">
        <v>87006.377687040003</v>
      </c>
    </row>
    <row r="329" spans="1:7">
      <c r="A329" s="190">
        <v>36770.756050000004</v>
      </c>
      <c r="F329" s="174">
        <v>323</v>
      </c>
      <c r="G329" s="196">
        <v>58044.420940800002</v>
      </c>
    </row>
    <row r="330" spans="1:7">
      <c r="A330" s="190">
        <v>36770.756050000004</v>
      </c>
      <c r="F330" s="174">
        <v>324</v>
      </c>
      <c r="G330" s="196">
        <v>54439.407150016021</v>
      </c>
    </row>
    <row r="331" spans="1:7">
      <c r="A331" s="190">
        <v>36770.756050000004</v>
      </c>
      <c r="F331" s="174">
        <v>325</v>
      </c>
      <c r="G331" s="196">
        <v>73053.557133312017</v>
      </c>
    </row>
    <row r="332" spans="1:7">
      <c r="A332" s="190">
        <v>36770.756050000004</v>
      </c>
      <c r="F332" s="174">
        <v>326</v>
      </c>
      <c r="G332" s="196">
        <v>38852.119600000013</v>
      </c>
    </row>
    <row r="333" spans="1:7">
      <c r="A333" s="190">
        <v>36770.756050000004</v>
      </c>
      <c r="F333" s="174">
        <v>327</v>
      </c>
      <c r="G333" s="196">
        <v>74233.151999999987</v>
      </c>
    </row>
    <row r="334" spans="1:7">
      <c r="A334" s="190">
        <v>36770.756050000004</v>
      </c>
      <c r="F334" s="174">
        <v>328</v>
      </c>
      <c r="G334" s="196">
        <v>69025.059631718395</v>
      </c>
    </row>
    <row r="335" spans="1:7">
      <c r="A335" s="190">
        <v>36770.756050000004</v>
      </c>
      <c r="F335" s="174">
        <v>329</v>
      </c>
      <c r="G335" s="196">
        <v>95019.065917440035</v>
      </c>
    </row>
    <row r="336" spans="1:7">
      <c r="A336" s="190">
        <v>36770.756050000004</v>
      </c>
      <c r="F336" s="174">
        <v>330</v>
      </c>
      <c r="G336" s="196">
        <v>80640.000000000015</v>
      </c>
    </row>
    <row r="337" spans="1:7">
      <c r="A337" s="190">
        <v>36786.924675200004</v>
      </c>
      <c r="F337" s="174">
        <v>331</v>
      </c>
      <c r="G337" s="196">
        <v>54174.792878080014</v>
      </c>
    </row>
    <row r="338" spans="1:7">
      <c r="A338" s="190">
        <v>36786.924675200004</v>
      </c>
      <c r="F338" s="174">
        <v>332</v>
      </c>
      <c r="G338" s="196">
        <v>68765.566926336018</v>
      </c>
    </row>
    <row r="339" spans="1:7">
      <c r="A339" s="190">
        <v>36786.924675200004</v>
      </c>
      <c r="F339" s="174">
        <v>333</v>
      </c>
      <c r="G339" s="196">
        <v>55026.354936000011</v>
      </c>
    </row>
    <row r="340" spans="1:7">
      <c r="A340" s="190">
        <v>36827.636495350001</v>
      </c>
      <c r="F340" s="174">
        <v>334</v>
      </c>
      <c r="G340" s="196">
        <v>36888.947765875011</v>
      </c>
    </row>
    <row r="341" spans="1:7">
      <c r="A341" s="190">
        <v>36827.636495350001</v>
      </c>
      <c r="F341" s="174">
        <v>335</v>
      </c>
      <c r="G341" s="196">
        <v>54553.027200000004</v>
      </c>
    </row>
    <row r="342" spans="1:7">
      <c r="A342" s="190">
        <v>36827.636495350001</v>
      </c>
      <c r="F342" s="174">
        <v>336</v>
      </c>
      <c r="G342" s="196">
        <v>127296.45740851205</v>
      </c>
    </row>
    <row r="343" spans="1:7">
      <c r="A343" s="190">
        <v>36831.972624999995</v>
      </c>
      <c r="F343" s="174">
        <v>337</v>
      </c>
      <c r="G343" s="196">
        <v>60776.782065664018</v>
      </c>
    </row>
    <row r="344" spans="1:7">
      <c r="A344" s="190">
        <v>36831.972624999995</v>
      </c>
      <c r="F344" s="174">
        <v>338</v>
      </c>
      <c r="G344" s="196">
        <v>88684.461522944053</v>
      </c>
    </row>
    <row r="345" spans="1:7">
      <c r="A345" s="190">
        <v>36831.972625000002</v>
      </c>
      <c r="F345" s="174">
        <v>339</v>
      </c>
      <c r="G345" s="196">
        <v>52188.153470879995</v>
      </c>
    </row>
    <row r="346" spans="1:7">
      <c r="A346" s="190">
        <v>36848.168167999997</v>
      </c>
      <c r="F346" s="174">
        <v>340</v>
      </c>
      <c r="G346" s="196">
        <v>31320.942942800015</v>
      </c>
    </row>
    <row r="347" spans="1:7">
      <c r="A347" s="190">
        <v>36848.168168000004</v>
      </c>
      <c r="F347" s="174">
        <v>341</v>
      </c>
      <c r="G347" s="196">
        <v>40828.995200000012</v>
      </c>
    </row>
    <row r="348" spans="1:7">
      <c r="A348" s="190">
        <v>36848.168168000004</v>
      </c>
      <c r="F348" s="174">
        <v>342</v>
      </c>
      <c r="G348" s="196">
        <v>129082.50464256003</v>
      </c>
    </row>
    <row r="349" spans="1:7">
      <c r="A349" s="190">
        <v>36848.168168000004</v>
      </c>
      <c r="F349" s="174">
        <v>343</v>
      </c>
      <c r="G349" s="196">
        <v>64046.361352960026</v>
      </c>
    </row>
    <row r="350" spans="1:7">
      <c r="A350" s="190">
        <v>36848.168168000004</v>
      </c>
      <c r="F350" s="174">
        <v>344</v>
      </c>
      <c r="G350" s="196">
        <v>67925.759999999995</v>
      </c>
    </row>
    <row r="351" spans="1:7">
      <c r="A351" s="190">
        <v>36848.168168000011</v>
      </c>
      <c r="F351" s="174">
        <v>345</v>
      </c>
      <c r="G351" s="196">
        <v>54643.847999999998</v>
      </c>
    </row>
    <row r="352" spans="1:7">
      <c r="A352" s="190">
        <v>36848.168168000018</v>
      </c>
      <c r="F352" s="174">
        <v>346</v>
      </c>
      <c r="G352" s="196">
        <v>76321.383936000027</v>
      </c>
    </row>
    <row r="353" spans="1:7">
      <c r="A353" s="190">
        <v>36888.947765874997</v>
      </c>
      <c r="F353" s="174">
        <v>347</v>
      </c>
      <c r="G353" s="196">
        <v>109489.62447359999</v>
      </c>
    </row>
    <row r="354" spans="1:7">
      <c r="A354" s="190">
        <v>36888.947765874997</v>
      </c>
      <c r="F354" s="174">
        <v>348</v>
      </c>
      <c r="G354" s="196">
        <v>58141.054271999994</v>
      </c>
    </row>
    <row r="355" spans="1:7">
      <c r="A355" s="190">
        <v>36888.947765874997</v>
      </c>
      <c r="F355" s="174">
        <v>349</v>
      </c>
      <c r="G355" s="196">
        <v>45855.295780000008</v>
      </c>
    </row>
    <row r="356" spans="1:7">
      <c r="A356" s="190">
        <v>36888.947765874997</v>
      </c>
      <c r="F356" s="174">
        <v>350</v>
      </c>
      <c r="G356" s="196">
        <v>52130.461071360012</v>
      </c>
    </row>
    <row r="357" spans="1:7">
      <c r="A357" s="190">
        <v>36888.947765874997</v>
      </c>
      <c r="F357" s="174">
        <v>351</v>
      </c>
      <c r="G357" s="196">
        <v>29887.090429572258</v>
      </c>
    </row>
    <row r="358" spans="1:7">
      <c r="A358" s="190">
        <v>36888.947765875004</v>
      </c>
      <c r="F358" s="174">
        <v>352</v>
      </c>
      <c r="G358" s="196">
        <v>83664.586342400027</v>
      </c>
    </row>
    <row r="359" spans="1:7">
      <c r="A359" s="190">
        <v>36888.947765875004</v>
      </c>
      <c r="F359" s="174">
        <v>353</v>
      </c>
      <c r="G359" s="196">
        <v>74982.412288000021</v>
      </c>
    </row>
    <row r="360" spans="1:7">
      <c r="A360" s="190">
        <v>36888.947765875004</v>
      </c>
      <c r="F360" s="174">
        <v>354</v>
      </c>
      <c r="G360" s="196">
        <v>54439.407150015999</v>
      </c>
    </row>
    <row r="361" spans="1:7">
      <c r="A361" s="190">
        <v>36888.947765875004</v>
      </c>
      <c r="F361" s="174">
        <v>355</v>
      </c>
      <c r="G361" s="196">
        <v>57001.033600000002</v>
      </c>
    </row>
    <row r="362" spans="1:7">
      <c r="A362" s="190">
        <v>36888.947765875004</v>
      </c>
      <c r="F362" s="174">
        <v>356</v>
      </c>
      <c r="G362" s="196">
        <v>68659.35820800002</v>
      </c>
    </row>
    <row r="363" spans="1:7">
      <c r="A363" s="190">
        <v>36905.168361655997</v>
      </c>
      <c r="F363" s="174">
        <v>357</v>
      </c>
      <c r="G363" s="196">
        <v>52107.548639999994</v>
      </c>
    </row>
    <row r="364" spans="1:7">
      <c r="A364" s="190">
        <v>36909.513620000005</v>
      </c>
      <c r="F364" s="174">
        <v>358</v>
      </c>
      <c r="G364" s="196">
        <v>76278.857923200019</v>
      </c>
    </row>
    <row r="365" spans="1:7">
      <c r="A365" s="190">
        <v>36909.513620000005</v>
      </c>
      <c r="F365" s="174">
        <v>359</v>
      </c>
      <c r="G365" s="196">
        <v>81772.911360000013</v>
      </c>
    </row>
    <row r="366" spans="1:7">
      <c r="A366" s="190">
        <v>36909.513620000012</v>
      </c>
      <c r="F366" s="174">
        <v>360</v>
      </c>
      <c r="G366" s="196">
        <v>60742.917451596819</v>
      </c>
    </row>
    <row r="367" spans="1:7">
      <c r="A367" s="190">
        <v>36909.513620000012</v>
      </c>
      <c r="F367" s="174">
        <v>361</v>
      </c>
      <c r="G367" s="196">
        <v>64288.045735424013</v>
      </c>
    </row>
    <row r="368" spans="1:7">
      <c r="A368" s="190">
        <v>36925.74325888</v>
      </c>
      <c r="F368" s="174">
        <v>362</v>
      </c>
      <c r="G368" s="196">
        <v>102405.45368309763</v>
      </c>
    </row>
    <row r="369" spans="1:7">
      <c r="A369" s="190">
        <v>36925.74325888</v>
      </c>
      <c r="F369" s="174">
        <v>363</v>
      </c>
      <c r="G369" s="196">
        <v>49234.107047999998</v>
      </c>
    </row>
    <row r="370" spans="1:7">
      <c r="A370" s="190">
        <v>36950.361108437493</v>
      </c>
      <c r="F370" s="174">
        <v>364</v>
      </c>
      <c r="G370" s="196">
        <v>68545.242931200017</v>
      </c>
    </row>
    <row r="371" spans="1:7">
      <c r="A371" s="190">
        <v>36950.361108437493</v>
      </c>
      <c r="F371" s="174">
        <v>365</v>
      </c>
      <c r="G371" s="196">
        <v>49496.343449750406</v>
      </c>
    </row>
    <row r="372" spans="1:7">
      <c r="A372" s="190">
        <v>36950.361108437501</v>
      </c>
      <c r="F372" s="174">
        <v>366</v>
      </c>
      <c r="G372" s="196">
        <v>114453.15411640324</v>
      </c>
    </row>
    <row r="373" spans="1:7">
      <c r="A373" s="190">
        <v>36950.361108437501</v>
      </c>
      <c r="F373" s="174">
        <v>367</v>
      </c>
      <c r="G373" s="196">
        <v>98334.077829119997</v>
      </c>
    </row>
    <row r="374" spans="1:7">
      <c r="A374" s="190">
        <v>36966.608708539999</v>
      </c>
      <c r="F374" s="174">
        <v>368</v>
      </c>
      <c r="G374" s="196">
        <v>62993.306879999989</v>
      </c>
    </row>
    <row r="375" spans="1:7">
      <c r="A375" s="190">
        <v>36966.608708539999</v>
      </c>
      <c r="F375" s="174">
        <v>369</v>
      </c>
      <c r="G375" s="196">
        <v>73955.421033984021</v>
      </c>
    </row>
    <row r="376" spans="1:7">
      <c r="A376" s="190">
        <v>36966.608708540007</v>
      </c>
      <c r="F376" s="174">
        <v>370</v>
      </c>
      <c r="G376" s="196">
        <v>106480.68449894406</v>
      </c>
    </row>
    <row r="377" spans="1:7">
      <c r="A377" s="190">
        <v>36966.608708540007</v>
      </c>
      <c r="F377" s="174">
        <v>371</v>
      </c>
      <c r="G377" s="196">
        <v>102575.94000998403</v>
      </c>
    </row>
    <row r="378" spans="1:7">
      <c r="A378" s="190">
        <v>36966.608708540014</v>
      </c>
      <c r="F378" s="174">
        <v>372</v>
      </c>
      <c r="G378" s="196">
        <v>93066.180802560004</v>
      </c>
    </row>
    <row r="379" spans="1:7">
      <c r="A379" s="190">
        <v>36966.608708540014</v>
      </c>
      <c r="F379" s="174">
        <v>373</v>
      </c>
      <c r="G379" s="196">
        <v>48606.613526800007</v>
      </c>
    </row>
    <row r="380" spans="1:7">
      <c r="A380" s="190">
        <v>36987.217859200005</v>
      </c>
      <c r="F380" s="174">
        <v>374</v>
      </c>
      <c r="G380" s="196">
        <v>66884.069952000005</v>
      </c>
    </row>
    <row r="381" spans="1:7">
      <c r="A381" s="190">
        <v>36987.217859200005</v>
      </c>
      <c r="F381" s="174">
        <v>375</v>
      </c>
      <c r="G381" s="196">
        <v>55142.199893760007</v>
      </c>
    </row>
    <row r="382" spans="1:7">
      <c r="A382" s="190">
        <v>37011.876692968748</v>
      </c>
      <c r="F382" s="174">
        <v>376</v>
      </c>
      <c r="G382" s="196">
        <v>76855.633623552014</v>
      </c>
    </row>
    <row r="383" spans="1:7">
      <c r="A383" s="190">
        <v>37028.151342349993</v>
      </c>
      <c r="F383" s="174">
        <v>377</v>
      </c>
      <c r="G383" s="196">
        <v>82081.488383999997</v>
      </c>
    </row>
    <row r="384" spans="1:7">
      <c r="A384" s="190">
        <v>37028.151342349993</v>
      </c>
      <c r="F384" s="174">
        <v>378</v>
      </c>
      <c r="G384" s="196">
        <v>40896.968000000015</v>
      </c>
    </row>
    <row r="385" spans="1:7">
      <c r="A385" s="190">
        <v>37028.151342349993</v>
      </c>
      <c r="F385" s="174">
        <v>379</v>
      </c>
      <c r="G385" s="196">
        <v>78687.14112</v>
      </c>
    </row>
    <row r="386" spans="1:7">
      <c r="A386" s="190">
        <v>37028.151342349993</v>
      </c>
      <c r="F386" s="174">
        <v>380</v>
      </c>
      <c r="G386" s="196">
        <v>102405.45368309764</v>
      </c>
    </row>
    <row r="387" spans="1:7">
      <c r="A387" s="190">
        <v>37028.151342349993</v>
      </c>
      <c r="F387" s="174">
        <v>381</v>
      </c>
      <c r="G387" s="196">
        <v>49502.171208</v>
      </c>
    </row>
    <row r="388" spans="1:7">
      <c r="A388" s="190">
        <v>37028.15134235</v>
      </c>
      <c r="F388" s="174">
        <v>382</v>
      </c>
      <c r="G388" s="196">
        <v>87187.967999999993</v>
      </c>
    </row>
    <row r="389" spans="1:7">
      <c r="A389" s="190">
        <v>37028.15134235</v>
      </c>
      <c r="F389" s="174">
        <v>383</v>
      </c>
      <c r="G389" s="196">
        <v>62190.451007999996</v>
      </c>
    </row>
    <row r="390" spans="1:7">
      <c r="A390" s="190">
        <v>37028.15134235</v>
      </c>
      <c r="F390" s="174">
        <v>384</v>
      </c>
      <c r="G390" s="196">
        <v>73319.268556800016</v>
      </c>
    </row>
    <row r="391" spans="1:7">
      <c r="A391" s="190">
        <v>37028.15134235</v>
      </c>
      <c r="F391" s="174">
        <v>385</v>
      </c>
      <c r="G391" s="196">
        <v>43581.686056384016</v>
      </c>
    </row>
    <row r="392" spans="1:7">
      <c r="A392" s="190">
        <v>37028.151342350007</v>
      </c>
      <c r="F392" s="174">
        <v>386</v>
      </c>
      <c r="G392" s="196">
        <v>49130.674050000001</v>
      </c>
    </row>
    <row r="393" spans="1:7">
      <c r="A393" s="190">
        <v>37028.151342350007</v>
      </c>
      <c r="F393" s="174">
        <v>387</v>
      </c>
      <c r="G393" s="196">
        <v>64981.178304000001</v>
      </c>
    </row>
    <row r="394" spans="1:7">
      <c r="A394" s="190">
        <v>37028.151342350007</v>
      </c>
      <c r="F394" s="174">
        <v>388</v>
      </c>
      <c r="G394" s="196">
        <v>54379.226058752007</v>
      </c>
    </row>
    <row r="395" spans="1:7">
      <c r="A395" s="190">
        <v>37044.433147926407</v>
      </c>
      <c r="F395" s="174">
        <v>389</v>
      </c>
      <c r="G395" s="196">
        <v>54060.980288000021</v>
      </c>
    </row>
    <row r="396" spans="1:7">
      <c r="A396" s="190">
        <v>37085.429950817459</v>
      </c>
      <c r="F396" s="174">
        <v>390</v>
      </c>
      <c r="G396" s="196">
        <v>80206.227001350606</v>
      </c>
    </row>
    <row r="397" spans="1:7">
      <c r="A397" s="190">
        <v>37089.796433374999</v>
      </c>
      <c r="F397" s="174">
        <v>391</v>
      </c>
      <c r="G397" s="196">
        <v>54234.747724640016</v>
      </c>
    </row>
    <row r="398" spans="1:7">
      <c r="A398" s="190">
        <v>37089.796433374999</v>
      </c>
      <c r="F398" s="174">
        <v>392</v>
      </c>
      <c r="G398" s="196">
        <v>79736.83281571843</v>
      </c>
    </row>
    <row r="399" spans="1:7">
      <c r="A399" s="190">
        <v>37089.796433374999</v>
      </c>
      <c r="F399" s="174">
        <v>393</v>
      </c>
      <c r="G399" s="196">
        <v>79736.83281571843</v>
      </c>
    </row>
    <row r="400" spans="1:7">
      <c r="A400" s="190">
        <v>37106.105345176016</v>
      </c>
      <c r="F400" s="174">
        <v>394</v>
      </c>
      <c r="G400" s="196">
        <v>82035.752860800014</v>
      </c>
    </row>
    <row r="401" spans="1:7">
      <c r="A401" s="190">
        <v>37106.105345176016</v>
      </c>
      <c r="F401" s="174">
        <v>395</v>
      </c>
      <c r="G401" s="196">
        <v>60641.959694059551</v>
      </c>
    </row>
    <row r="402" spans="1:7">
      <c r="A402" s="190">
        <v>37106.105345176016</v>
      </c>
      <c r="F402" s="174">
        <v>396</v>
      </c>
      <c r="G402" s="196">
        <v>45682.907449999999</v>
      </c>
    </row>
    <row r="403" spans="1:7">
      <c r="A403" s="190">
        <v>37147.170400236129</v>
      </c>
      <c r="F403" s="174">
        <v>397</v>
      </c>
      <c r="G403" s="196">
        <v>68287.55404800002</v>
      </c>
    </row>
    <row r="404" spans="1:7">
      <c r="A404" s="190">
        <v>37167.206249999996</v>
      </c>
      <c r="F404" s="174">
        <v>398</v>
      </c>
      <c r="G404" s="196">
        <v>68032.067545788435</v>
      </c>
    </row>
    <row r="405" spans="1:7">
      <c r="A405" s="190">
        <v>37167.880215340003</v>
      </c>
      <c r="F405" s="174">
        <v>399</v>
      </c>
      <c r="G405" s="196">
        <v>48790.034709920008</v>
      </c>
    </row>
    <row r="406" spans="1:7">
      <c r="A406" s="190">
        <v>37245.452999999994</v>
      </c>
      <c r="F406" s="174">
        <v>400</v>
      </c>
      <c r="G406" s="196">
        <v>49234.107047999991</v>
      </c>
    </row>
    <row r="407" spans="1:7">
      <c r="A407" s="190">
        <v>37245.452999999994</v>
      </c>
      <c r="F407" s="174">
        <v>401</v>
      </c>
      <c r="G407" s="196">
        <v>85158.596812800024</v>
      </c>
    </row>
    <row r="408" spans="1:7">
      <c r="A408" s="190">
        <v>37303.067751000002</v>
      </c>
      <c r="F408" s="174">
        <v>402</v>
      </c>
      <c r="G408" s="196">
        <v>63975.560069120023</v>
      </c>
    </row>
    <row r="409" spans="1:7">
      <c r="A409" s="190">
        <v>37323.864480000004</v>
      </c>
      <c r="F409" s="174">
        <v>403</v>
      </c>
      <c r="G409" s="196">
        <v>65117.980784640014</v>
      </c>
    </row>
    <row r="410" spans="1:7">
      <c r="A410" s="190">
        <v>37323.864480000004</v>
      </c>
      <c r="F410" s="174">
        <v>404</v>
      </c>
      <c r="G410" s="196">
        <v>80339.755681153052</v>
      </c>
    </row>
    <row r="411" spans="1:7">
      <c r="A411" s="190">
        <v>37365.170527499991</v>
      </c>
      <c r="F411" s="174">
        <v>405</v>
      </c>
      <c r="G411" s="196">
        <v>57304.63910528001</v>
      </c>
    </row>
    <row r="412" spans="1:7">
      <c r="A412" s="190">
        <v>37365.170527499999</v>
      </c>
      <c r="F412" s="174">
        <v>406</v>
      </c>
      <c r="G412" s="196">
        <v>58141.054272000001</v>
      </c>
    </row>
    <row r="413" spans="1:7">
      <c r="A413" s="190">
        <v>37365.170527499999</v>
      </c>
      <c r="F413" s="174">
        <v>407</v>
      </c>
      <c r="G413" s="196">
        <v>60844.043285312015</v>
      </c>
    </row>
    <row r="414" spans="1:7">
      <c r="A414" s="190">
        <v>37365.170527500006</v>
      </c>
      <c r="F414" s="174">
        <v>408</v>
      </c>
      <c r="G414" s="196">
        <v>73287.0432</v>
      </c>
    </row>
    <row r="415" spans="1:7">
      <c r="A415" s="190">
        <v>37365.170527500006</v>
      </c>
      <c r="F415" s="174">
        <v>409</v>
      </c>
      <c r="G415" s="196">
        <v>72778.919700479993</v>
      </c>
    </row>
    <row r="416" spans="1:7">
      <c r="A416" s="190">
        <v>37365.170527500006</v>
      </c>
      <c r="F416" s="174">
        <v>410</v>
      </c>
      <c r="G416" s="196">
        <v>76566.702670080005</v>
      </c>
    </row>
    <row r="417" spans="1:7">
      <c r="A417" s="190">
        <v>37365.170527500006</v>
      </c>
      <c r="F417" s="174">
        <v>411</v>
      </c>
      <c r="G417" s="196">
        <v>95377.628430336044</v>
      </c>
    </row>
    <row r="418" spans="1:7">
      <c r="A418" s="190">
        <v>37427.376693749997</v>
      </c>
      <c r="F418" s="174">
        <v>412</v>
      </c>
      <c r="G418" s="196">
        <v>63292.00640000002</v>
      </c>
    </row>
    <row r="419" spans="1:7">
      <c r="A419" s="190">
        <v>37427.376693749997</v>
      </c>
      <c r="F419" s="174">
        <v>413</v>
      </c>
      <c r="G419" s="196">
        <v>46622.543520000014</v>
      </c>
    </row>
    <row r="420" spans="1:7">
      <c r="A420" s="190">
        <v>37427.376693749997</v>
      </c>
      <c r="F420" s="174">
        <v>414</v>
      </c>
      <c r="G420" s="196">
        <v>60193.948640000002</v>
      </c>
    </row>
    <row r="421" spans="1:7">
      <c r="A421" s="190">
        <v>37427.376693749997</v>
      </c>
      <c r="F421" s="174">
        <v>415</v>
      </c>
      <c r="G421" s="196">
        <v>54643.847999999998</v>
      </c>
    </row>
    <row r="422" spans="1:7">
      <c r="A422" s="190">
        <v>37443.834044400006</v>
      </c>
      <c r="F422" s="174">
        <v>416</v>
      </c>
      <c r="G422" s="196">
        <v>43490.127892400007</v>
      </c>
    </row>
    <row r="423" spans="1:7">
      <c r="A423" s="190">
        <v>37443.834044400006</v>
      </c>
      <c r="F423" s="174">
        <v>417</v>
      </c>
      <c r="G423" s="196">
        <v>50916.158720000014</v>
      </c>
    </row>
    <row r="424" spans="1:7">
      <c r="A424" s="190">
        <v>37489.686421874998</v>
      </c>
      <c r="F424" s="174">
        <v>418</v>
      </c>
      <c r="G424" s="196">
        <v>100397.50361088003</v>
      </c>
    </row>
    <row r="425" spans="1:7">
      <c r="A425" s="190">
        <v>37489.686421874998</v>
      </c>
      <c r="F425" s="174">
        <v>419</v>
      </c>
      <c r="G425" s="196">
        <v>57520.883026432006</v>
      </c>
    </row>
    <row r="426" spans="1:7">
      <c r="A426" s="190">
        <v>37506.171170999995</v>
      </c>
      <c r="F426" s="174">
        <v>420</v>
      </c>
      <c r="G426" s="196">
        <v>46447.270800000013</v>
      </c>
    </row>
    <row r="427" spans="1:7">
      <c r="A427" s="190">
        <v>37506.171170999995</v>
      </c>
      <c r="F427" s="174">
        <v>421</v>
      </c>
      <c r="G427" s="196">
        <v>108730.49641058307</v>
      </c>
    </row>
    <row r="428" spans="1:7">
      <c r="A428" s="190">
        <v>37506.171170999995</v>
      </c>
      <c r="F428" s="174">
        <v>422</v>
      </c>
      <c r="G428" s="196">
        <v>63098.179199999999</v>
      </c>
    </row>
    <row r="429" spans="1:7">
      <c r="A429" s="190">
        <v>37506.171171000002</v>
      </c>
      <c r="F429" s="174">
        <v>423</v>
      </c>
      <c r="G429" s="196">
        <v>82966.463999999993</v>
      </c>
    </row>
    <row r="430" spans="1:7">
      <c r="A430" s="190">
        <v>37506.171171000002</v>
      </c>
      <c r="F430" s="174">
        <v>424</v>
      </c>
      <c r="G430" s="196">
        <v>33130.451201050004</v>
      </c>
    </row>
    <row r="431" spans="1:7">
      <c r="A431" s="190">
        <v>37506.171171000002</v>
      </c>
      <c r="F431" s="174">
        <v>425</v>
      </c>
      <c r="G431" s="196">
        <v>88400.317644800045</v>
      </c>
    </row>
    <row r="432" spans="1:7">
      <c r="A432" s="190">
        <v>37506.171171000002</v>
      </c>
      <c r="F432" s="174">
        <v>426</v>
      </c>
      <c r="G432" s="196">
        <v>87006.377687040018</v>
      </c>
    </row>
    <row r="433" spans="1:7">
      <c r="A433" s="190">
        <v>37522.663168704014</v>
      </c>
      <c r="F433" s="174">
        <v>427</v>
      </c>
      <c r="G433" s="196">
        <v>81772.911360000013</v>
      </c>
    </row>
    <row r="434" spans="1:7">
      <c r="A434" s="190">
        <v>37568.612077499994</v>
      </c>
      <c r="F434" s="174">
        <v>428</v>
      </c>
      <c r="G434" s="196">
        <v>73554.93763430402</v>
      </c>
    </row>
    <row r="435" spans="1:7">
      <c r="A435" s="190">
        <v>37568.612077499994</v>
      </c>
      <c r="F435" s="174">
        <v>429</v>
      </c>
      <c r="G435" s="196">
        <v>77306.664960000009</v>
      </c>
    </row>
    <row r="436" spans="1:7">
      <c r="A436" s="190">
        <v>37568.612077499994</v>
      </c>
      <c r="F436" s="174">
        <v>430</v>
      </c>
      <c r="G436" s="196">
        <v>80900.666972160019</v>
      </c>
    </row>
    <row r="437" spans="1:7">
      <c r="A437" s="190">
        <v>37568.612077500002</v>
      </c>
      <c r="F437" s="174">
        <v>431</v>
      </c>
      <c r="G437" s="196">
        <v>46447.270800000006</v>
      </c>
    </row>
    <row r="438" spans="1:7">
      <c r="A438" s="190">
        <v>37568.612077500002</v>
      </c>
      <c r="F438" s="174">
        <v>432</v>
      </c>
      <c r="G438" s="196">
        <v>65081.697269568016</v>
      </c>
    </row>
    <row r="439" spans="1:7">
      <c r="A439" s="190">
        <v>37626.726721192506</v>
      </c>
      <c r="F439" s="174">
        <v>433</v>
      </c>
      <c r="G439" s="196">
        <v>97758.593279999986</v>
      </c>
    </row>
    <row r="440" spans="1:7">
      <c r="A440" s="190">
        <v>37626.726721192506</v>
      </c>
      <c r="F440" s="174">
        <v>434</v>
      </c>
      <c r="G440" s="196">
        <v>54030.857695600011</v>
      </c>
    </row>
    <row r="441" spans="1:7">
      <c r="A441" s="190">
        <v>37647.703892400001</v>
      </c>
      <c r="F441" s="174">
        <v>435</v>
      </c>
      <c r="G441" s="196">
        <v>72232.73836800002</v>
      </c>
    </row>
    <row r="442" spans="1:7">
      <c r="A442" s="190">
        <v>38070.341769599996</v>
      </c>
      <c r="F442" s="174">
        <v>436</v>
      </c>
      <c r="G442" s="196">
        <v>76643.075398041634</v>
      </c>
    </row>
    <row r="443" spans="1:7">
      <c r="A443" s="190">
        <v>38175.924227624993</v>
      </c>
      <c r="F443" s="174">
        <v>437</v>
      </c>
      <c r="G443" s="196">
        <v>46772.401695600005</v>
      </c>
    </row>
    <row r="444" spans="1:7">
      <c r="A444" s="190">
        <v>38292.5</v>
      </c>
      <c r="F444" s="174">
        <v>438</v>
      </c>
      <c r="G444" s="196">
        <v>57800.793000000005</v>
      </c>
    </row>
    <row r="445" spans="1:7">
      <c r="A445" s="190">
        <v>38560.547499999993</v>
      </c>
      <c r="F445" s="174">
        <v>439</v>
      </c>
      <c r="G445" s="196">
        <v>102405.45368309763</v>
      </c>
    </row>
    <row r="446" spans="1:7">
      <c r="A446" s="190">
        <v>38560.547500000001</v>
      </c>
      <c r="F446" s="174">
        <v>440</v>
      </c>
      <c r="G446" s="196">
        <v>68401.240320000012</v>
      </c>
    </row>
    <row r="447" spans="1:7">
      <c r="A447" s="190">
        <v>38560.547500000001</v>
      </c>
      <c r="F447" s="174">
        <v>441</v>
      </c>
      <c r="G447" s="196">
        <v>67305.171691520023</v>
      </c>
    </row>
    <row r="448" spans="1:7">
      <c r="A448" s="190">
        <v>38560.547500000001</v>
      </c>
      <c r="F448" s="174">
        <v>442</v>
      </c>
      <c r="G448" s="196">
        <v>43581.686056384009</v>
      </c>
    </row>
    <row r="449" spans="1:7">
      <c r="A449" s="190">
        <v>38560.547500000001</v>
      </c>
      <c r="F449" s="174">
        <v>443</v>
      </c>
      <c r="G449" s="196">
        <v>71233.291673600019</v>
      </c>
    </row>
    <row r="450" spans="1:7">
      <c r="A450" s="190">
        <v>38560.547500000001</v>
      </c>
      <c r="F450" s="174">
        <v>444</v>
      </c>
      <c r="G450" s="196">
        <v>78141.576941568026</v>
      </c>
    </row>
    <row r="451" spans="1:7">
      <c r="A451" s="190">
        <v>38624.743750000001</v>
      </c>
      <c r="F451" s="174">
        <v>445</v>
      </c>
      <c r="G451" s="196">
        <v>60421.095616000028</v>
      </c>
    </row>
    <row r="452" spans="1:7">
      <c r="A452" s="190">
        <v>38624.743750000001</v>
      </c>
      <c r="F452" s="174">
        <v>446</v>
      </c>
      <c r="G452" s="196">
        <v>46948.901324639999</v>
      </c>
    </row>
    <row r="453" spans="1:7">
      <c r="A453" s="190">
        <v>38641.727599999998</v>
      </c>
      <c r="F453" s="174">
        <v>447</v>
      </c>
      <c r="G453" s="196">
        <v>37147.170400236122</v>
      </c>
    </row>
    <row r="454" spans="1:7">
      <c r="A454" s="190">
        <v>38641.727600000006</v>
      </c>
      <c r="F454" s="174">
        <v>448</v>
      </c>
      <c r="G454" s="196">
        <v>122235.47965440001</v>
      </c>
    </row>
    <row r="455" spans="1:7">
      <c r="A455" s="190">
        <v>38706.059000000001</v>
      </c>
      <c r="F455" s="174">
        <v>449</v>
      </c>
      <c r="G455" s="196">
        <v>82517.183999999994</v>
      </c>
    </row>
    <row r="456" spans="1:7">
      <c r="A456" s="190">
        <v>38706.059000000001</v>
      </c>
      <c r="F456" s="174">
        <v>450</v>
      </c>
      <c r="G456" s="196">
        <v>67633.920691904015</v>
      </c>
    </row>
    <row r="457" spans="1:7">
      <c r="A457" s="190">
        <v>38706.059000000001</v>
      </c>
      <c r="F457" s="174">
        <v>451</v>
      </c>
      <c r="G457" s="196">
        <v>82656.058802688014</v>
      </c>
    </row>
    <row r="458" spans="1:7">
      <c r="A458" s="190">
        <v>38706.059000000008</v>
      </c>
      <c r="F458" s="174">
        <v>452</v>
      </c>
      <c r="G458" s="196">
        <v>52188.15347088001</v>
      </c>
    </row>
    <row r="459" spans="1:7">
      <c r="A459" s="190">
        <v>38706.059000000008</v>
      </c>
      <c r="F459" s="174">
        <v>453</v>
      </c>
      <c r="G459" s="196">
        <v>37506.171170999995</v>
      </c>
    </row>
    <row r="460" spans="1:7">
      <c r="A460" s="190">
        <v>38706.059000000008</v>
      </c>
      <c r="F460" s="174">
        <v>454</v>
      </c>
      <c r="G460" s="196">
        <v>79106.253682176</v>
      </c>
    </row>
    <row r="461" spans="1:7">
      <c r="A461" s="190">
        <v>38770.497499999998</v>
      </c>
      <c r="F461" s="174">
        <v>455</v>
      </c>
      <c r="G461" s="196">
        <v>68287.55404800002</v>
      </c>
    </row>
    <row r="462" spans="1:7">
      <c r="A462" s="190">
        <v>38770.497500000005</v>
      </c>
      <c r="F462" s="174">
        <v>456</v>
      </c>
      <c r="G462" s="196">
        <v>51108.295168000019</v>
      </c>
    </row>
    <row r="463" spans="1:7">
      <c r="A463" s="190">
        <v>38787.545440000002</v>
      </c>
      <c r="F463" s="174">
        <v>457</v>
      </c>
      <c r="G463" s="196">
        <v>68880.04900223999</v>
      </c>
    </row>
    <row r="464" spans="1:7">
      <c r="A464" s="190">
        <v>38787.545440000002</v>
      </c>
      <c r="F464" s="174">
        <v>458</v>
      </c>
      <c r="G464" s="196">
        <v>106080.38117376003</v>
      </c>
    </row>
    <row r="465" spans="1:7">
      <c r="A465" s="190">
        <v>38787.545440000002</v>
      </c>
      <c r="F465" s="174">
        <v>459</v>
      </c>
      <c r="G465" s="196">
        <v>38641.727600000006</v>
      </c>
    </row>
    <row r="466" spans="1:7">
      <c r="A466" s="190">
        <v>38787.545440000002</v>
      </c>
      <c r="F466" s="174">
        <v>460</v>
      </c>
      <c r="G466" s="196">
        <v>69622.691039999976</v>
      </c>
    </row>
    <row r="467" spans="1:7">
      <c r="A467" s="190">
        <v>38787.545440000002</v>
      </c>
      <c r="F467" s="174">
        <v>461</v>
      </c>
      <c r="G467" s="196">
        <v>96045.271829348378</v>
      </c>
    </row>
    <row r="468" spans="1:7">
      <c r="A468" s="190">
        <v>38787.545440000009</v>
      </c>
      <c r="F468" s="174">
        <v>462</v>
      </c>
      <c r="G468" s="196">
        <v>68621.101449600013</v>
      </c>
    </row>
    <row r="469" spans="1:7">
      <c r="A469" s="190">
        <v>38787.545440000009</v>
      </c>
      <c r="F469" s="174">
        <v>463</v>
      </c>
      <c r="G469" s="196">
        <v>76482.060533760014</v>
      </c>
    </row>
    <row r="470" spans="1:7">
      <c r="A470" s="190">
        <v>38787.545440000009</v>
      </c>
      <c r="F470" s="174">
        <v>464</v>
      </c>
      <c r="G470" s="196">
        <v>86679.286041600004</v>
      </c>
    </row>
    <row r="471" spans="1:7">
      <c r="A471" s="190">
        <v>38787.545440000009</v>
      </c>
      <c r="F471" s="174">
        <v>465</v>
      </c>
      <c r="G471" s="196">
        <v>87333.12000000001</v>
      </c>
    </row>
    <row r="472" spans="1:7">
      <c r="A472" s="190">
        <v>38830.471332499998</v>
      </c>
      <c r="F472" s="174">
        <v>466</v>
      </c>
      <c r="G472" s="196">
        <v>76609.389158400023</v>
      </c>
    </row>
    <row r="473" spans="1:7">
      <c r="A473" s="190">
        <v>38830.471332499998</v>
      </c>
      <c r="F473" s="174">
        <v>467</v>
      </c>
      <c r="G473" s="196">
        <v>46545.054528000008</v>
      </c>
    </row>
    <row r="474" spans="1:7">
      <c r="A474" s="190">
        <v>38830.471332499998</v>
      </c>
      <c r="F474" s="174">
        <v>468</v>
      </c>
      <c r="G474" s="196">
        <v>68765.566926336003</v>
      </c>
    </row>
    <row r="475" spans="1:7">
      <c r="A475" s="190">
        <v>38830.471332499998</v>
      </c>
      <c r="F475" s="174">
        <v>469</v>
      </c>
      <c r="G475" s="196">
        <v>67201.218560000023</v>
      </c>
    </row>
    <row r="476" spans="1:7">
      <c r="A476" s="190">
        <v>38830.471332499998</v>
      </c>
      <c r="F476" s="174">
        <v>470</v>
      </c>
      <c r="G476" s="196">
        <v>31103.220400000002</v>
      </c>
    </row>
    <row r="477" spans="1:7">
      <c r="A477" s="190">
        <v>38830.471332500005</v>
      </c>
      <c r="F477" s="174">
        <v>471</v>
      </c>
      <c r="G477" s="196">
        <v>67671.627089920017</v>
      </c>
    </row>
    <row r="478" spans="1:7">
      <c r="A478" s="190">
        <v>38830.471332500005</v>
      </c>
      <c r="F478" s="174">
        <v>472</v>
      </c>
      <c r="G478" s="196">
        <v>48891.864000000001</v>
      </c>
    </row>
    <row r="479" spans="1:7">
      <c r="A479" s="190">
        <v>38830.471332500005</v>
      </c>
      <c r="F479" s="174">
        <v>473</v>
      </c>
      <c r="G479" s="196">
        <v>64873.176345600019</v>
      </c>
    </row>
    <row r="480" spans="1:7">
      <c r="A480" s="190">
        <v>38852.119600000005</v>
      </c>
      <c r="F480" s="174">
        <v>474</v>
      </c>
      <c r="G480" s="196">
        <v>80900.666972160019</v>
      </c>
    </row>
    <row r="481" spans="1:7">
      <c r="A481" s="190">
        <v>38852.119600000005</v>
      </c>
      <c r="F481" s="174">
        <v>475</v>
      </c>
      <c r="G481" s="196">
        <v>72657.957507072002</v>
      </c>
    </row>
    <row r="482" spans="1:7">
      <c r="A482" s="190">
        <v>38852.119600000005</v>
      </c>
      <c r="F482" s="174">
        <v>476</v>
      </c>
      <c r="G482" s="196">
        <v>49316.072819999994</v>
      </c>
    </row>
    <row r="483" spans="1:7">
      <c r="A483" s="190">
        <v>38852.119600000013</v>
      </c>
      <c r="F483" s="174">
        <v>477</v>
      </c>
      <c r="G483" s="196">
        <v>65363.709014016022</v>
      </c>
    </row>
    <row r="484" spans="1:7">
      <c r="A484" s="190">
        <v>38852.119600000013</v>
      </c>
      <c r="F484" s="174">
        <v>478</v>
      </c>
      <c r="G484" s="196">
        <v>109902.79286784001</v>
      </c>
    </row>
    <row r="485" spans="1:7">
      <c r="A485" s="190">
        <v>38852.119600000013</v>
      </c>
      <c r="F485" s="174">
        <v>479</v>
      </c>
      <c r="G485" s="196">
        <v>81205.952507904018</v>
      </c>
    </row>
    <row r="486" spans="1:7">
      <c r="A486" s="190">
        <v>38852.119600000013</v>
      </c>
      <c r="F486" s="174">
        <v>480</v>
      </c>
      <c r="G486" s="196">
        <v>49076.361600000004</v>
      </c>
    </row>
    <row r="487" spans="1:7">
      <c r="A487" s="190">
        <v>38895.116956249993</v>
      </c>
      <c r="F487" s="174">
        <v>481</v>
      </c>
      <c r="G487" s="196">
        <v>60675.768023449629</v>
      </c>
    </row>
    <row r="488" spans="1:7">
      <c r="A488" s="190">
        <v>38895.11695625</v>
      </c>
      <c r="F488" s="174">
        <v>482</v>
      </c>
      <c r="G488" s="196">
        <v>72232.738368000006</v>
      </c>
    </row>
    <row r="489" spans="1:7">
      <c r="A489" s="190">
        <v>38895.11695625</v>
      </c>
      <c r="F489" s="174">
        <v>483</v>
      </c>
      <c r="G489" s="196">
        <v>64180.032000000007</v>
      </c>
    </row>
    <row r="490" spans="1:7">
      <c r="A490" s="190">
        <v>38895.116956250007</v>
      </c>
      <c r="F490" s="174">
        <v>484</v>
      </c>
      <c r="G490" s="196">
        <v>61397.827612800007</v>
      </c>
    </row>
    <row r="491" spans="1:7">
      <c r="A491" s="190">
        <v>38895.116956250007</v>
      </c>
      <c r="F491" s="174">
        <v>485</v>
      </c>
      <c r="G491" s="196">
        <v>58044.420940800017</v>
      </c>
    </row>
    <row r="492" spans="1:7">
      <c r="A492" s="190">
        <v>38912.219693200001</v>
      </c>
      <c r="F492" s="174">
        <v>486</v>
      </c>
      <c r="G492" s="196">
        <v>46694.663631840005</v>
      </c>
    </row>
    <row r="493" spans="1:7">
      <c r="A493" s="190">
        <v>38912.219693200001</v>
      </c>
      <c r="F493" s="174">
        <v>487</v>
      </c>
      <c r="G493" s="196">
        <v>64529.472000000009</v>
      </c>
    </row>
    <row r="494" spans="1:7">
      <c r="A494" s="190">
        <v>38912.219693200001</v>
      </c>
      <c r="F494" s="174">
        <v>488</v>
      </c>
      <c r="G494" s="196">
        <v>54850.051200000009</v>
      </c>
    </row>
    <row r="495" spans="1:7">
      <c r="A495" s="190">
        <v>38912.219693200008</v>
      </c>
      <c r="F495" s="174">
        <v>489</v>
      </c>
      <c r="G495" s="196">
        <v>72273.008640000029</v>
      </c>
    </row>
    <row r="496" spans="1:7">
      <c r="A496" s="190">
        <v>38912.219693200008</v>
      </c>
      <c r="F496" s="174">
        <v>490</v>
      </c>
      <c r="G496" s="196">
        <v>68545.242931200017</v>
      </c>
    </row>
    <row r="497" spans="1:7">
      <c r="A497" s="190">
        <v>38912.219693200015</v>
      </c>
      <c r="F497" s="174">
        <v>491</v>
      </c>
      <c r="G497" s="196">
        <v>76855.633623552028</v>
      </c>
    </row>
    <row r="498" spans="1:7">
      <c r="A498" s="190">
        <v>38912.219693200015</v>
      </c>
      <c r="F498" s="174">
        <v>492</v>
      </c>
      <c r="G498" s="196">
        <v>96769.754726400017</v>
      </c>
    </row>
    <row r="499" spans="1:7">
      <c r="A499" s="190">
        <v>38912.219693200015</v>
      </c>
      <c r="F499" s="174">
        <v>493</v>
      </c>
      <c r="G499" s="196">
        <v>43490.127892400007</v>
      </c>
    </row>
    <row r="500" spans="1:7">
      <c r="A500" s="190">
        <v>38933.913536000007</v>
      </c>
      <c r="F500" s="174">
        <v>494</v>
      </c>
      <c r="G500" s="196">
        <v>77977.413964799969</v>
      </c>
    </row>
    <row r="501" spans="1:7">
      <c r="A501" s="190">
        <v>38933.913536000007</v>
      </c>
      <c r="F501" s="174">
        <v>495</v>
      </c>
      <c r="G501" s="196">
        <v>76566.70267008002</v>
      </c>
    </row>
    <row r="502" spans="1:7">
      <c r="A502" s="190">
        <v>38933.913536000015</v>
      </c>
      <c r="F502" s="174">
        <v>496</v>
      </c>
      <c r="G502" s="196">
        <v>58263.456491520017</v>
      </c>
    </row>
    <row r="503" spans="1:7">
      <c r="A503" s="190">
        <v>38933.913536000015</v>
      </c>
      <c r="F503" s="174">
        <v>497</v>
      </c>
      <c r="G503" s="196">
        <v>61073.643448652816</v>
      </c>
    </row>
    <row r="504" spans="1:7">
      <c r="A504" s="190">
        <v>38933.913536000015</v>
      </c>
      <c r="F504" s="174">
        <v>498</v>
      </c>
      <c r="G504" s="196">
        <v>62730.044627039999</v>
      </c>
    </row>
    <row r="505" spans="1:7">
      <c r="A505" s="190">
        <v>38933.913536000022</v>
      </c>
      <c r="F505" s="174">
        <v>499</v>
      </c>
      <c r="G505" s="196">
        <v>86583.464755200024</v>
      </c>
    </row>
    <row r="506" spans="1:7">
      <c r="A506" s="190">
        <v>38959.870203124992</v>
      </c>
      <c r="F506" s="174">
        <v>500</v>
      </c>
      <c r="G506" s="196">
        <v>68659.35820800002</v>
      </c>
    </row>
    <row r="507" spans="1:7">
      <c r="A507" s="190">
        <v>38977.001412999998</v>
      </c>
      <c r="F507" s="174">
        <v>501</v>
      </c>
      <c r="G507" s="196">
        <v>60548.297922560036</v>
      </c>
    </row>
    <row r="508" spans="1:7">
      <c r="A508" s="190">
        <v>38977.001412999998</v>
      </c>
      <c r="F508" s="174">
        <v>502</v>
      </c>
      <c r="G508" s="196">
        <v>93417.373937664001</v>
      </c>
    </row>
    <row r="509" spans="1:7">
      <c r="A509" s="190">
        <v>38977.001412999998</v>
      </c>
      <c r="F509" s="174">
        <v>503</v>
      </c>
      <c r="G509" s="196">
        <v>86679.286041600004</v>
      </c>
    </row>
    <row r="510" spans="1:7">
      <c r="A510" s="190">
        <v>38977.001412999998</v>
      </c>
      <c r="F510" s="174">
        <v>504</v>
      </c>
      <c r="G510" s="196">
        <v>44198.367150000005</v>
      </c>
    </row>
    <row r="511" spans="1:7">
      <c r="A511" s="190">
        <v>38977.001412999998</v>
      </c>
      <c r="F511" s="174">
        <v>505</v>
      </c>
      <c r="G511" s="196">
        <v>57922.478880000002</v>
      </c>
    </row>
    <row r="512" spans="1:7">
      <c r="A512" s="190">
        <v>38977.001412999998</v>
      </c>
      <c r="F512" s="174">
        <v>506</v>
      </c>
      <c r="G512" s="196">
        <v>74868.418663487988</v>
      </c>
    </row>
    <row r="513" spans="1:7">
      <c r="A513" s="190">
        <v>38977.001412999998</v>
      </c>
      <c r="F513" s="174">
        <v>507</v>
      </c>
      <c r="G513" s="196">
        <v>77392.219680000009</v>
      </c>
    </row>
    <row r="514" spans="1:7">
      <c r="A514" s="190">
        <v>38977.001412999998</v>
      </c>
      <c r="F514" s="174">
        <v>508</v>
      </c>
      <c r="G514" s="196">
        <v>76482.060533760014</v>
      </c>
    </row>
    <row r="515" spans="1:7">
      <c r="A515" s="190">
        <v>38977.001412999998</v>
      </c>
      <c r="F515" s="174">
        <v>509</v>
      </c>
      <c r="G515" s="196">
        <v>36950.361108437493</v>
      </c>
    </row>
    <row r="516" spans="1:7">
      <c r="A516" s="190">
        <v>38977.001412999998</v>
      </c>
      <c r="F516" s="174">
        <v>510</v>
      </c>
      <c r="G516" s="196">
        <v>69993.523478592004</v>
      </c>
    </row>
    <row r="517" spans="1:7">
      <c r="A517" s="190">
        <v>38977.001412999998</v>
      </c>
      <c r="F517" s="174">
        <v>511</v>
      </c>
      <c r="G517" s="196">
        <v>51357.931273600014</v>
      </c>
    </row>
    <row r="518" spans="1:7">
      <c r="A518" s="190">
        <v>38977.001412999998</v>
      </c>
      <c r="F518" s="174">
        <v>512</v>
      </c>
      <c r="G518" s="196">
        <v>48450.878559999997</v>
      </c>
    </row>
    <row r="519" spans="1:7">
      <c r="A519" s="190">
        <v>38977.001412999998</v>
      </c>
      <c r="F519" s="174">
        <v>513</v>
      </c>
      <c r="G519" s="196">
        <v>55026.354936000003</v>
      </c>
    </row>
    <row r="520" spans="1:7">
      <c r="A520" s="190">
        <v>38977.001413000005</v>
      </c>
      <c r="F520" s="174">
        <v>514</v>
      </c>
      <c r="G520" s="196">
        <v>90799.502265679897</v>
      </c>
    </row>
    <row r="521" spans="1:7">
      <c r="A521" s="190">
        <v>38977.001413000005</v>
      </c>
      <c r="F521" s="174">
        <v>515</v>
      </c>
      <c r="G521" s="196">
        <v>68287.55404800002</v>
      </c>
    </row>
    <row r="522" spans="1:7">
      <c r="A522" s="190">
        <v>38977.001413000005</v>
      </c>
      <c r="F522" s="174">
        <v>516</v>
      </c>
      <c r="G522" s="196">
        <v>102190.31617536003</v>
      </c>
    </row>
    <row r="523" spans="1:7">
      <c r="A523" s="190">
        <v>38977.001413000005</v>
      </c>
      <c r="F523" s="174">
        <v>517</v>
      </c>
      <c r="G523" s="196">
        <v>61072.536</v>
      </c>
    </row>
    <row r="524" spans="1:7">
      <c r="A524" s="190">
        <v>38977.001413000005</v>
      </c>
      <c r="F524" s="174">
        <v>518</v>
      </c>
      <c r="G524" s="196">
        <v>60776.782065664025</v>
      </c>
    </row>
    <row r="525" spans="1:7">
      <c r="A525" s="190">
        <v>38977.001413000005</v>
      </c>
      <c r="F525" s="174">
        <v>519</v>
      </c>
      <c r="G525" s="196">
        <v>95377.62843033603</v>
      </c>
    </row>
    <row r="526" spans="1:7">
      <c r="A526" s="190">
        <v>38977.001413000005</v>
      </c>
      <c r="F526" s="174">
        <v>520</v>
      </c>
      <c r="G526" s="196">
        <v>69506.974656000006</v>
      </c>
    </row>
    <row r="527" spans="1:7">
      <c r="A527" s="190">
        <v>38977.001413000005</v>
      </c>
      <c r="F527" s="174">
        <v>521</v>
      </c>
      <c r="G527" s="196">
        <v>85064.456601600032</v>
      </c>
    </row>
    <row r="528" spans="1:7">
      <c r="A528" s="190">
        <v>38977.001413000005</v>
      </c>
      <c r="F528" s="174">
        <v>522</v>
      </c>
      <c r="G528" s="196">
        <v>77306.664960000009</v>
      </c>
    </row>
    <row r="529" spans="1:7">
      <c r="A529" s="190">
        <v>38977.001413000005</v>
      </c>
      <c r="F529" s="174">
        <v>523</v>
      </c>
      <c r="G529" s="196">
        <v>55234.001558400014</v>
      </c>
    </row>
    <row r="530" spans="1:7">
      <c r="A530" s="190">
        <v>38977.001413000005</v>
      </c>
      <c r="F530" s="174">
        <v>524</v>
      </c>
      <c r="G530" s="196">
        <v>94558.920254223893</v>
      </c>
    </row>
    <row r="531" spans="1:7">
      <c r="A531" s="190">
        <v>38977.001413000005</v>
      </c>
      <c r="F531" s="174">
        <v>525</v>
      </c>
      <c r="G531" s="196">
        <v>41160.299612450006</v>
      </c>
    </row>
    <row r="532" spans="1:7">
      <c r="A532" s="190">
        <v>38977.001413000013</v>
      </c>
      <c r="F532" s="174">
        <v>526</v>
      </c>
      <c r="G532" s="196">
        <v>85432.320873984005</v>
      </c>
    </row>
    <row r="533" spans="1:7">
      <c r="A533" s="190">
        <v>38977.001413000013</v>
      </c>
      <c r="F533" s="174">
        <v>527</v>
      </c>
      <c r="G533" s="196">
        <v>68545.242931200017</v>
      </c>
    </row>
    <row r="534" spans="1:7">
      <c r="A534" s="190">
        <v>38994.140155712012</v>
      </c>
      <c r="F534" s="174">
        <v>528</v>
      </c>
      <c r="G534" s="196">
        <v>62860.968000000001</v>
      </c>
    </row>
    <row r="535" spans="1:7">
      <c r="A535" s="190">
        <v>39015.879669760005</v>
      </c>
      <c r="F535" s="174">
        <v>529</v>
      </c>
      <c r="G535" s="196">
        <v>73165.236480000007</v>
      </c>
    </row>
    <row r="536" spans="1:7">
      <c r="A536" s="190">
        <v>39037.294685071014</v>
      </c>
      <c r="F536" s="174">
        <v>530</v>
      </c>
      <c r="G536" s="196">
        <v>96715.834951680023</v>
      </c>
    </row>
    <row r="537" spans="1:7">
      <c r="A537" s="190">
        <v>39037.294685071014</v>
      </c>
      <c r="F537" s="174">
        <v>531</v>
      </c>
      <c r="G537" s="196">
        <v>85754.706990489634</v>
      </c>
    </row>
    <row r="538" spans="1:7">
      <c r="A538" s="190">
        <v>39041.890982499994</v>
      </c>
      <c r="F538" s="174">
        <v>532</v>
      </c>
      <c r="G538" s="196">
        <v>68765.566926336018</v>
      </c>
    </row>
    <row r="539" spans="1:7">
      <c r="A539" s="190">
        <v>39041.890982499994</v>
      </c>
      <c r="F539" s="174">
        <v>533</v>
      </c>
      <c r="G539" s="196">
        <v>75792.222340710432</v>
      </c>
    </row>
    <row r="540" spans="1:7">
      <c r="A540" s="190">
        <v>39041.890982499994</v>
      </c>
      <c r="F540" s="174">
        <v>534</v>
      </c>
      <c r="G540" s="196">
        <v>134934.24485302277</v>
      </c>
    </row>
    <row r="541" spans="1:7">
      <c r="A541" s="190">
        <v>39041.890982499994</v>
      </c>
      <c r="F541" s="174">
        <v>535</v>
      </c>
      <c r="G541" s="196">
        <v>57922.47888000001</v>
      </c>
    </row>
    <row r="542" spans="1:7">
      <c r="A542" s="190">
        <v>39041.890982500001</v>
      </c>
      <c r="F542" s="174">
        <v>536</v>
      </c>
      <c r="G542" s="196">
        <v>76076.851200000019</v>
      </c>
    </row>
    <row r="543" spans="1:7">
      <c r="A543" s="190">
        <v>39041.890982500001</v>
      </c>
      <c r="F543" s="174">
        <v>537</v>
      </c>
      <c r="G543" s="196">
        <v>39059.058258079996</v>
      </c>
    </row>
    <row r="544" spans="1:7">
      <c r="A544" s="190">
        <v>39041.890982500001</v>
      </c>
      <c r="F544" s="174">
        <v>538</v>
      </c>
      <c r="G544" s="196">
        <v>63495.444992000026</v>
      </c>
    </row>
    <row r="545" spans="1:7">
      <c r="A545" s="190">
        <v>39041.890982500001</v>
      </c>
      <c r="F545" s="174">
        <v>539</v>
      </c>
      <c r="G545" s="196">
        <v>79226.699776000023</v>
      </c>
    </row>
    <row r="546" spans="1:7">
      <c r="A546" s="190">
        <v>39041.890982500001</v>
      </c>
      <c r="F546" s="174">
        <v>540</v>
      </c>
      <c r="G546" s="196">
        <v>98019.016704000023</v>
      </c>
    </row>
    <row r="547" spans="1:7">
      <c r="A547" s="190">
        <v>39041.890982500001</v>
      </c>
      <c r="F547" s="174">
        <v>541</v>
      </c>
      <c r="G547" s="196">
        <v>68507.049757440021</v>
      </c>
    </row>
    <row r="548" spans="1:7">
      <c r="A548" s="190">
        <v>39041.890982500001</v>
      </c>
      <c r="F548" s="174">
        <v>542</v>
      </c>
      <c r="G548" s="196">
        <v>61629.517528320001</v>
      </c>
    </row>
    <row r="549" spans="1:7">
      <c r="A549" s="190">
        <v>39041.890982500008</v>
      </c>
      <c r="F549" s="174">
        <v>543</v>
      </c>
      <c r="G549" s="196">
        <v>91433.440788480017</v>
      </c>
    </row>
    <row r="550" spans="1:7">
      <c r="A550" s="190">
        <v>39059.058258079996</v>
      </c>
      <c r="F550" s="174">
        <v>544</v>
      </c>
      <c r="G550" s="196">
        <v>52020.943296000012</v>
      </c>
    </row>
    <row r="551" spans="1:7">
      <c r="A551" s="190">
        <v>39059.058258080004</v>
      </c>
      <c r="F551" s="174">
        <v>545</v>
      </c>
      <c r="G551" s="196">
        <v>55854.065433600001</v>
      </c>
    </row>
    <row r="552" spans="1:7">
      <c r="A552" s="190">
        <v>39059.058258080004</v>
      </c>
      <c r="F552" s="174">
        <v>546</v>
      </c>
      <c r="G552" s="196">
        <v>50809.191999999995</v>
      </c>
    </row>
    <row r="553" spans="1:7">
      <c r="A553" s="190">
        <v>39059.058258080004</v>
      </c>
      <c r="F553" s="174">
        <v>547</v>
      </c>
      <c r="G553" s="196">
        <v>62425.131955200006</v>
      </c>
    </row>
    <row r="554" spans="1:7">
      <c r="A554" s="190">
        <v>39059.058258080004</v>
      </c>
      <c r="F554" s="174">
        <v>548</v>
      </c>
      <c r="G554" s="196">
        <v>166496.67346268159</v>
      </c>
    </row>
    <row r="555" spans="1:7">
      <c r="A555" s="190">
        <v>39059.058258080004</v>
      </c>
      <c r="F555" s="174">
        <v>549</v>
      </c>
      <c r="G555" s="196">
        <v>76855.633623552014</v>
      </c>
    </row>
    <row r="556" spans="1:7">
      <c r="A556" s="190">
        <v>39059.058258080004</v>
      </c>
      <c r="F556" s="174">
        <v>550</v>
      </c>
      <c r="G556" s="196">
        <v>32831.032187500001</v>
      </c>
    </row>
    <row r="557" spans="1:7">
      <c r="A557" s="190">
        <v>39059.058258080011</v>
      </c>
      <c r="F557" s="174">
        <v>551</v>
      </c>
      <c r="G557" s="196">
        <v>61201.109760000007</v>
      </c>
    </row>
    <row r="558" spans="1:7">
      <c r="A558" s="190">
        <v>39059.058258080011</v>
      </c>
      <c r="F558" s="174">
        <v>552</v>
      </c>
      <c r="G558" s="196">
        <v>82254.291517440026</v>
      </c>
    </row>
    <row r="559" spans="1:7">
      <c r="A559" s="190">
        <v>39059.058258080011</v>
      </c>
      <c r="F559" s="174">
        <v>553</v>
      </c>
      <c r="G559" s="196">
        <v>82035.752860799985</v>
      </c>
    </row>
    <row r="560" spans="1:7">
      <c r="A560" s="190">
        <v>39059.058258080011</v>
      </c>
      <c r="F560" s="174">
        <v>554</v>
      </c>
      <c r="G560" s="196">
        <v>49398.175049999991</v>
      </c>
    </row>
    <row r="561" spans="1:7">
      <c r="A561" s="190">
        <v>39059.058258080018</v>
      </c>
      <c r="F561" s="174">
        <v>555</v>
      </c>
      <c r="G561" s="196">
        <v>58230.99229382402</v>
      </c>
    </row>
    <row r="562" spans="1:7">
      <c r="A562" s="190">
        <v>39102.284631827504</v>
      </c>
      <c r="F562" s="174">
        <v>556</v>
      </c>
      <c r="G562" s="196">
        <v>35137.856966240004</v>
      </c>
    </row>
    <row r="563" spans="1:7">
      <c r="A563" s="190">
        <v>39102.284631827504</v>
      </c>
      <c r="F563" s="174">
        <v>557</v>
      </c>
      <c r="G563" s="196">
        <v>61397.827612800014</v>
      </c>
    </row>
    <row r="564" spans="1:7">
      <c r="A564" s="190">
        <v>39102.284631827504</v>
      </c>
      <c r="F564" s="174">
        <v>558</v>
      </c>
      <c r="G564" s="196">
        <v>86257.963008000035</v>
      </c>
    </row>
    <row r="565" spans="1:7">
      <c r="A565" s="190">
        <v>39123.375</v>
      </c>
      <c r="F565" s="174">
        <v>559</v>
      </c>
      <c r="G565" s="196">
        <v>57400.040835200023</v>
      </c>
    </row>
    <row r="566" spans="1:7">
      <c r="A566" s="190">
        <v>39124.084437199999</v>
      </c>
      <c r="F566" s="174">
        <v>560</v>
      </c>
      <c r="G566" s="196">
        <v>43654.241582560018</v>
      </c>
    </row>
    <row r="567" spans="1:7">
      <c r="A567" s="190">
        <v>39124.084437199999</v>
      </c>
      <c r="F567" s="174">
        <v>561</v>
      </c>
      <c r="G567" s="196">
        <v>77555.150668800008</v>
      </c>
    </row>
    <row r="568" spans="1:7">
      <c r="A568" s="190">
        <v>39124.084437199999</v>
      </c>
      <c r="F568" s="174">
        <v>562</v>
      </c>
      <c r="G568" s="196">
        <v>54438.42</v>
      </c>
    </row>
    <row r="569" spans="1:7">
      <c r="A569" s="190">
        <v>39124.084437199999</v>
      </c>
      <c r="F569" s="174">
        <v>563</v>
      </c>
      <c r="G569" s="196">
        <v>39124.084437199999</v>
      </c>
    </row>
    <row r="570" spans="1:7">
      <c r="A570" s="190">
        <v>39124.084437200007</v>
      </c>
      <c r="F570" s="174">
        <v>564</v>
      </c>
      <c r="G570" s="196">
        <v>78228.055652544004</v>
      </c>
    </row>
    <row r="571" spans="1:7">
      <c r="A571" s="190">
        <v>39124.084437200007</v>
      </c>
      <c r="F571" s="174">
        <v>565</v>
      </c>
      <c r="G571" s="196">
        <v>48268.732400000008</v>
      </c>
    </row>
    <row r="572" spans="1:7">
      <c r="A572" s="190">
        <v>39124.084437200007</v>
      </c>
      <c r="F572" s="174">
        <v>566</v>
      </c>
      <c r="G572" s="196">
        <v>39673.019295375001</v>
      </c>
    </row>
    <row r="573" spans="1:7">
      <c r="A573" s="190">
        <v>39124.084437200007</v>
      </c>
      <c r="F573" s="174">
        <v>567</v>
      </c>
      <c r="G573" s="196">
        <v>70887.047168000034</v>
      </c>
    </row>
    <row r="574" spans="1:7">
      <c r="A574" s="190">
        <v>39124.084437200007</v>
      </c>
      <c r="F574" s="174">
        <v>568</v>
      </c>
      <c r="G574" s="196">
        <v>46948.901324640006</v>
      </c>
    </row>
    <row r="575" spans="1:7">
      <c r="A575" s="190">
        <v>39124.084437200007</v>
      </c>
      <c r="F575" s="174">
        <v>569</v>
      </c>
      <c r="G575" s="196">
        <v>39397.238624999998</v>
      </c>
    </row>
    <row r="576" spans="1:7">
      <c r="A576" s="190">
        <v>39124.084437200007</v>
      </c>
      <c r="F576" s="174">
        <v>570</v>
      </c>
      <c r="G576" s="196">
        <v>60548.297922560028</v>
      </c>
    </row>
    <row r="577" spans="1:7">
      <c r="A577" s="190">
        <v>39167.382774943741</v>
      </c>
      <c r="F577" s="174">
        <v>571</v>
      </c>
      <c r="G577" s="196">
        <v>34932.218247500001</v>
      </c>
    </row>
    <row r="578" spans="1:7">
      <c r="A578" s="190">
        <v>39167.382774943748</v>
      </c>
      <c r="F578" s="174">
        <v>572</v>
      </c>
      <c r="G578" s="196">
        <v>43562.530991000007</v>
      </c>
    </row>
    <row r="579" spans="1:7">
      <c r="A579" s="190">
        <v>39167.382774943762</v>
      </c>
      <c r="F579" s="174">
        <v>573</v>
      </c>
      <c r="G579" s="196">
        <v>31320.942942800008</v>
      </c>
    </row>
    <row r="580" spans="1:7">
      <c r="A580" s="190">
        <v>39184.605231052403</v>
      </c>
      <c r="F580" s="174">
        <v>574</v>
      </c>
      <c r="G580" s="196">
        <v>31355.605600993746</v>
      </c>
    </row>
    <row r="581" spans="1:7">
      <c r="A581" s="190">
        <v>39184.605231052403</v>
      </c>
      <c r="F581" s="174">
        <v>575</v>
      </c>
      <c r="G581" s="196">
        <v>98691.134259200073</v>
      </c>
    </row>
    <row r="582" spans="1:7">
      <c r="A582" s="190">
        <v>39189.218872999991</v>
      </c>
      <c r="F582" s="174">
        <v>576</v>
      </c>
      <c r="G582" s="196">
        <v>54438.42</v>
      </c>
    </row>
    <row r="583" spans="1:7">
      <c r="A583" s="190">
        <v>39189.218872999998</v>
      </c>
      <c r="F583" s="174">
        <v>577</v>
      </c>
      <c r="G583" s="196">
        <v>90268.112621568042</v>
      </c>
    </row>
    <row r="584" spans="1:7">
      <c r="A584" s="190">
        <v>39189.218873000005</v>
      </c>
      <c r="F584" s="174">
        <v>578</v>
      </c>
      <c r="G584" s="196">
        <v>81945.064857599995</v>
      </c>
    </row>
    <row r="585" spans="1:7">
      <c r="A585" s="190">
        <v>39189.218873000005</v>
      </c>
      <c r="F585" s="174">
        <v>579</v>
      </c>
      <c r="G585" s="196">
        <v>100776.36211507203</v>
      </c>
    </row>
    <row r="586" spans="1:7">
      <c r="A586" s="190">
        <v>39205.740000000005</v>
      </c>
      <c r="F586" s="174">
        <v>580</v>
      </c>
      <c r="G586" s="196">
        <v>54060.980288000013</v>
      </c>
    </row>
    <row r="587" spans="1:7">
      <c r="A587" s="190">
        <v>39205.740000000005</v>
      </c>
      <c r="F587" s="174">
        <v>581</v>
      </c>
      <c r="G587" s="196">
        <v>94360.267060412443</v>
      </c>
    </row>
    <row r="588" spans="1:7">
      <c r="A588" s="190">
        <v>39206.450930751998</v>
      </c>
      <c r="F588" s="174">
        <v>582</v>
      </c>
      <c r="G588" s="196">
        <v>72617.472742886413</v>
      </c>
    </row>
    <row r="589" spans="1:7">
      <c r="A589" s="190">
        <v>39206.450930752013</v>
      </c>
      <c r="F589" s="174">
        <v>583</v>
      </c>
      <c r="G589" s="196">
        <v>54934.898390400005</v>
      </c>
    </row>
    <row r="590" spans="1:7">
      <c r="A590" s="190">
        <v>39206.45093075202</v>
      </c>
      <c r="F590" s="174">
        <v>584</v>
      </c>
      <c r="G590" s="196">
        <v>43799.715211000002</v>
      </c>
    </row>
    <row r="591" spans="1:7">
      <c r="A591" s="190">
        <v>39249.840422890993</v>
      </c>
      <c r="F591" s="174">
        <v>585</v>
      </c>
      <c r="G591" s="196">
        <v>46545.054528000001</v>
      </c>
    </row>
    <row r="592" spans="1:7">
      <c r="A592" s="190">
        <v>39249.840422891</v>
      </c>
      <c r="F592" s="174">
        <v>586</v>
      </c>
      <c r="G592" s="196">
        <v>20204.804710868746</v>
      </c>
    </row>
    <row r="593" spans="1:7">
      <c r="A593" s="190">
        <v>39249.840422891</v>
      </c>
      <c r="F593" s="174">
        <v>587</v>
      </c>
      <c r="G593" s="196">
        <v>44526.518999999993</v>
      </c>
    </row>
    <row r="594" spans="1:7">
      <c r="A594" s="190">
        <v>39249.840422891008</v>
      </c>
      <c r="F594" s="174">
        <v>588</v>
      </c>
      <c r="G594" s="196">
        <v>39822.728802149992</v>
      </c>
    </row>
    <row r="595" spans="1:7">
      <c r="A595" s="190">
        <v>39249.840422891008</v>
      </c>
      <c r="F595" s="174">
        <v>589</v>
      </c>
      <c r="G595" s="196">
        <v>73011.528000000006</v>
      </c>
    </row>
    <row r="596" spans="1:7">
      <c r="A596" s="190">
        <v>39271.722491680004</v>
      </c>
      <c r="F596" s="174">
        <v>590</v>
      </c>
      <c r="G596" s="196">
        <v>54150.981920000013</v>
      </c>
    </row>
    <row r="597" spans="1:7">
      <c r="A597" s="190">
        <v>39271.722491680004</v>
      </c>
      <c r="F597" s="174">
        <v>591</v>
      </c>
      <c r="G597" s="196">
        <v>102190.31617536003</v>
      </c>
    </row>
    <row r="598" spans="1:7">
      <c r="A598" s="190">
        <v>39288.278400000003</v>
      </c>
      <c r="F598" s="174">
        <v>592</v>
      </c>
      <c r="G598" s="196">
        <v>49076.361600000004</v>
      </c>
    </row>
    <row r="599" spans="1:7">
      <c r="A599" s="190">
        <v>39315.184219377501</v>
      </c>
      <c r="F599" s="174">
        <v>593</v>
      </c>
      <c r="G599" s="196">
        <v>38641.727600000006</v>
      </c>
    </row>
    <row r="600" spans="1:7">
      <c r="A600" s="190">
        <v>39331.758450000001</v>
      </c>
      <c r="F600" s="174">
        <v>594</v>
      </c>
      <c r="G600" s="196">
        <v>48606.613526800007</v>
      </c>
    </row>
    <row r="601" spans="1:7">
      <c r="A601" s="190">
        <v>39331.758450000001</v>
      </c>
      <c r="F601" s="174">
        <v>595</v>
      </c>
      <c r="G601" s="196">
        <v>86257.963008000021</v>
      </c>
    </row>
    <row r="602" spans="1:7">
      <c r="A602" s="190">
        <v>39331.758450000001</v>
      </c>
      <c r="F602" s="174">
        <v>596</v>
      </c>
      <c r="G602" s="196">
        <v>54060.980288000006</v>
      </c>
    </row>
    <row r="603" spans="1:7">
      <c r="A603" s="190">
        <v>39331.758450000001</v>
      </c>
      <c r="F603" s="174">
        <v>597</v>
      </c>
      <c r="G603" s="196">
        <v>68401.240319999997</v>
      </c>
    </row>
    <row r="604" spans="1:7">
      <c r="A604" s="190">
        <v>39397.238624999998</v>
      </c>
      <c r="F604" s="174">
        <v>598</v>
      </c>
      <c r="G604" s="196">
        <v>49419.896131200003</v>
      </c>
    </row>
    <row r="605" spans="1:7">
      <c r="A605" s="190">
        <v>39397.238624999998</v>
      </c>
      <c r="F605" s="174">
        <v>599</v>
      </c>
      <c r="G605" s="196">
        <v>82654.559999999998</v>
      </c>
    </row>
    <row r="606" spans="1:7">
      <c r="A606" s="190">
        <v>39397.238624999998</v>
      </c>
      <c r="F606" s="174">
        <v>600</v>
      </c>
      <c r="G606" s="196">
        <v>77017.434957496371</v>
      </c>
    </row>
    <row r="607" spans="1:7">
      <c r="A607" s="190">
        <v>39397.238624999998</v>
      </c>
      <c r="F607" s="174">
        <v>601</v>
      </c>
      <c r="G607" s="196">
        <v>52472.301480480004</v>
      </c>
    </row>
    <row r="608" spans="1:7">
      <c r="A608" s="190">
        <v>39414.562151999999</v>
      </c>
      <c r="F608" s="174">
        <v>602</v>
      </c>
      <c r="G608" s="196">
        <v>68986.599105742091</v>
      </c>
    </row>
    <row r="609" spans="1:7">
      <c r="A609" s="190">
        <v>39414.562151999999</v>
      </c>
      <c r="F609" s="174">
        <v>603</v>
      </c>
      <c r="G609" s="196">
        <v>55026.354936000011</v>
      </c>
    </row>
    <row r="610" spans="1:7">
      <c r="A610" s="190">
        <v>39414.562152000006</v>
      </c>
      <c r="F610" s="174">
        <v>604</v>
      </c>
      <c r="G610" s="196">
        <v>72657.957507072017</v>
      </c>
    </row>
    <row r="611" spans="1:7">
      <c r="A611" s="190">
        <v>39462.8278125</v>
      </c>
      <c r="F611" s="174">
        <v>605</v>
      </c>
      <c r="G611" s="196">
        <v>77684.265792000006</v>
      </c>
    </row>
    <row r="612" spans="1:7">
      <c r="A612" s="190">
        <v>39462.8278125</v>
      </c>
      <c r="F612" s="174">
        <v>606</v>
      </c>
      <c r="G612" s="196">
        <v>109902.79286784001</v>
      </c>
    </row>
    <row r="613" spans="1:7">
      <c r="A613" s="190">
        <v>39462.8278125</v>
      </c>
      <c r="F613" s="174">
        <v>607</v>
      </c>
      <c r="G613" s="196">
        <v>31255.142642499999</v>
      </c>
    </row>
    <row r="614" spans="1:7">
      <c r="A614" s="190">
        <v>39480.180179999996</v>
      </c>
      <c r="F614" s="174">
        <v>608</v>
      </c>
      <c r="G614" s="196">
        <v>41096.727349999994</v>
      </c>
    </row>
    <row r="615" spans="1:7">
      <c r="A615" s="190">
        <v>39480.180179999996</v>
      </c>
      <c r="F615" s="174">
        <v>609</v>
      </c>
      <c r="G615" s="196">
        <v>57304.639105280017</v>
      </c>
    </row>
    <row r="616" spans="1:7">
      <c r="A616" s="190">
        <v>39480.180179999996</v>
      </c>
      <c r="F616" s="174">
        <v>610</v>
      </c>
      <c r="G616" s="196">
        <v>54644.838875110399</v>
      </c>
    </row>
    <row r="617" spans="1:7">
      <c r="A617" s="190">
        <v>39480.180179999996</v>
      </c>
      <c r="F617" s="174">
        <v>611</v>
      </c>
      <c r="G617" s="196">
        <v>61500.043752000012</v>
      </c>
    </row>
    <row r="618" spans="1:7">
      <c r="A618" s="190">
        <v>39480.180179999996</v>
      </c>
      <c r="F618" s="174">
        <v>612</v>
      </c>
      <c r="G618" s="196">
        <v>45779.081992000014</v>
      </c>
    </row>
    <row r="619" spans="1:7">
      <c r="A619" s="190">
        <v>39480.180180000003</v>
      </c>
      <c r="F619" s="174">
        <v>613</v>
      </c>
      <c r="G619" s="196">
        <v>51193.38112000002</v>
      </c>
    </row>
    <row r="620" spans="1:7">
      <c r="A620" s="190">
        <v>39480.180180000003</v>
      </c>
      <c r="F620" s="174">
        <v>614</v>
      </c>
      <c r="G620" s="196">
        <v>48349.090999999993</v>
      </c>
    </row>
    <row r="621" spans="1:7">
      <c r="A621" s="190">
        <v>39480.180180000003</v>
      </c>
      <c r="F621" s="174">
        <v>615</v>
      </c>
      <c r="G621" s="196">
        <v>57209.395937792018</v>
      </c>
    </row>
    <row r="622" spans="1:7">
      <c r="A622" s="190">
        <v>39480.180180000003</v>
      </c>
      <c r="F622" s="174">
        <v>616</v>
      </c>
      <c r="G622" s="196">
        <v>120544.17113088004</v>
      </c>
    </row>
    <row r="623" spans="1:7">
      <c r="A623" s="190">
        <v>39480.180180000003</v>
      </c>
      <c r="F623" s="174">
        <v>617</v>
      </c>
      <c r="G623" s="196">
        <v>51466.053234176019</v>
      </c>
    </row>
    <row r="624" spans="1:7">
      <c r="A624" s="190">
        <v>39480.180180000003</v>
      </c>
      <c r="F624" s="174">
        <v>618</v>
      </c>
      <c r="G624" s="196">
        <v>61500.043752000005</v>
      </c>
    </row>
    <row r="625" spans="1:7">
      <c r="A625" s="190">
        <v>39480.180180000003</v>
      </c>
      <c r="F625" s="174">
        <v>619</v>
      </c>
      <c r="G625" s="196">
        <v>83408.36958720001</v>
      </c>
    </row>
    <row r="626" spans="1:7">
      <c r="A626" s="190">
        <v>39480.18018000001</v>
      </c>
      <c r="F626" s="174">
        <v>620</v>
      </c>
      <c r="G626" s="196">
        <v>90950.666808852489</v>
      </c>
    </row>
    <row r="627" spans="1:7">
      <c r="A627" s="190">
        <v>39480.18018000001</v>
      </c>
      <c r="F627" s="174">
        <v>621</v>
      </c>
      <c r="G627" s="196">
        <v>61329.95420160002</v>
      </c>
    </row>
    <row r="628" spans="1:7">
      <c r="A628" s="190">
        <v>39480.18018000001</v>
      </c>
      <c r="F628" s="174">
        <v>622</v>
      </c>
      <c r="G628" s="196">
        <v>60548.297922560021</v>
      </c>
    </row>
    <row r="629" spans="1:7">
      <c r="A629" s="190">
        <v>39480.18018000001</v>
      </c>
      <c r="F629" s="174">
        <v>623</v>
      </c>
      <c r="G629" s="196">
        <v>73832.503436697603</v>
      </c>
    </row>
    <row r="630" spans="1:7">
      <c r="A630" s="190">
        <v>39545.907449999999</v>
      </c>
      <c r="F630" s="174">
        <v>624</v>
      </c>
      <c r="G630" s="196">
        <v>72930.816000000021</v>
      </c>
    </row>
    <row r="631" spans="1:7">
      <c r="A631" s="190">
        <v>39545.907449999999</v>
      </c>
      <c r="F631" s="174">
        <v>625</v>
      </c>
      <c r="G631" s="196">
        <v>35324.37174000001</v>
      </c>
    </row>
    <row r="632" spans="1:7">
      <c r="A632" s="190">
        <v>39545.907449999999</v>
      </c>
      <c r="F632" s="174">
        <v>626</v>
      </c>
      <c r="G632" s="196">
        <v>86257.963008000035</v>
      </c>
    </row>
    <row r="633" spans="1:7">
      <c r="A633" s="190">
        <v>39545.907450000006</v>
      </c>
      <c r="F633" s="174">
        <v>627</v>
      </c>
      <c r="G633" s="196">
        <v>91778.472640512016</v>
      </c>
    </row>
    <row r="634" spans="1:7">
      <c r="A634" s="190">
        <v>39545.907450000006</v>
      </c>
      <c r="F634" s="174">
        <v>628</v>
      </c>
      <c r="G634" s="196">
        <v>60193.94864000001</v>
      </c>
    </row>
    <row r="635" spans="1:7">
      <c r="A635" s="190">
        <v>39563.296348800002</v>
      </c>
      <c r="F635" s="174">
        <v>629</v>
      </c>
      <c r="G635" s="196">
        <v>60904.733185802266</v>
      </c>
    </row>
    <row r="636" spans="1:7">
      <c r="A636" s="190">
        <v>39563.296348800002</v>
      </c>
      <c r="F636" s="174">
        <v>630</v>
      </c>
      <c r="G636" s="196">
        <v>51085.832000000009</v>
      </c>
    </row>
    <row r="637" spans="1:7">
      <c r="A637" s="190">
        <v>39607.080759149983</v>
      </c>
      <c r="F637" s="174">
        <v>631</v>
      </c>
      <c r="G637" s="196">
        <v>46694.663631840012</v>
      </c>
    </row>
    <row r="638" spans="1:7">
      <c r="A638" s="190">
        <v>39607.080759149991</v>
      </c>
      <c r="F638" s="174">
        <v>632</v>
      </c>
      <c r="G638" s="196">
        <v>80811.233771520041</v>
      </c>
    </row>
    <row r="639" spans="1:7">
      <c r="A639" s="190">
        <v>39607.080759149998</v>
      </c>
      <c r="F639" s="174">
        <v>633</v>
      </c>
      <c r="G639" s="196">
        <v>96973.480525824038</v>
      </c>
    </row>
    <row r="640" spans="1:7">
      <c r="A640" s="190">
        <v>39607.080759149998</v>
      </c>
      <c r="F640" s="174">
        <v>634</v>
      </c>
      <c r="G640" s="196">
        <v>54643.848000000005</v>
      </c>
    </row>
    <row r="641" spans="1:7">
      <c r="A641" s="190">
        <v>39607.080759149998</v>
      </c>
      <c r="F641" s="174">
        <v>635</v>
      </c>
      <c r="G641" s="196">
        <v>76609.389158399994</v>
      </c>
    </row>
    <row r="642" spans="1:7">
      <c r="A642" s="190">
        <v>39607.080759149998</v>
      </c>
      <c r="F642" s="174">
        <v>636</v>
      </c>
      <c r="G642" s="196">
        <v>75507.289174016027</v>
      </c>
    </row>
    <row r="643" spans="1:7">
      <c r="A643" s="190">
        <v>39607.080759150005</v>
      </c>
      <c r="F643" s="174">
        <v>637</v>
      </c>
      <c r="G643" s="196">
        <v>52861.883356800005</v>
      </c>
    </row>
    <row r="644" spans="1:7">
      <c r="A644" s="190">
        <v>39629.161992000001</v>
      </c>
      <c r="F644" s="174">
        <v>638</v>
      </c>
      <c r="G644" s="196">
        <v>41691.663957000004</v>
      </c>
    </row>
    <row r="645" spans="1:7">
      <c r="A645" s="190">
        <v>39673.019295374994</v>
      </c>
      <c r="F645" s="174">
        <v>639</v>
      </c>
      <c r="G645" s="196">
        <v>85158.59681280001</v>
      </c>
    </row>
    <row r="646" spans="1:7">
      <c r="A646" s="190">
        <v>39673.019295374994</v>
      </c>
      <c r="F646" s="174">
        <v>640</v>
      </c>
      <c r="G646" s="196">
        <v>46850.269178999995</v>
      </c>
    </row>
    <row r="647" spans="1:7">
      <c r="A647" s="190">
        <v>39673.019295375001</v>
      </c>
      <c r="F647" s="174">
        <v>641</v>
      </c>
      <c r="G647" s="196">
        <v>65681.784</v>
      </c>
    </row>
    <row r="648" spans="1:7">
      <c r="A648" s="190">
        <v>39673.019295375001</v>
      </c>
      <c r="F648" s="174">
        <v>642</v>
      </c>
      <c r="G648" s="196">
        <v>52130.461071360012</v>
      </c>
    </row>
    <row r="649" spans="1:7">
      <c r="A649" s="190">
        <v>39673.019295375001</v>
      </c>
      <c r="F649" s="174">
        <v>643</v>
      </c>
      <c r="G649" s="196">
        <v>57209.395937792018</v>
      </c>
    </row>
    <row r="650" spans="1:7">
      <c r="A650" s="190">
        <v>39673.019295375001</v>
      </c>
      <c r="F650" s="174">
        <v>644</v>
      </c>
      <c r="G650" s="196">
        <v>35324.371740000002</v>
      </c>
    </row>
    <row r="651" spans="1:7">
      <c r="A651" s="190">
        <v>39673.019295375001</v>
      </c>
      <c r="F651" s="174">
        <v>645</v>
      </c>
      <c r="G651" s="196">
        <v>57615.600000000006</v>
      </c>
    </row>
    <row r="652" spans="1:7">
      <c r="A652" s="190">
        <v>39673.019295375001</v>
      </c>
      <c r="F652" s="174">
        <v>646</v>
      </c>
      <c r="G652" s="196">
        <v>58982.733008639996</v>
      </c>
    </row>
    <row r="653" spans="1:7">
      <c r="A653" s="190">
        <v>39673.019295375001</v>
      </c>
      <c r="F653" s="174">
        <v>647</v>
      </c>
      <c r="G653" s="196">
        <v>64046.361352960026</v>
      </c>
    </row>
    <row r="654" spans="1:7">
      <c r="A654" s="190">
        <v>39739.067607187499</v>
      </c>
      <c r="F654" s="174">
        <v>648</v>
      </c>
      <c r="G654" s="196">
        <v>79781.286674432034</v>
      </c>
    </row>
    <row r="655" spans="1:7">
      <c r="A655" s="190">
        <v>39756.541441259993</v>
      </c>
      <c r="F655" s="174">
        <v>649</v>
      </c>
      <c r="G655" s="196">
        <v>57922.47888000001</v>
      </c>
    </row>
    <row r="656" spans="1:7">
      <c r="A656" s="190">
        <v>39756.54144126</v>
      </c>
      <c r="F656" s="174">
        <v>650</v>
      </c>
      <c r="G656" s="196">
        <v>45951.833244800015</v>
      </c>
    </row>
    <row r="657" spans="1:7">
      <c r="A657" s="190">
        <v>39756.54144126</v>
      </c>
      <c r="F657" s="174">
        <v>651</v>
      </c>
      <c r="G657" s="196">
        <v>71731.924715315225</v>
      </c>
    </row>
    <row r="658" spans="1:7">
      <c r="A658" s="190">
        <v>39756.54144126</v>
      </c>
      <c r="F658" s="174">
        <v>652</v>
      </c>
      <c r="G658" s="196">
        <v>91971.690477649972</v>
      </c>
    </row>
    <row r="659" spans="1:7">
      <c r="A659" s="190">
        <v>39756.54144126</v>
      </c>
      <c r="F659" s="174">
        <v>653</v>
      </c>
      <c r="G659" s="196">
        <v>82081.488384000011</v>
      </c>
    </row>
    <row r="660" spans="1:7">
      <c r="A660" s="190">
        <v>39756.54144126</v>
      </c>
      <c r="F660" s="174">
        <v>654</v>
      </c>
      <c r="G660" s="196">
        <v>85479.95000832004</v>
      </c>
    </row>
    <row r="661" spans="1:7">
      <c r="A661" s="190">
        <v>39756.54144126</v>
      </c>
      <c r="F661" s="174">
        <v>655</v>
      </c>
      <c r="G661" s="196">
        <v>43562.530991</v>
      </c>
    </row>
    <row r="662" spans="1:7">
      <c r="A662" s="190">
        <v>39756.54144126</v>
      </c>
      <c r="F662" s="174">
        <v>656</v>
      </c>
      <c r="G662" s="196">
        <v>67454.808064000026</v>
      </c>
    </row>
    <row r="663" spans="1:7">
      <c r="A663" s="190">
        <v>39822.728802149999</v>
      </c>
      <c r="F663" s="174">
        <v>657</v>
      </c>
      <c r="G663" s="196">
        <v>80338.298880000017</v>
      </c>
    </row>
    <row r="664" spans="1:7">
      <c r="A664" s="190">
        <v>39905.842499999999</v>
      </c>
      <c r="F664" s="174">
        <v>658</v>
      </c>
      <c r="G664" s="196">
        <v>80037.726524456986</v>
      </c>
    </row>
    <row r="665" spans="1:7">
      <c r="A665" s="190">
        <v>39905.842499999999</v>
      </c>
      <c r="F665" s="174">
        <v>659</v>
      </c>
      <c r="G665" s="196">
        <v>54529.049999999996</v>
      </c>
    </row>
    <row r="666" spans="1:7">
      <c r="A666" s="190">
        <v>40185.18339749999</v>
      </c>
      <c r="F666" s="174">
        <v>660</v>
      </c>
      <c r="G666" s="196">
        <v>66031.625923200001</v>
      </c>
    </row>
    <row r="667" spans="1:7">
      <c r="A667" s="190">
        <v>40185.18339749999</v>
      </c>
      <c r="F667" s="174">
        <v>661</v>
      </c>
      <c r="G667" s="196">
        <v>81205.952507904018</v>
      </c>
    </row>
    <row r="668" spans="1:7">
      <c r="A668" s="190">
        <v>40185.183397499997</v>
      </c>
      <c r="F668" s="174">
        <v>662</v>
      </c>
      <c r="G668" s="196">
        <v>74233.152000000002</v>
      </c>
    </row>
    <row r="669" spans="1:7">
      <c r="A669" s="190">
        <v>40202.853395040001</v>
      </c>
      <c r="F669" s="174">
        <v>663</v>
      </c>
      <c r="G669" s="196">
        <v>43514.373952000016</v>
      </c>
    </row>
    <row r="670" spans="1:7">
      <c r="A670" s="190">
        <v>40590.050000000003</v>
      </c>
      <c r="F670" s="174">
        <v>664</v>
      </c>
      <c r="G670" s="196">
        <v>81637.000703999991</v>
      </c>
    </row>
    <row r="671" spans="1:7">
      <c r="A671" s="190">
        <v>40657.625</v>
      </c>
      <c r="F671" s="174">
        <v>665</v>
      </c>
      <c r="G671" s="196">
        <v>61629.517528320015</v>
      </c>
    </row>
    <row r="672" spans="1:7">
      <c r="A672" s="190">
        <v>40657.625</v>
      </c>
      <c r="F672" s="174">
        <v>666</v>
      </c>
      <c r="G672" s="196">
        <v>89978.894745600046</v>
      </c>
    </row>
    <row r="673" spans="1:7">
      <c r="A673" s="190">
        <v>40725.3125</v>
      </c>
      <c r="F673" s="174">
        <v>667</v>
      </c>
      <c r="G673" s="196">
        <v>49316.072820000001</v>
      </c>
    </row>
    <row r="674" spans="1:7">
      <c r="A674" s="190">
        <v>40743.22</v>
      </c>
      <c r="F674" s="174">
        <v>668</v>
      </c>
      <c r="G674" s="196">
        <v>54934.898390400005</v>
      </c>
    </row>
    <row r="675" spans="1:7">
      <c r="A675" s="190">
        <v>40743.22</v>
      </c>
      <c r="F675" s="174">
        <v>669</v>
      </c>
      <c r="G675" s="196">
        <v>112507.89305548806</v>
      </c>
    </row>
    <row r="676" spans="1:7">
      <c r="A676" s="190">
        <v>40743.22</v>
      </c>
      <c r="F676" s="174">
        <v>670</v>
      </c>
      <c r="G676" s="196">
        <v>80037.726524456986</v>
      </c>
    </row>
    <row r="677" spans="1:7">
      <c r="A677" s="190">
        <v>40743.22</v>
      </c>
      <c r="F677" s="174">
        <v>671</v>
      </c>
      <c r="G677" s="196">
        <v>85432.320873984034</v>
      </c>
    </row>
    <row r="678" spans="1:7">
      <c r="A678" s="190">
        <v>40743.22</v>
      </c>
      <c r="F678" s="174">
        <v>672</v>
      </c>
      <c r="G678" s="196">
        <v>34800.894118750002</v>
      </c>
    </row>
    <row r="679" spans="1:7">
      <c r="A679" s="190">
        <v>40743.220000000008</v>
      </c>
      <c r="F679" s="174">
        <v>673</v>
      </c>
      <c r="G679" s="196">
        <v>69023.808000000005</v>
      </c>
    </row>
    <row r="680" spans="1:7">
      <c r="A680" s="190">
        <v>40743.220000000008</v>
      </c>
      <c r="F680" s="174">
        <v>674</v>
      </c>
      <c r="G680" s="196">
        <v>51466.053234176019</v>
      </c>
    </row>
    <row r="681" spans="1:7">
      <c r="A681" s="190">
        <v>40811.050000000003</v>
      </c>
      <c r="F681" s="174">
        <v>675</v>
      </c>
      <c r="G681" s="196">
        <v>75423.818186752032</v>
      </c>
    </row>
    <row r="682" spans="1:7">
      <c r="A682" s="190">
        <v>40811.050000000003</v>
      </c>
      <c r="F682" s="174">
        <v>676</v>
      </c>
      <c r="G682" s="196">
        <v>76194.533990400028</v>
      </c>
    </row>
    <row r="683" spans="1:7">
      <c r="A683" s="190">
        <v>40811.050000000003</v>
      </c>
      <c r="F683" s="174">
        <v>677</v>
      </c>
      <c r="G683" s="196">
        <v>41470.777499999997</v>
      </c>
    </row>
    <row r="684" spans="1:7">
      <c r="A684" s="190">
        <v>40874.180350000002</v>
      </c>
      <c r="F684" s="174">
        <v>678</v>
      </c>
      <c r="G684" s="196">
        <v>71462.255825408021</v>
      </c>
    </row>
    <row r="685" spans="1:7">
      <c r="A685" s="190">
        <v>40874.180350000002</v>
      </c>
      <c r="F685" s="174">
        <v>679</v>
      </c>
      <c r="G685" s="196">
        <v>102575.94000998403</v>
      </c>
    </row>
    <row r="686" spans="1:7">
      <c r="A686" s="190">
        <v>40874.180350000002</v>
      </c>
      <c r="F686" s="174">
        <v>680</v>
      </c>
      <c r="G686" s="196">
        <v>44838.204633000001</v>
      </c>
    </row>
    <row r="687" spans="1:7">
      <c r="A687" s="190">
        <v>40896.968000000008</v>
      </c>
      <c r="F687" s="174">
        <v>681</v>
      </c>
      <c r="G687" s="196">
        <v>58012.078788960011</v>
      </c>
    </row>
    <row r="688" spans="1:7">
      <c r="A688" s="190">
        <v>40896.968000000015</v>
      </c>
      <c r="F688" s="174">
        <v>682</v>
      </c>
      <c r="G688" s="196">
        <v>65117.980784640022</v>
      </c>
    </row>
    <row r="689" spans="1:7">
      <c r="A689" s="190">
        <v>40896.968000000015</v>
      </c>
      <c r="F689" s="174">
        <v>683</v>
      </c>
      <c r="G689" s="196">
        <v>58205.398550999991</v>
      </c>
    </row>
    <row r="690" spans="1:7">
      <c r="A690" s="190">
        <v>40942.228374999992</v>
      </c>
      <c r="F690" s="174">
        <v>684</v>
      </c>
      <c r="G690" s="196">
        <v>53061.362161920006</v>
      </c>
    </row>
    <row r="691" spans="1:7">
      <c r="A691" s="190">
        <v>40942.228374999992</v>
      </c>
      <c r="F691" s="174">
        <v>685</v>
      </c>
      <c r="G691" s="196">
        <v>45951.833244800007</v>
      </c>
    </row>
    <row r="692" spans="1:7">
      <c r="A692" s="190">
        <v>40942.228374999999</v>
      </c>
      <c r="F692" s="174">
        <v>686</v>
      </c>
      <c r="G692" s="196">
        <v>75717.815040000001</v>
      </c>
    </row>
    <row r="693" spans="1:7">
      <c r="A693" s="190">
        <v>40942.228374999999</v>
      </c>
      <c r="F693" s="174">
        <v>687</v>
      </c>
      <c r="G693" s="196">
        <v>55325.956056000003</v>
      </c>
    </row>
    <row r="694" spans="1:7">
      <c r="A694" s="190">
        <v>40942.228374999999</v>
      </c>
      <c r="F694" s="174">
        <v>688</v>
      </c>
      <c r="G694" s="196">
        <v>68032.067545788435</v>
      </c>
    </row>
    <row r="695" spans="1:7">
      <c r="A695" s="190">
        <v>40942.228374999999</v>
      </c>
      <c r="F695" s="174">
        <v>689</v>
      </c>
      <c r="G695" s="196">
        <v>46694.663631840005</v>
      </c>
    </row>
    <row r="696" spans="1:7">
      <c r="A696" s="190">
        <v>40942.228374999999</v>
      </c>
      <c r="F696" s="174">
        <v>690</v>
      </c>
      <c r="G696" s="196">
        <v>129082.50464256</v>
      </c>
    </row>
    <row r="697" spans="1:7">
      <c r="A697" s="190">
        <v>40942.228374999999</v>
      </c>
      <c r="F697" s="174">
        <v>691</v>
      </c>
      <c r="G697" s="196">
        <v>80945.769676800031</v>
      </c>
    </row>
    <row r="698" spans="1:7">
      <c r="A698" s="190">
        <v>40960.231256000006</v>
      </c>
      <c r="F698" s="174">
        <v>692</v>
      </c>
      <c r="G698" s="196">
        <v>76321.383936000013</v>
      </c>
    </row>
    <row r="699" spans="1:7">
      <c r="A699" s="190">
        <v>40960.231256000006</v>
      </c>
      <c r="F699" s="174">
        <v>693</v>
      </c>
      <c r="G699" s="196">
        <v>68765.566926336003</v>
      </c>
    </row>
    <row r="700" spans="1:7">
      <c r="A700" s="190">
        <v>40983.066879999998</v>
      </c>
      <c r="F700" s="174">
        <v>694</v>
      </c>
      <c r="G700" s="196">
        <v>33005.900632624995</v>
      </c>
    </row>
    <row r="701" spans="1:7">
      <c r="A701" s="190">
        <v>40983.066880000006</v>
      </c>
      <c r="F701" s="174">
        <v>695</v>
      </c>
      <c r="G701" s="196">
        <v>96919.447235788815</v>
      </c>
    </row>
    <row r="702" spans="1:7">
      <c r="A702" s="190">
        <v>41010.389687499992</v>
      </c>
      <c r="F702" s="174">
        <v>696</v>
      </c>
      <c r="G702" s="196">
        <v>90318.437744640032</v>
      </c>
    </row>
    <row r="703" spans="1:7">
      <c r="A703" s="190">
        <v>41028.422539999992</v>
      </c>
      <c r="F703" s="174">
        <v>697</v>
      </c>
      <c r="G703" s="196">
        <v>57922.478880000017</v>
      </c>
    </row>
    <row r="704" spans="1:7">
      <c r="A704" s="190">
        <v>41028.42254</v>
      </c>
      <c r="F704" s="174">
        <v>698</v>
      </c>
      <c r="G704" s="196">
        <v>61527.08619724802</v>
      </c>
    </row>
    <row r="705" spans="1:7">
      <c r="A705" s="190">
        <v>41028.42254</v>
      </c>
      <c r="F705" s="174">
        <v>699</v>
      </c>
      <c r="G705" s="196">
        <v>62293.986720000001</v>
      </c>
    </row>
    <row r="706" spans="1:7">
      <c r="A706" s="190">
        <v>41028.42254</v>
      </c>
      <c r="F706" s="174">
        <v>700</v>
      </c>
      <c r="G706" s="196">
        <v>75549.385031680038</v>
      </c>
    </row>
    <row r="707" spans="1:7">
      <c r="A707" s="190">
        <v>41028.42254</v>
      </c>
      <c r="F707" s="174">
        <v>701</v>
      </c>
      <c r="G707" s="196">
        <v>86401.566720000017</v>
      </c>
    </row>
    <row r="708" spans="1:7">
      <c r="A708" s="190">
        <v>41028.42254</v>
      </c>
      <c r="F708" s="174">
        <v>702</v>
      </c>
      <c r="G708" s="196">
        <v>54553.027200000011</v>
      </c>
    </row>
    <row r="709" spans="1:7">
      <c r="A709" s="190">
        <v>41028.42254</v>
      </c>
      <c r="F709" s="174">
        <v>703</v>
      </c>
      <c r="G709" s="196">
        <v>43654.241582560004</v>
      </c>
    </row>
    <row r="710" spans="1:7">
      <c r="A710" s="190">
        <v>41028.42254</v>
      </c>
      <c r="F710" s="174">
        <v>704</v>
      </c>
      <c r="G710" s="196">
        <v>65710.665216000009</v>
      </c>
    </row>
    <row r="711" spans="1:7">
      <c r="A711" s="190">
        <v>41028.42254</v>
      </c>
      <c r="F711" s="174">
        <v>705</v>
      </c>
      <c r="G711" s="196">
        <v>41010.389687499992</v>
      </c>
    </row>
    <row r="712" spans="1:7">
      <c r="A712" s="190">
        <v>41028.42254</v>
      </c>
      <c r="F712" s="174">
        <v>706</v>
      </c>
      <c r="G712" s="196">
        <v>89978.894745600031</v>
      </c>
    </row>
    <row r="713" spans="1:7">
      <c r="A713" s="190">
        <v>41028.42254</v>
      </c>
      <c r="F713" s="174">
        <v>707</v>
      </c>
      <c r="G713" s="196">
        <v>43490.127892400014</v>
      </c>
    </row>
    <row r="714" spans="1:7">
      <c r="A714" s="190">
        <v>41028.42254</v>
      </c>
      <c r="F714" s="174">
        <v>708</v>
      </c>
      <c r="G714" s="196">
        <v>34762.4228</v>
      </c>
    </row>
    <row r="715" spans="1:7">
      <c r="A715" s="190">
        <v>41028.42254</v>
      </c>
      <c r="F715" s="174">
        <v>709</v>
      </c>
      <c r="G715" s="196">
        <v>41028.42254</v>
      </c>
    </row>
    <row r="716" spans="1:7">
      <c r="A716" s="190">
        <v>41028.422540000007</v>
      </c>
      <c r="F716" s="174">
        <v>710</v>
      </c>
      <c r="G716" s="196">
        <v>43350.786080000005</v>
      </c>
    </row>
    <row r="717" spans="1:7">
      <c r="A717" s="190">
        <v>41028.422540000007</v>
      </c>
      <c r="F717" s="174">
        <v>711</v>
      </c>
      <c r="G717" s="196">
        <v>69284.275200000004</v>
      </c>
    </row>
    <row r="718" spans="1:7">
      <c r="A718" s="190">
        <v>41028.422540000007</v>
      </c>
      <c r="F718" s="174">
        <v>712</v>
      </c>
      <c r="G718" s="196">
        <v>63601.153280000013</v>
      </c>
    </row>
    <row r="719" spans="1:7">
      <c r="A719" s="190">
        <v>41028.422540000007</v>
      </c>
      <c r="F719" s="174">
        <v>713</v>
      </c>
      <c r="G719" s="196">
        <v>54325.038647600013</v>
      </c>
    </row>
    <row r="720" spans="1:7">
      <c r="A720" s="190">
        <v>41028.422540000007</v>
      </c>
      <c r="F720" s="174">
        <v>714</v>
      </c>
      <c r="G720" s="196">
        <v>69138.720000000001</v>
      </c>
    </row>
    <row r="721" spans="1:7">
      <c r="A721" s="190">
        <v>41028.422540000007</v>
      </c>
      <c r="F721" s="174">
        <v>715</v>
      </c>
      <c r="G721" s="196">
        <v>85206.073344000033</v>
      </c>
    </row>
    <row r="722" spans="1:7">
      <c r="A722" s="190">
        <v>41028.422540000007</v>
      </c>
      <c r="F722" s="174">
        <v>716</v>
      </c>
      <c r="G722" s="196">
        <v>83980.301762560033</v>
      </c>
    </row>
    <row r="723" spans="1:7">
      <c r="A723" s="190">
        <v>41028.422540000007</v>
      </c>
      <c r="F723" s="174">
        <v>717</v>
      </c>
      <c r="G723" s="196">
        <v>80338.298880000002</v>
      </c>
    </row>
    <row r="724" spans="1:7">
      <c r="A724" s="190">
        <v>41028.422540000007</v>
      </c>
      <c r="F724" s="174">
        <v>718</v>
      </c>
      <c r="G724" s="196">
        <v>73441.331711999999</v>
      </c>
    </row>
    <row r="725" spans="1:7">
      <c r="A725" s="190">
        <v>41028.422540000014</v>
      </c>
      <c r="F725" s="174">
        <v>719</v>
      </c>
      <c r="G725" s="196">
        <v>54643.848000000005</v>
      </c>
    </row>
    <row r="726" spans="1:7">
      <c r="A726" s="190">
        <v>41028.422540000014</v>
      </c>
      <c r="F726" s="174">
        <v>720</v>
      </c>
      <c r="G726" s="196">
        <v>80900.666972160005</v>
      </c>
    </row>
    <row r="727" spans="1:7">
      <c r="A727" s="190">
        <v>41028.422540000014</v>
      </c>
      <c r="F727" s="174">
        <v>721</v>
      </c>
      <c r="G727" s="196">
        <v>91140.489216000031</v>
      </c>
    </row>
    <row r="728" spans="1:7">
      <c r="A728" s="190">
        <v>41028.422540000014</v>
      </c>
      <c r="F728" s="174">
        <v>722</v>
      </c>
      <c r="G728" s="196">
        <v>51000.924800000008</v>
      </c>
    </row>
    <row r="729" spans="1:7">
      <c r="A729" s="190">
        <v>41028.422540000014</v>
      </c>
      <c r="F729" s="174">
        <v>723</v>
      </c>
      <c r="G729" s="196">
        <v>71652.627277414431</v>
      </c>
    </row>
    <row r="730" spans="1:7">
      <c r="A730" s="190">
        <v>41096.727349999994</v>
      </c>
      <c r="F730" s="174">
        <v>724</v>
      </c>
      <c r="G730" s="196">
        <v>88080.492545280009</v>
      </c>
    </row>
    <row r="731" spans="1:7">
      <c r="A731" s="190">
        <v>41096.727349999994</v>
      </c>
      <c r="F731" s="174">
        <v>725</v>
      </c>
      <c r="G731" s="196">
        <v>95737.544009318444</v>
      </c>
    </row>
    <row r="732" spans="1:7">
      <c r="A732" s="190">
        <v>41096.727349999994</v>
      </c>
      <c r="F732" s="174">
        <v>726</v>
      </c>
      <c r="G732" s="196">
        <v>53685.184000000016</v>
      </c>
    </row>
    <row r="733" spans="1:7">
      <c r="A733" s="190">
        <v>41096.727349999994</v>
      </c>
      <c r="F733" s="174">
        <v>727</v>
      </c>
      <c r="G733" s="196">
        <v>51825.375840000001</v>
      </c>
    </row>
    <row r="734" spans="1:7">
      <c r="A734" s="190">
        <v>41096.727349999994</v>
      </c>
      <c r="F734" s="174">
        <v>728</v>
      </c>
      <c r="G734" s="196">
        <v>46674.140347500004</v>
      </c>
    </row>
    <row r="735" spans="1:7">
      <c r="A735" s="190">
        <v>41096.727350000001</v>
      </c>
      <c r="F735" s="174">
        <v>729</v>
      </c>
      <c r="G735" s="196">
        <v>48552.880409600024</v>
      </c>
    </row>
    <row r="736" spans="1:7">
      <c r="A736" s="190">
        <v>41096.727350000001</v>
      </c>
      <c r="F736" s="174">
        <v>730</v>
      </c>
      <c r="G736" s="196">
        <v>60675.768023449622</v>
      </c>
    </row>
    <row r="737" spans="1:7">
      <c r="A737" s="190">
        <v>41096.727350000001</v>
      </c>
      <c r="F737" s="174">
        <v>731</v>
      </c>
      <c r="G737" s="196">
        <v>52188.153470880003</v>
      </c>
    </row>
    <row r="738" spans="1:7">
      <c r="A738" s="190">
        <v>41096.727350000001</v>
      </c>
      <c r="F738" s="174">
        <v>732</v>
      </c>
      <c r="G738" s="196">
        <v>58141.054272000008</v>
      </c>
    </row>
    <row r="739" spans="1:7">
      <c r="A739" s="190">
        <v>41096.727350000001</v>
      </c>
      <c r="F739" s="174">
        <v>733</v>
      </c>
      <c r="G739" s="196">
        <v>54850.051200000009</v>
      </c>
    </row>
    <row r="740" spans="1:7">
      <c r="A740" s="190">
        <v>41096.727350000001</v>
      </c>
      <c r="F740" s="174">
        <v>734</v>
      </c>
      <c r="G740" s="196">
        <v>69506.974656000006</v>
      </c>
    </row>
    <row r="741" spans="1:7">
      <c r="A741" s="190">
        <v>41096.727350000001</v>
      </c>
      <c r="F741" s="174">
        <v>735</v>
      </c>
      <c r="G741" s="196">
        <v>68144.092800000013</v>
      </c>
    </row>
    <row r="742" spans="1:7">
      <c r="A742" s="190">
        <v>41096.727350000001</v>
      </c>
      <c r="F742" s="174">
        <v>736</v>
      </c>
      <c r="G742" s="196">
        <v>58425.041564399995</v>
      </c>
    </row>
    <row r="743" spans="1:7">
      <c r="A743" s="190">
        <v>41114.798166400004</v>
      </c>
      <c r="F743" s="174">
        <v>737</v>
      </c>
      <c r="G743" s="196">
        <v>45951.833244800007</v>
      </c>
    </row>
    <row r="744" spans="1:7">
      <c r="A744" s="190">
        <v>41114.798166400004</v>
      </c>
      <c r="F744" s="174">
        <v>738</v>
      </c>
      <c r="G744" s="196">
        <v>80811.233771520026</v>
      </c>
    </row>
    <row r="745" spans="1:7">
      <c r="A745" s="190">
        <v>41114.798166400004</v>
      </c>
      <c r="F745" s="174">
        <v>739</v>
      </c>
      <c r="G745" s="196">
        <v>68545.242931200017</v>
      </c>
    </row>
    <row r="746" spans="1:7">
      <c r="A746" s="190">
        <v>41114.798166400004</v>
      </c>
      <c r="F746" s="174">
        <v>740</v>
      </c>
      <c r="G746" s="196">
        <v>76482.060533760028</v>
      </c>
    </row>
    <row r="747" spans="1:7">
      <c r="A747" s="190">
        <v>41114.798166400004</v>
      </c>
      <c r="F747" s="174">
        <v>741</v>
      </c>
      <c r="G747" s="196">
        <v>46350.532974424015</v>
      </c>
    </row>
    <row r="748" spans="1:7">
      <c r="A748" s="190">
        <v>41114.798166400011</v>
      </c>
      <c r="F748" s="174">
        <v>742</v>
      </c>
      <c r="G748" s="196">
        <v>58327.936232160006</v>
      </c>
    </row>
    <row r="749" spans="1:7">
      <c r="A749" s="190">
        <v>41114.798166400011</v>
      </c>
      <c r="F749" s="174">
        <v>743</v>
      </c>
      <c r="G749" s="196">
        <v>85659.907797811204</v>
      </c>
    </row>
    <row r="750" spans="1:7">
      <c r="A750" s="190">
        <v>41114.798166400011</v>
      </c>
      <c r="F750" s="174">
        <v>744</v>
      </c>
      <c r="G750" s="196">
        <v>89978.894745600046</v>
      </c>
    </row>
    <row r="751" spans="1:7">
      <c r="A751" s="190">
        <v>41114.798166400011</v>
      </c>
      <c r="F751" s="174">
        <v>745</v>
      </c>
      <c r="G751" s="196">
        <v>76609.389158399994</v>
      </c>
    </row>
    <row r="752" spans="1:7">
      <c r="A752" s="190">
        <v>41160.299612449999</v>
      </c>
      <c r="F752" s="174">
        <v>746</v>
      </c>
      <c r="G752" s="196">
        <v>63495.444992000019</v>
      </c>
    </row>
    <row r="753" spans="1:7">
      <c r="A753" s="190">
        <v>41160.299612449999</v>
      </c>
      <c r="F753" s="174">
        <v>747</v>
      </c>
      <c r="G753" s="196">
        <v>73677.39313536002</v>
      </c>
    </row>
    <row r="754" spans="1:7">
      <c r="A754" s="190">
        <v>41160.299612449999</v>
      </c>
      <c r="F754" s="174">
        <v>748</v>
      </c>
      <c r="G754" s="196">
        <v>57609.861709356555</v>
      </c>
    </row>
    <row r="755" spans="1:7">
      <c r="A755" s="190">
        <v>41160.299612450006</v>
      </c>
      <c r="F755" s="174">
        <v>749</v>
      </c>
      <c r="G755" s="196">
        <v>51357.931273600007</v>
      </c>
    </row>
    <row r="756" spans="1:7">
      <c r="A756" s="190">
        <v>41160.299612450006</v>
      </c>
      <c r="F756" s="174">
        <v>750</v>
      </c>
      <c r="G756" s="196">
        <v>108549.7809040835</v>
      </c>
    </row>
    <row r="757" spans="1:7">
      <c r="A757" s="190">
        <v>41165.145875000002</v>
      </c>
      <c r="F757" s="174">
        <v>751</v>
      </c>
      <c r="G757" s="196">
        <v>45804.60416000001</v>
      </c>
    </row>
    <row r="758" spans="1:7">
      <c r="A758" s="190">
        <v>41165.145875000002</v>
      </c>
      <c r="F758" s="174">
        <v>752</v>
      </c>
      <c r="G758" s="196">
        <v>107568.75386880002</v>
      </c>
    </row>
    <row r="759" spans="1:7">
      <c r="A759" s="190">
        <v>41165.145875000002</v>
      </c>
      <c r="F759" s="174">
        <v>753</v>
      </c>
      <c r="G759" s="196">
        <v>56392.000000000007</v>
      </c>
    </row>
    <row r="760" spans="1:7">
      <c r="A760" s="190">
        <v>41183.246776</v>
      </c>
      <c r="F760" s="174">
        <v>754</v>
      </c>
      <c r="G760" s="196">
        <v>55026.354936000011</v>
      </c>
    </row>
    <row r="761" spans="1:7">
      <c r="A761" s="190">
        <v>41183.246776</v>
      </c>
      <c r="F761" s="174">
        <v>755</v>
      </c>
      <c r="G761" s="196">
        <v>109489.62447360002</v>
      </c>
    </row>
    <row r="762" spans="1:7">
      <c r="A762" s="190">
        <v>41183.246776</v>
      </c>
      <c r="F762" s="174">
        <v>756</v>
      </c>
      <c r="G762" s="196">
        <v>43818.18</v>
      </c>
    </row>
    <row r="763" spans="1:7">
      <c r="A763" s="190">
        <v>41183.246776</v>
      </c>
      <c r="F763" s="174">
        <v>757</v>
      </c>
      <c r="G763" s="196">
        <v>61268.840579999996</v>
      </c>
    </row>
    <row r="764" spans="1:7">
      <c r="A764" s="190">
        <v>41183.246776000007</v>
      </c>
      <c r="F764" s="174">
        <v>758</v>
      </c>
      <c r="G764" s="196">
        <v>98334.077829120026</v>
      </c>
    </row>
    <row r="765" spans="1:7">
      <c r="A765" s="190">
        <v>41183.246776000007</v>
      </c>
      <c r="F765" s="174">
        <v>759</v>
      </c>
      <c r="G765" s="196">
        <v>61268.840580000004</v>
      </c>
    </row>
    <row r="766" spans="1:7">
      <c r="A766" s="190">
        <v>41183.246776000007</v>
      </c>
      <c r="F766" s="174">
        <v>760</v>
      </c>
      <c r="G766" s="196">
        <v>63939.913106944019</v>
      </c>
    </row>
    <row r="767" spans="1:7">
      <c r="A767" s="190">
        <v>41183.246776000007</v>
      </c>
      <c r="F767" s="174">
        <v>761</v>
      </c>
      <c r="G767" s="196">
        <v>68545.242931200017</v>
      </c>
    </row>
    <row r="768" spans="1:7">
      <c r="A768" s="190">
        <v>41183.246776000007</v>
      </c>
      <c r="F768" s="174">
        <v>762</v>
      </c>
      <c r="G768" s="196">
        <v>28148.506221757809</v>
      </c>
    </row>
    <row r="769" spans="1:7">
      <c r="A769" s="190">
        <v>41183.246776000007</v>
      </c>
      <c r="F769" s="174">
        <v>763</v>
      </c>
      <c r="G769" s="196">
        <v>41183.246776</v>
      </c>
    </row>
    <row r="770" spans="1:7">
      <c r="A770" s="190">
        <v>41183.246776000007</v>
      </c>
      <c r="F770" s="174">
        <v>764</v>
      </c>
      <c r="G770" s="196">
        <v>38895.11695625</v>
      </c>
    </row>
    <row r="771" spans="1:7">
      <c r="A771" s="190">
        <v>41183.246776000007</v>
      </c>
      <c r="F771" s="174">
        <v>765</v>
      </c>
      <c r="G771" s="196">
        <v>68144.092799999999</v>
      </c>
    </row>
    <row r="772" spans="1:7">
      <c r="A772" s="190">
        <v>41183.246776000007</v>
      </c>
      <c r="F772" s="174">
        <v>766</v>
      </c>
      <c r="G772" s="196">
        <v>41558.0844</v>
      </c>
    </row>
    <row r="773" spans="1:7">
      <c r="A773" s="190">
        <v>41183.246776000007</v>
      </c>
      <c r="F773" s="174">
        <v>767</v>
      </c>
      <c r="G773" s="196">
        <v>58327.936232160006</v>
      </c>
    </row>
    <row r="774" spans="1:7">
      <c r="A774" s="190">
        <v>41183.246776000007</v>
      </c>
      <c r="F774" s="174">
        <v>768</v>
      </c>
      <c r="G774" s="196">
        <v>45632.406400000007</v>
      </c>
    </row>
    <row r="775" spans="1:7">
      <c r="A775" s="190">
        <v>41183.246776000007</v>
      </c>
      <c r="F775" s="174">
        <v>769</v>
      </c>
      <c r="G775" s="196">
        <v>183306.89866825734</v>
      </c>
    </row>
    <row r="776" spans="1:7">
      <c r="A776" s="190">
        <v>41183.246776000007</v>
      </c>
      <c r="F776" s="174">
        <v>770</v>
      </c>
      <c r="G776" s="196">
        <v>43350.786080000013</v>
      </c>
    </row>
    <row r="777" spans="1:7">
      <c r="A777" s="190">
        <v>41183.246776000015</v>
      </c>
      <c r="F777" s="174">
        <v>771</v>
      </c>
      <c r="G777" s="196">
        <v>57336.586854400019</v>
      </c>
    </row>
    <row r="778" spans="1:7">
      <c r="A778" s="190">
        <v>41183.246776000015</v>
      </c>
      <c r="F778" s="174">
        <v>772</v>
      </c>
      <c r="G778" s="196">
        <v>68287.554048000005</v>
      </c>
    </row>
    <row r="779" spans="1:7">
      <c r="A779" s="190">
        <v>41183.246776000015</v>
      </c>
      <c r="F779" s="174">
        <v>773</v>
      </c>
      <c r="G779" s="196">
        <v>51550.8</v>
      </c>
    </row>
    <row r="780" spans="1:7">
      <c r="A780" s="190">
        <v>41228.823973624996</v>
      </c>
      <c r="F780" s="174">
        <v>774</v>
      </c>
      <c r="G780" s="196">
        <v>54174.792878080021</v>
      </c>
    </row>
    <row r="781" spans="1:7">
      <c r="A781" s="190">
        <v>41228.823973625003</v>
      </c>
      <c r="F781" s="174">
        <v>775</v>
      </c>
      <c r="G781" s="196">
        <v>31255.142642499999</v>
      </c>
    </row>
    <row r="782" spans="1:7">
      <c r="A782" s="190">
        <v>41228.823973625003</v>
      </c>
      <c r="F782" s="174">
        <v>776</v>
      </c>
      <c r="G782" s="196">
        <v>95737.544009318415</v>
      </c>
    </row>
    <row r="783" spans="1:7">
      <c r="A783" s="190">
        <v>41228.823973625003</v>
      </c>
      <c r="F783" s="174">
        <v>777</v>
      </c>
      <c r="G783" s="196">
        <v>49234.107048000013</v>
      </c>
    </row>
    <row r="784" spans="1:7">
      <c r="A784" s="190">
        <v>41228.823973625011</v>
      </c>
      <c r="F784" s="174">
        <v>778</v>
      </c>
      <c r="G784" s="196">
        <v>46176.282850460011</v>
      </c>
    </row>
    <row r="785" spans="1:7">
      <c r="A785" s="190">
        <v>41228.823973625011</v>
      </c>
      <c r="F785" s="174">
        <v>779</v>
      </c>
      <c r="G785" s="196">
        <v>122628.37941043201</v>
      </c>
    </row>
    <row r="786" spans="1:7">
      <c r="A786" s="190">
        <v>41228.823973625011</v>
      </c>
      <c r="F786" s="174">
        <v>780</v>
      </c>
      <c r="G786" s="196">
        <v>60320.67274240002</v>
      </c>
    </row>
    <row r="787" spans="1:7">
      <c r="A787" s="190">
        <v>41246.952874792005</v>
      </c>
      <c r="F787" s="174">
        <v>781</v>
      </c>
      <c r="G787" s="196">
        <v>75666.251888066588</v>
      </c>
    </row>
    <row r="788" spans="1:7">
      <c r="A788" s="190">
        <v>41246.952874792005</v>
      </c>
      <c r="F788" s="174">
        <v>782</v>
      </c>
      <c r="G788" s="196">
        <v>42459.81642000001</v>
      </c>
    </row>
    <row r="789" spans="1:7">
      <c r="A789" s="190">
        <v>41251.80934</v>
      </c>
      <c r="F789" s="174">
        <v>783</v>
      </c>
      <c r="G789" s="196">
        <v>86727.610368000023</v>
      </c>
    </row>
    <row r="790" spans="1:7">
      <c r="A790" s="190">
        <v>41251.80934</v>
      </c>
      <c r="F790" s="174">
        <v>784</v>
      </c>
      <c r="G790" s="196">
        <v>49179.680256000014</v>
      </c>
    </row>
    <row r="791" spans="1:7">
      <c r="A791" s="190">
        <v>41251.80934</v>
      </c>
      <c r="F791" s="174">
        <v>785</v>
      </c>
      <c r="G791" s="196">
        <v>33185.607335125002</v>
      </c>
    </row>
    <row r="792" spans="1:7">
      <c r="A792" s="190">
        <v>41251.809340000007</v>
      </c>
      <c r="F792" s="174">
        <v>786</v>
      </c>
      <c r="G792" s="196">
        <v>73441.331711999999</v>
      </c>
    </row>
    <row r="793" spans="1:7">
      <c r="A793" s="190">
        <v>41251.809340000007</v>
      </c>
      <c r="F793" s="174">
        <v>787</v>
      </c>
      <c r="G793" s="196">
        <v>113657.55125760003</v>
      </c>
    </row>
    <row r="794" spans="1:7">
      <c r="A794" s="190">
        <v>41269.199999999997</v>
      </c>
      <c r="F794" s="174">
        <v>788</v>
      </c>
      <c r="G794" s="196">
        <v>68144.092799999999</v>
      </c>
    </row>
    <row r="795" spans="1:7">
      <c r="A795" s="190">
        <v>41269.948348160004</v>
      </c>
      <c r="F795" s="174">
        <v>789</v>
      </c>
      <c r="G795" s="196">
        <v>48870.375</v>
      </c>
    </row>
    <row r="796" spans="1:7">
      <c r="A796" s="190">
        <v>41269.948348160011</v>
      </c>
      <c r="F796" s="174">
        <v>790</v>
      </c>
      <c r="G796" s="196">
        <v>43818.974569664002</v>
      </c>
    </row>
    <row r="797" spans="1:7">
      <c r="A797" s="190">
        <v>41269.948348160011</v>
      </c>
      <c r="F797" s="174">
        <v>791</v>
      </c>
      <c r="G797" s="196">
        <v>49152.277507200008</v>
      </c>
    </row>
    <row r="798" spans="1:7">
      <c r="A798" s="190">
        <v>41269.948348160011</v>
      </c>
      <c r="F798" s="174">
        <v>792</v>
      </c>
      <c r="G798" s="196">
        <v>49661.28532974</v>
      </c>
    </row>
    <row r="799" spans="1:7">
      <c r="A799" s="190">
        <v>41269.948348160018</v>
      </c>
      <c r="F799" s="174">
        <v>793</v>
      </c>
      <c r="G799" s="196">
        <v>86401.566720000017</v>
      </c>
    </row>
    <row r="800" spans="1:7">
      <c r="A800" s="190">
        <v>41269.948348160018</v>
      </c>
      <c r="F800" s="174">
        <v>794</v>
      </c>
      <c r="G800" s="196">
        <v>72537.19635886082</v>
      </c>
    </row>
    <row r="801" spans="1:7">
      <c r="A801" s="190">
        <v>41269.948348160018</v>
      </c>
      <c r="F801" s="174">
        <v>795</v>
      </c>
      <c r="G801" s="196">
        <v>48708.05999999999</v>
      </c>
    </row>
    <row r="802" spans="1:7">
      <c r="A802" s="190">
        <v>41297.46241531249</v>
      </c>
      <c r="F802" s="174">
        <v>796</v>
      </c>
      <c r="G802" s="196">
        <v>58012.078788960011</v>
      </c>
    </row>
    <row r="803" spans="1:7">
      <c r="A803" s="190">
        <v>41297.462415312497</v>
      </c>
      <c r="F803" s="174">
        <v>797</v>
      </c>
      <c r="G803" s="196">
        <v>106895.73888</v>
      </c>
    </row>
    <row r="804" spans="1:7">
      <c r="A804" s="190">
        <v>41315.621497779997</v>
      </c>
      <c r="F804" s="174">
        <v>798</v>
      </c>
      <c r="G804" s="196">
        <v>57304.639105280003</v>
      </c>
    </row>
    <row r="805" spans="1:7">
      <c r="A805" s="190">
        <v>41315.621497779997</v>
      </c>
      <c r="F805" s="174">
        <v>799</v>
      </c>
      <c r="G805" s="196">
        <v>48450.878560000012</v>
      </c>
    </row>
    <row r="806" spans="1:7">
      <c r="A806" s="190">
        <v>41315.621497779997</v>
      </c>
      <c r="F806" s="174">
        <v>800</v>
      </c>
      <c r="G806" s="196">
        <v>48606.6135268</v>
      </c>
    </row>
    <row r="807" spans="1:7">
      <c r="A807" s="190">
        <v>41315.621497780005</v>
      </c>
      <c r="F807" s="174">
        <v>801</v>
      </c>
      <c r="G807" s="196">
        <v>37044.433147926415</v>
      </c>
    </row>
    <row r="808" spans="1:7">
      <c r="A808" s="190">
        <v>41315.621497780005</v>
      </c>
      <c r="F808" s="174">
        <v>802</v>
      </c>
      <c r="G808" s="196">
        <v>94057.93797406723</v>
      </c>
    </row>
    <row r="809" spans="1:7">
      <c r="A809" s="190">
        <v>41315.621497780005</v>
      </c>
      <c r="F809" s="174">
        <v>803</v>
      </c>
      <c r="G809" s="196">
        <v>50809.19200000001</v>
      </c>
    </row>
    <row r="810" spans="1:7">
      <c r="A810" s="190">
        <v>41315.621497780005</v>
      </c>
      <c r="F810" s="174">
        <v>804</v>
      </c>
      <c r="G810" s="196">
        <v>31103.220400000002</v>
      </c>
    </row>
    <row r="811" spans="1:7">
      <c r="A811" s="190">
        <v>41315.621497780005</v>
      </c>
      <c r="F811" s="174">
        <v>805</v>
      </c>
      <c r="G811" s="196">
        <v>77847.811614720034</v>
      </c>
    </row>
    <row r="812" spans="1:7">
      <c r="A812" s="190">
        <v>41315.621497780012</v>
      </c>
      <c r="F812" s="174">
        <v>806</v>
      </c>
      <c r="G812" s="196">
        <v>58450.731887385598</v>
      </c>
    </row>
    <row r="813" spans="1:7">
      <c r="A813" s="190">
        <v>41315.621497780012</v>
      </c>
      <c r="F813" s="174">
        <v>807</v>
      </c>
      <c r="G813" s="196">
        <v>76609.389158400008</v>
      </c>
    </row>
    <row r="814" spans="1:7">
      <c r="A814" s="190">
        <v>41338.655254400008</v>
      </c>
      <c r="F814" s="174">
        <v>808</v>
      </c>
      <c r="G814" s="196">
        <v>79781.286674432034</v>
      </c>
    </row>
    <row r="815" spans="1:7">
      <c r="A815" s="190">
        <v>41338.655254400015</v>
      </c>
      <c r="F815" s="174">
        <v>809</v>
      </c>
      <c r="G815" s="196">
        <v>87334.703640576015</v>
      </c>
    </row>
    <row r="816" spans="1:7">
      <c r="A816" s="190">
        <v>41384.404441449988</v>
      </c>
      <c r="F816" s="174">
        <v>810</v>
      </c>
      <c r="G816" s="196">
        <v>43581.686056384016</v>
      </c>
    </row>
    <row r="817" spans="1:7">
      <c r="A817" s="190">
        <v>41384.404441449995</v>
      </c>
      <c r="F817" s="174">
        <v>811</v>
      </c>
      <c r="G817" s="196">
        <v>68287.554048000005</v>
      </c>
    </row>
    <row r="818" spans="1:7">
      <c r="A818" s="190">
        <v>41384.404441450002</v>
      </c>
      <c r="F818" s="174">
        <v>812</v>
      </c>
      <c r="G818" s="196">
        <v>98814.386087424005</v>
      </c>
    </row>
    <row r="819" spans="1:7">
      <c r="A819" s="190">
        <v>41384.404441450002</v>
      </c>
      <c r="F819" s="174">
        <v>813</v>
      </c>
      <c r="G819" s="196">
        <v>85802.515857408041</v>
      </c>
    </row>
    <row r="820" spans="1:7">
      <c r="A820" s="190">
        <v>41384.404441450002</v>
      </c>
      <c r="F820" s="174">
        <v>814</v>
      </c>
      <c r="G820" s="196">
        <v>57089.208131200008</v>
      </c>
    </row>
    <row r="821" spans="1:7">
      <c r="A821" s="190">
        <v>41384.404441450009</v>
      </c>
      <c r="F821" s="174">
        <v>815</v>
      </c>
      <c r="G821" s="196">
        <v>102905.64838858755</v>
      </c>
    </row>
    <row r="822" spans="1:7">
      <c r="A822" s="190">
        <v>41402.601753564806</v>
      </c>
      <c r="F822" s="174">
        <v>816</v>
      </c>
      <c r="G822" s="196">
        <v>54234.747724640009</v>
      </c>
    </row>
    <row r="823" spans="1:7">
      <c r="A823" s="190">
        <v>41402.601753564806</v>
      </c>
      <c r="F823" s="174">
        <v>817</v>
      </c>
      <c r="G823" s="196">
        <v>46022.915839241614</v>
      </c>
    </row>
    <row r="824" spans="1:7">
      <c r="A824" s="190">
        <v>41402.601753564813</v>
      </c>
      <c r="F824" s="174">
        <v>818</v>
      </c>
      <c r="G824" s="196">
        <v>67089.526784000016</v>
      </c>
    </row>
    <row r="825" spans="1:7">
      <c r="A825" s="190">
        <v>41425.68400230402</v>
      </c>
      <c r="F825" s="174">
        <v>819</v>
      </c>
      <c r="G825" s="196">
        <v>85479.95000832004</v>
      </c>
    </row>
    <row r="826" spans="1:7">
      <c r="A826" s="190">
        <v>41448.421709737151</v>
      </c>
      <c r="F826" s="174">
        <v>820</v>
      </c>
      <c r="G826" s="196">
        <v>45951.833244800007</v>
      </c>
    </row>
    <row r="827" spans="1:7">
      <c r="A827" s="190">
        <v>41453.301896124991</v>
      </c>
      <c r="F827" s="174">
        <v>821</v>
      </c>
      <c r="G827" s="196">
        <v>37522.663168703999</v>
      </c>
    </row>
    <row r="828" spans="1:7">
      <c r="A828" s="190">
        <v>41470.777499999997</v>
      </c>
      <c r="F828" s="174">
        <v>822</v>
      </c>
      <c r="G828" s="196">
        <v>75381.792294502418</v>
      </c>
    </row>
    <row r="829" spans="1:7">
      <c r="A829" s="190">
        <v>41470.777500000004</v>
      </c>
      <c r="F829" s="174">
        <v>823</v>
      </c>
      <c r="G829" s="196">
        <v>106822.94384197639</v>
      </c>
    </row>
    <row r="830" spans="1:7">
      <c r="A830" s="190">
        <v>41470.777500000004</v>
      </c>
      <c r="F830" s="174">
        <v>824</v>
      </c>
      <c r="G830" s="196">
        <v>60649.099750400012</v>
      </c>
    </row>
    <row r="831" spans="1:7">
      <c r="A831" s="190">
        <v>41470.777500000004</v>
      </c>
      <c r="F831" s="174">
        <v>825</v>
      </c>
      <c r="G831" s="196">
        <v>58205.398550999991</v>
      </c>
    </row>
    <row r="832" spans="1:7">
      <c r="A832" s="190">
        <v>41471.529503432001</v>
      </c>
      <c r="F832" s="174">
        <v>826</v>
      </c>
      <c r="G832" s="196">
        <v>63735.050444800021</v>
      </c>
    </row>
    <row r="833" spans="1:7">
      <c r="A833" s="190">
        <v>41471.529503432008</v>
      </c>
      <c r="F833" s="174">
        <v>827</v>
      </c>
      <c r="G833" s="196">
        <v>67417.222476800016</v>
      </c>
    </row>
    <row r="834" spans="1:7">
      <c r="A834" s="190">
        <v>41471.529503432008</v>
      </c>
      <c r="F834" s="174">
        <v>828</v>
      </c>
      <c r="G834" s="196">
        <v>85754.706990489634</v>
      </c>
    </row>
    <row r="835" spans="1:7">
      <c r="A835" s="190">
        <v>41539.818749999999</v>
      </c>
      <c r="F835" s="174">
        <v>829</v>
      </c>
      <c r="G835" s="196">
        <v>49049.016420000007</v>
      </c>
    </row>
    <row r="836" spans="1:7">
      <c r="A836" s="190">
        <v>41540.572005380003</v>
      </c>
      <c r="F836" s="174">
        <v>830</v>
      </c>
      <c r="G836" s="196">
        <v>57089.208131200008</v>
      </c>
    </row>
    <row r="837" spans="1:7">
      <c r="A837" s="190">
        <v>41558.0844</v>
      </c>
      <c r="F837" s="174">
        <v>831</v>
      </c>
      <c r="G837" s="196">
        <v>46596.565598999994</v>
      </c>
    </row>
    <row r="838" spans="1:7">
      <c r="A838" s="190">
        <v>41558.0844</v>
      </c>
      <c r="F838" s="174">
        <v>832</v>
      </c>
      <c r="G838" s="196">
        <v>65117.980784640014</v>
      </c>
    </row>
    <row r="839" spans="1:7">
      <c r="A839" s="190">
        <v>41558.0844</v>
      </c>
      <c r="F839" s="174">
        <v>833</v>
      </c>
      <c r="G839" s="196">
        <v>58450.731887385606</v>
      </c>
    </row>
    <row r="840" spans="1:7">
      <c r="A840" s="190">
        <v>41558.0844</v>
      </c>
      <c r="F840" s="174">
        <v>834</v>
      </c>
      <c r="G840" s="196">
        <v>64837.029234720008</v>
      </c>
    </row>
    <row r="841" spans="1:7">
      <c r="A841" s="190">
        <v>41558.0844</v>
      </c>
      <c r="F841" s="174">
        <v>835</v>
      </c>
      <c r="G841" s="196">
        <v>95377.62843033603</v>
      </c>
    </row>
    <row r="842" spans="1:7">
      <c r="A842" s="190">
        <v>41558.0844</v>
      </c>
      <c r="F842" s="174">
        <v>836</v>
      </c>
      <c r="G842" s="196">
        <v>91292.221440000023</v>
      </c>
    </row>
    <row r="843" spans="1:7">
      <c r="A843" s="190">
        <v>41558.0844</v>
      </c>
      <c r="F843" s="174">
        <v>837</v>
      </c>
      <c r="G843" s="196">
        <v>68401.240320000012</v>
      </c>
    </row>
    <row r="844" spans="1:7">
      <c r="A844" s="190">
        <v>41558.084400000007</v>
      </c>
      <c r="F844" s="174">
        <v>838</v>
      </c>
      <c r="G844" s="196">
        <v>96097.075200000007</v>
      </c>
    </row>
    <row r="845" spans="1:7">
      <c r="A845" s="190">
        <v>41558.084400000007</v>
      </c>
      <c r="F845" s="174">
        <v>839</v>
      </c>
      <c r="G845" s="196">
        <v>61629.517528320008</v>
      </c>
    </row>
    <row r="846" spans="1:7">
      <c r="A846" s="190">
        <v>41627.271000000001</v>
      </c>
      <c r="F846" s="174">
        <v>840</v>
      </c>
      <c r="G846" s="196">
        <v>41183.246776000007</v>
      </c>
    </row>
    <row r="847" spans="1:7">
      <c r="A847" s="190">
        <v>41627.271000000008</v>
      </c>
      <c r="F847" s="174">
        <v>841</v>
      </c>
      <c r="G847" s="196">
        <v>50972.507260000006</v>
      </c>
    </row>
    <row r="848" spans="1:7">
      <c r="A848" s="190">
        <v>41627.271000000008</v>
      </c>
      <c r="F848" s="174">
        <v>842</v>
      </c>
      <c r="G848" s="196">
        <v>76566.702670079991</v>
      </c>
    </row>
    <row r="849" spans="1:7">
      <c r="A849" s="190">
        <v>41645.57510400001</v>
      </c>
      <c r="F849" s="174">
        <v>843</v>
      </c>
      <c r="G849" s="196">
        <v>77144.256000000008</v>
      </c>
    </row>
    <row r="850" spans="1:7">
      <c r="A850" s="190">
        <v>41691.66395699999</v>
      </c>
      <c r="F850" s="174">
        <v>844</v>
      </c>
      <c r="G850" s="196">
        <v>49076.361600000011</v>
      </c>
    </row>
    <row r="851" spans="1:7">
      <c r="A851" s="190">
        <v>41691.663956999997</v>
      </c>
      <c r="F851" s="174">
        <v>845</v>
      </c>
      <c r="G851" s="196">
        <v>81375.43680000001</v>
      </c>
    </row>
    <row r="852" spans="1:7">
      <c r="A852" s="190">
        <v>41714.907360000005</v>
      </c>
      <c r="F852" s="174">
        <v>846</v>
      </c>
      <c r="G852" s="196">
        <v>49234.107047999998</v>
      </c>
    </row>
    <row r="853" spans="1:7">
      <c r="A853" s="190">
        <v>41714.907360000005</v>
      </c>
      <c r="F853" s="174">
        <v>847</v>
      </c>
      <c r="G853" s="196">
        <v>45855.29578</v>
      </c>
    </row>
    <row r="854" spans="1:7">
      <c r="A854" s="190">
        <v>41714.907360000005</v>
      </c>
      <c r="F854" s="174">
        <v>848</v>
      </c>
      <c r="G854" s="196">
        <v>67305.171691520038</v>
      </c>
    </row>
    <row r="855" spans="1:7">
      <c r="A855" s="190">
        <v>41714.907360000005</v>
      </c>
      <c r="F855" s="174">
        <v>849</v>
      </c>
      <c r="G855" s="196">
        <v>61432.057344000001</v>
      </c>
    </row>
    <row r="856" spans="1:7">
      <c r="A856" s="190">
        <v>41714.907360000012</v>
      </c>
      <c r="F856" s="174">
        <v>850</v>
      </c>
      <c r="G856" s="196">
        <v>81241.659921924118</v>
      </c>
    </row>
    <row r="857" spans="1:7">
      <c r="A857" s="190">
        <v>41714.907360000012</v>
      </c>
      <c r="F857" s="174">
        <v>851</v>
      </c>
      <c r="G857" s="196">
        <v>48633.712063999999</v>
      </c>
    </row>
    <row r="858" spans="1:7">
      <c r="A858" s="190">
        <v>41714.907360000012</v>
      </c>
      <c r="F858" s="174">
        <v>852</v>
      </c>
      <c r="G858" s="196">
        <v>62860.967999999993</v>
      </c>
    </row>
    <row r="859" spans="1:7">
      <c r="A859" s="190">
        <v>41761.072942499995</v>
      </c>
      <c r="F859" s="174">
        <v>853</v>
      </c>
      <c r="G859" s="196">
        <v>57615.600000000006</v>
      </c>
    </row>
    <row r="860" spans="1:7">
      <c r="A860" s="190">
        <v>41761.072942500003</v>
      </c>
      <c r="F860" s="174">
        <v>854</v>
      </c>
      <c r="G860" s="196">
        <v>54819.488939999996</v>
      </c>
    </row>
    <row r="861" spans="1:7">
      <c r="A861" s="190">
        <v>41761.072942500003</v>
      </c>
      <c r="F861" s="174">
        <v>855</v>
      </c>
      <c r="G861" s="196">
        <v>49316.072819999994</v>
      </c>
    </row>
    <row r="862" spans="1:7">
      <c r="A862" s="190">
        <v>41761.072942500003</v>
      </c>
      <c r="F862" s="174">
        <v>856</v>
      </c>
      <c r="G862" s="196">
        <v>58205.398550999998</v>
      </c>
    </row>
    <row r="863" spans="1:7">
      <c r="A863" s="190">
        <v>41761.072942500003</v>
      </c>
      <c r="F863" s="174">
        <v>857</v>
      </c>
      <c r="G863" s="196">
        <v>45931.636450000005</v>
      </c>
    </row>
    <row r="864" spans="1:7">
      <c r="A864" s="190">
        <v>41830.597481249992</v>
      </c>
      <c r="F864" s="174">
        <v>858</v>
      </c>
      <c r="G864" s="196">
        <v>82254.291517440026</v>
      </c>
    </row>
    <row r="865" spans="1:7">
      <c r="A865" s="190">
        <v>41830.597481249999</v>
      </c>
      <c r="F865" s="174">
        <v>859</v>
      </c>
      <c r="G865" s="196">
        <v>48450.878560000005</v>
      </c>
    </row>
    <row r="866" spans="1:7">
      <c r="A866" s="190">
        <v>41830.597481249999</v>
      </c>
      <c r="F866" s="174">
        <v>860</v>
      </c>
      <c r="G866" s="196">
        <v>77847.811614719991</v>
      </c>
    </row>
    <row r="867" spans="1:7">
      <c r="A867" s="190">
        <v>41848.990990799997</v>
      </c>
      <c r="F867" s="174">
        <v>861</v>
      </c>
      <c r="G867" s="196">
        <v>57121.035776000012</v>
      </c>
    </row>
    <row r="868" spans="1:7">
      <c r="A868" s="190">
        <v>41848.990990799997</v>
      </c>
      <c r="F868" s="174">
        <v>862</v>
      </c>
      <c r="G868" s="196">
        <v>48790.034709920001</v>
      </c>
    </row>
    <row r="869" spans="1:7">
      <c r="A869" s="190">
        <v>41848.990990799997</v>
      </c>
      <c r="F869" s="174">
        <v>863</v>
      </c>
      <c r="G869" s="196">
        <v>66743.557199999996</v>
      </c>
    </row>
    <row r="870" spans="1:7">
      <c r="A870" s="190">
        <v>41848.990990800005</v>
      </c>
      <c r="F870" s="174">
        <v>864</v>
      </c>
      <c r="G870" s="196">
        <v>80037.726524456986</v>
      </c>
    </row>
    <row r="871" spans="1:7">
      <c r="A871" s="190">
        <v>41848.990990800005</v>
      </c>
      <c r="F871" s="174">
        <v>865</v>
      </c>
      <c r="G871" s="196">
        <v>73287.0432</v>
      </c>
    </row>
    <row r="872" spans="1:7">
      <c r="A872" s="190">
        <v>41848.990990800005</v>
      </c>
      <c r="F872" s="174">
        <v>866</v>
      </c>
      <c r="G872" s="196">
        <v>81772.911359999998</v>
      </c>
    </row>
    <row r="873" spans="1:7">
      <c r="A873" s="190">
        <v>41848.990990800005</v>
      </c>
      <c r="F873" s="174">
        <v>867</v>
      </c>
      <c r="G873" s="196">
        <v>98019.016704000023</v>
      </c>
    </row>
    <row r="874" spans="1:7">
      <c r="A874" s="190">
        <v>41848.990990800012</v>
      </c>
      <c r="F874" s="174">
        <v>868</v>
      </c>
      <c r="G874" s="196">
        <v>54288.845073612836</v>
      </c>
    </row>
    <row r="875" spans="1:7">
      <c r="A875" s="190">
        <v>41848.990990800012</v>
      </c>
      <c r="F875" s="174">
        <v>869</v>
      </c>
      <c r="G875" s="196">
        <v>87286.041043891208</v>
      </c>
    </row>
    <row r="876" spans="1:7">
      <c r="A876" s="190">
        <v>41918.661896999991</v>
      </c>
      <c r="F876" s="174">
        <v>870</v>
      </c>
      <c r="G876" s="196">
        <v>86401.566720000003</v>
      </c>
    </row>
    <row r="877" spans="1:7">
      <c r="A877" s="190">
        <v>41918.661896999991</v>
      </c>
      <c r="F877" s="174">
        <v>871</v>
      </c>
      <c r="G877" s="196">
        <v>71652.627277414431</v>
      </c>
    </row>
    <row r="878" spans="1:7">
      <c r="A878" s="190">
        <v>41918.661896999991</v>
      </c>
      <c r="F878" s="174">
        <v>872</v>
      </c>
      <c r="G878" s="196">
        <v>72505.314739199996</v>
      </c>
    </row>
    <row r="879" spans="1:7">
      <c r="A879" s="190">
        <v>41918.661896999998</v>
      </c>
      <c r="F879" s="174">
        <v>873</v>
      </c>
      <c r="G879" s="196">
        <v>68401.240319999997</v>
      </c>
    </row>
    <row r="880" spans="1:7">
      <c r="A880" s="190">
        <v>41918.661896999998</v>
      </c>
      <c r="F880" s="174">
        <v>874</v>
      </c>
      <c r="G880" s="196">
        <v>89978.894745600031</v>
      </c>
    </row>
    <row r="881" spans="1:7">
      <c r="A881" s="190">
        <v>41918.661896999998</v>
      </c>
      <c r="F881" s="174">
        <v>875</v>
      </c>
      <c r="G881" s="196">
        <v>57800.792999999998</v>
      </c>
    </row>
    <row r="882" spans="1:7">
      <c r="A882" s="190">
        <v>41918.661896999998</v>
      </c>
      <c r="F882" s="174">
        <v>876</v>
      </c>
      <c r="G882" s="196">
        <v>48450.878560000012</v>
      </c>
    </row>
    <row r="883" spans="1:7">
      <c r="A883" s="190">
        <v>41918.661896999998</v>
      </c>
      <c r="F883" s="174">
        <v>877</v>
      </c>
      <c r="G883" s="196">
        <v>41028.422540000014</v>
      </c>
    </row>
    <row r="884" spans="1:7">
      <c r="A884" s="190">
        <v>41918.661896999998</v>
      </c>
      <c r="F884" s="174">
        <v>878</v>
      </c>
      <c r="G884" s="196">
        <v>77977.413964800027</v>
      </c>
    </row>
    <row r="885" spans="1:7">
      <c r="A885" s="190">
        <v>41918.661896999998</v>
      </c>
      <c r="F885" s="174">
        <v>879</v>
      </c>
      <c r="G885" s="196">
        <v>99008.355762176041</v>
      </c>
    </row>
    <row r="886" spans="1:7">
      <c r="A886" s="190">
        <v>41983.505604698985</v>
      </c>
      <c r="F886" s="174">
        <v>880</v>
      </c>
      <c r="G886" s="196">
        <v>85802.515857408027</v>
      </c>
    </row>
    <row r="887" spans="1:7">
      <c r="A887" s="190">
        <v>41983.505604699007</v>
      </c>
      <c r="F887" s="174">
        <v>881</v>
      </c>
      <c r="G887" s="196">
        <v>76727.895728332835</v>
      </c>
    </row>
    <row r="888" spans="1:7">
      <c r="A888" s="190">
        <v>41988.448792500007</v>
      </c>
      <c r="F888" s="174">
        <v>882</v>
      </c>
      <c r="G888" s="196">
        <v>91585.66072320001</v>
      </c>
    </row>
    <row r="889" spans="1:7">
      <c r="A889" s="190">
        <v>42006.911711520006</v>
      </c>
      <c r="F889" s="174">
        <v>883</v>
      </c>
      <c r="G889" s="196">
        <v>47475.955618560009</v>
      </c>
    </row>
    <row r="890" spans="1:7">
      <c r="A890" s="190">
        <v>42053.400453097493</v>
      </c>
      <c r="F890" s="174">
        <v>884</v>
      </c>
      <c r="G890" s="196">
        <v>81945.064857600009</v>
      </c>
    </row>
    <row r="891" spans="1:7">
      <c r="A891" s="190">
        <v>42053.4004530975</v>
      </c>
      <c r="F891" s="174">
        <v>885</v>
      </c>
      <c r="G891" s="196">
        <v>96769.754726400017</v>
      </c>
    </row>
    <row r="892" spans="1:7">
      <c r="A892" s="190">
        <v>42229.888020000006</v>
      </c>
      <c r="F892" s="174">
        <v>886</v>
      </c>
      <c r="G892" s="196">
        <v>36888.947765874997</v>
      </c>
    </row>
    <row r="893" spans="1:7">
      <c r="A893" s="190">
        <v>42300.193049999987</v>
      </c>
      <c r="F893" s="174">
        <v>887</v>
      </c>
      <c r="G893" s="196">
        <v>57615.600000000006</v>
      </c>
    </row>
    <row r="894" spans="1:7">
      <c r="A894" s="190">
        <v>42300.193050000002</v>
      </c>
      <c r="F894" s="174">
        <v>888</v>
      </c>
      <c r="G894" s="196">
        <v>78391.324800000002</v>
      </c>
    </row>
    <row r="895" spans="1:7">
      <c r="A895" s="190">
        <v>42389.246088</v>
      </c>
      <c r="F895" s="174">
        <v>889</v>
      </c>
      <c r="G895" s="196">
        <v>86078.309658378261</v>
      </c>
    </row>
    <row r="896" spans="1:7">
      <c r="A896" s="190">
        <v>42389.246088</v>
      </c>
      <c r="F896" s="174">
        <v>890</v>
      </c>
      <c r="G896" s="196">
        <v>145117.9614457037</v>
      </c>
    </row>
    <row r="897" spans="1:7">
      <c r="A897" s="190">
        <v>42389.246088</v>
      </c>
      <c r="F897" s="174">
        <v>891</v>
      </c>
      <c r="G897" s="196">
        <v>63975.560069120009</v>
      </c>
    </row>
    <row r="898" spans="1:7">
      <c r="A898" s="190">
        <v>42478.486606080012</v>
      </c>
      <c r="F898" s="174">
        <v>892</v>
      </c>
      <c r="G898" s="196">
        <v>46524.597000000002</v>
      </c>
    </row>
    <row r="899" spans="1:7">
      <c r="A899" s="190">
        <v>42596.294401349995</v>
      </c>
      <c r="F899" s="174">
        <v>893</v>
      </c>
      <c r="G899" s="196">
        <v>35250.160875000001</v>
      </c>
    </row>
    <row r="900" spans="1:7">
      <c r="A900" s="190">
        <v>42667.209430874987</v>
      </c>
      <c r="F900" s="174">
        <v>894</v>
      </c>
      <c r="G900" s="196">
        <v>51825.375840000015</v>
      </c>
    </row>
    <row r="901" spans="1:7">
      <c r="A901" s="190">
        <v>42667.209430874987</v>
      </c>
      <c r="F901" s="174">
        <v>895</v>
      </c>
      <c r="G901" s="196">
        <v>85479.950008320026</v>
      </c>
    </row>
    <row r="902" spans="1:7">
      <c r="A902" s="190">
        <v>42797.5</v>
      </c>
      <c r="F902" s="174">
        <v>896</v>
      </c>
      <c r="G902" s="196">
        <v>48891.864000000001</v>
      </c>
    </row>
    <row r="903" spans="1:7">
      <c r="A903" s="190">
        <v>42797.5</v>
      </c>
      <c r="F903" s="174">
        <v>897</v>
      </c>
      <c r="G903" s="196">
        <v>65572.617599999998</v>
      </c>
    </row>
    <row r="904" spans="1:7">
      <c r="A904" s="190">
        <v>42887.600000000006</v>
      </c>
      <c r="F904" s="174">
        <v>898</v>
      </c>
      <c r="G904" s="196">
        <v>66141.556488000002</v>
      </c>
    </row>
    <row r="905" spans="1:7">
      <c r="A905" s="190">
        <v>42936.475680000003</v>
      </c>
      <c r="F905" s="174">
        <v>899</v>
      </c>
      <c r="G905" s="196">
        <v>68765.566926336018</v>
      </c>
    </row>
    <row r="906" spans="1:7">
      <c r="A906" s="190">
        <v>42959.000000000007</v>
      </c>
      <c r="F906" s="174">
        <v>900</v>
      </c>
      <c r="G906" s="196">
        <v>61397.8276128</v>
      </c>
    </row>
    <row r="907" spans="1:7">
      <c r="A907" s="190">
        <v>42959.000000000007</v>
      </c>
      <c r="F907" s="174">
        <v>901</v>
      </c>
      <c r="G907" s="196">
        <v>85840.244445806631</v>
      </c>
    </row>
    <row r="908" spans="1:7">
      <c r="A908" s="190">
        <v>43049.44000000001</v>
      </c>
      <c r="F908" s="174">
        <v>902</v>
      </c>
      <c r="G908" s="196">
        <v>51934.481894400014</v>
      </c>
    </row>
    <row r="909" spans="1:7">
      <c r="A909" s="190">
        <v>43049.44000000001</v>
      </c>
      <c r="F909" s="174">
        <v>903</v>
      </c>
      <c r="G909" s="196">
        <v>73522.608695999996</v>
      </c>
    </row>
    <row r="910" spans="1:7">
      <c r="A910" s="190">
        <v>43049.44000000001</v>
      </c>
      <c r="F910" s="174">
        <v>904</v>
      </c>
      <c r="G910" s="196">
        <v>43726.917900400011</v>
      </c>
    </row>
    <row r="911" spans="1:7">
      <c r="A911" s="190">
        <v>43097.082499999997</v>
      </c>
      <c r="F911" s="174">
        <v>905</v>
      </c>
      <c r="G911" s="196">
        <v>104407.653224448</v>
      </c>
    </row>
    <row r="912" spans="1:7">
      <c r="A912" s="190">
        <v>43097.082499999997</v>
      </c>
      <c r="F912" s="174">
        <v>906</v>
      </c>
      <c r="G912" s="196">
        <v>147706.67519999997</v>
      </c>
    </row>
    <row r="913" spans="1:7">
      <c r="A913" s="190">
        <v>43097.082499999997</v>
      </c>
      <c r="F913" s="174">
        <v>907</v>
      </c>
      <c r="G913" s="196">
        <v>125938.62852948795</v>
      </c>
    </row>
    <row r="914" spans="1:7">
      <c r="A914" s="190">
        <v>43097.082499999997</v>
      </c>
      <c r="F914" s="174">
        <v>908</v>
      </c>
      <c r="G914" s="196">
        <v>65783.386727999998</v>
      </c>
    </row>
    <row r="915" spans="1:7">
      <c r="A915" s="190">
        <v>43097.082500000004</v>
      </c>
      <c r="F915" s="174">
        <v>909</v>
      </c>
      <c r="G915" s="196">
        <v>38830.471332499998</v>
      </c>
    </row>
    <row r="916" spans="1:7">
      <c r="A916" s="190">
        <v>43097.082500000004</v>
      </c>
      <c r="F916" s="174">
        <v>910</v>
      </c>
      <c r="G916" s="196">
        <v>37427.376693749997</v>
      </c>
    </row>
    <row r="917" spans="1:7">
      <c r="A917" s="190">
        <v>43097.082500000004</v>
      </c>
      <c r="F917" s="174">
        <v>911</v>
      </c>
      <c r="G917" s="196">
        <v>67559.153471488025</v>
      </c>
    </row>
    <row r="918" spans="1:7">
      <c r="A918" s="190">
        <v>43168.831249999996</v>
      </c>
      <c r="F918" s="174">
        <v>912</v>
      </c>
      <c r="G918" s="196">
        <v>45855.29578</v>
      </c>
    </row>
    <row r="919" spans="1:7">
      <c r="A919" s="190">
        <v>43187.813200000004</v>
      </c>
      <c r="F919" s="174">
        <v>913</v>
      </c>
      <c r="G919" s="196">
        <v>61629.517528320015</v>
      </c>
    </row>
    <row r="920" spans="1:7">
      <c r="A920" s="190">
        <v>43187.813200000004</v>
      </c>
      <c r="F920" s="174">
        <v>914</v>
      </c>
      <c r="G920" s="196">
        <v>36888.947765875004</v>
      </c>
    </row>
    <row r="921" spans="1:7">
      <c r="A921" s="190">
        <v>43187.813200000004</v>
      </c>
      <c r="F921" s="174">
        <v>915</v>
      </c>
      <c r="G921" s="196">
        <v>57400.040835200023</v>
      </c>
    </row>
    <row r="922" spans="1:7">
      <c r="A922" s="190">
        <v>43187.813200000004</v>
      </c>
      <c r="F922" s="174">
        <v>916</v>
      </c>
      <c r="G922" s="196">
        <v>64046.361352960019</v>
      </c>
    </row>
    <row r="923" spans="1:7">
      <c r="A923" s="190">
        <v>43187.813200000004</v>
      </c>
      <c r="F923" s="174">
        <v>917</v>
      </c>
      <c r="G923" s="196">
        <v>51991.95740520001</v>
      </c>
    </row>
    <row r="924" spans="1:7">
      <c r="A924" s="190">
        <v>43187.813200000004</v>
      </c>
      <c r="F924" s="174">
        <v>918</v>
      </c>
      <c r="G924" s="196">
        <v>46125.236389120015</v>
      </c>
    </row>
    <row r="925" spans="1:7">
      <c r="A925" s="190">
        <v>43187.813200000004</v>
      </c>
      <c r="F925" s="174">
        <v>919</v>
      </c>
      <c r="G925" s="196">
        <v>87044.635630632984</v>
      </c>
    </row>
    <row r="926" spans="1:7">
      <c r="A926" s="190">
        <v>43187.813200000004</v>
      </c>
      <c r="F926" s="174">
        <v>920</v>
      </c>
      <c r="G926" s="196">
        <v>116123.70567168003</v>
      </c>
    </row>
    <row r="927" spans="1:7">
      <c r="A927" s="190">
        <v>43187.813200000004</v>
      </c>
      <c r="F927" s="174">
        <v>921</v>
      </c>
      <c r="G927" s="196">
        <v>86076.748800000016</v>
      </c>
    </row>
    <row r="928" spans="1:7">
      <c r="A928" s="190">
        <v>43187.813200000004</v>
      </c>
      <c r="F928" s="174">
        <v>922</v>
      </c>
      <c r="G928" s="196">
        <v>58263.45649152001</v>
      </c>
    </row>
    <row r="929" spans="1:7">
      <c r="A929" s="190">
        <v>43187.813200000004</v>
      </c>
      <c r="F929" s="174">
        <v>923</v>
      </c>
      <c r="G929" s="196">
        <v>64873.176345600012</v>
      </c>
    </row>
    <row r="930" spans="1:7">
      <c r="A930" s="190">
        <v>43187.813200000004</v>
      </c>
      <c r="F930" s="174">
        <v>924</v>
      </c>
      <c r="G930" s="196">
        <v>130966.58534400002</v>
      </c>
    </row>
    <row r="931" spans="1:7">
      <c r="A931" s="190">
        <v>43187.813200000011</v>
      </c>
      <c r="F931" s="174">
        <v>925</v>
      </c>
      <c r="G931" s="196">
        <v>57272.709157336016</v>
      </c>
    </row>
    <row r="932" spans="1:7">
      <c r="A932" s="190">
        <v>43187.813200000011</v>
      </c>
      <c r="F932" s="174">
        <v>926</v>
      </c>
      <c r="G932" s="196">
        <v>41315.621497780005</v>
      </c>
    </row>
    <row r="933" spans="1:7">
      <c r="A933" s="190">
        <v>43259.713000000003</v>
      </c>
      <c r="F933" s="174">
        <v>927</v>
      </c>
      <c r="G933" s="196">
        <v>54758.887680000014</v>
      </c>
    </row>
    <row r="934" spans="1:7">
      <c r="A934" s="190">
        <v>43259.713000000003</v>
      </c>
      <c r="F934" s="174">
        <v>928</v>
      </c>
      <c r="G934" s="196">
        <v>87006.377687040003</v>
      </c>
    </row>
    <row r="935" spans="1:7">
      <c r="A935" s="190">
        <v>43259.713000000003</v>
      </c>
      <c r="F935" s="174">
        <v>929</v>
      </c>
      <c r="G935" s="196">
        <v>86583.464755200024</v>
      </c>
    </row>
    <row r="936" spans="1:7">
      <c r="A936" s="190">
        <v>43259.713000000003</v>
      </c>
      <c r="F936" s="174">
        <v>930</v>
      </c>
      <c r="G936" s="196">
        <v>91585.660723200024</v>
      </c>
    </row>
    <row r="937" spans="1:7">
      <c r="A937" s="190">
        <v>43259.713000000003</v>
      </c>
      <c r="F937" s="174">
        <v>931</v>
      </c>
      <c r="G937" s="196">
        <v>68401.240319999997</v>
      </c>
    </row>
    <row r="938" spans="1:7">
      <c r="A938" s="190">
        <v>43259.713000000003</v>
      </c>
      <c r="F938" s="174">
        <v>932</v>
      </c>
      <c r="G938" s="196">
        <v>57304.639105280017</v>
      </c>
    </row>
    <row r="939" spans="1:7">
      <c r="A939" s="190">
        <v>43259.713000000003</v>
      </c>
      <c r="F939" s="174">
        <v>933</v>
      </c>
      <c r="G939" s="196">
        <v>61268.840579999989</v>
      </c>
    </row>
    <row r="940" spans="1:7">
      <c r="A940" s="190">
        <v>43259.713000000003</v>
      </c>
      <c r="F940" s="174">
        <v>934</v>
      </c>
      <c r="G940" s="196">
        <v>91778.472640512016</v>
      </c>
    </row>
    <row r="941" spans="1:7">
      <c r="A941" s="190">
        <v>43259.713000000003</v>
      </c>
      <c r="F941" s="174">
        <v>935</v>
      </c>
      <c r="G941" s="196">
        <v>68431.317319680005</v>
      </c>
    </row>
    <row r="942" spans="1:7">
      <c r="A942" s="190">
        <v>43278.734912000007</v>
      </c>
      <c r="F942" s="174">
        <v>936</v>
      </c>
      <c r="G942" s="196">
        <v>49419.896131199996</v>
      </c>
    </row>
    <row r="943" spans="1:7">
      <c r="A943" s="190">
        <v>43326.631171000001</v>
      </c>
      <c r="F943" s="174">
        <v>937</v>
      </c>
      <c r="G943" s="196">
        <v>104948.85710790663</v>
      </c>
    </row>
    <row r="944" spans="1:7">
      <c r="A944" s="190">
        <v>43326.631171000008</v>
      </c>
      <c r="F944" s="174">
        <v>938</v>
      </c>
      <c r="G944" s="196">
        <v>122628.37941043206</v>
      </c>
    </row>
    <row r="945" spans="1:7">
      <c r="A945" s="190">
        <v>43326.631171000015</v>
      </c>
      <c r="F945" s="174">
        <v>939</v>
      </c>
      <c r="G945" s="196">
        <v>45951.833244800015</v>
      </c>
    </row>
    <row r="946" spans="1:7">
      <c r="A946" s="190">
        <v>43331.732500000006</v>
      </c>
      <c r="F946" s="174">
        <v>940</v>
      </c>
      <c r="G946" s="196">
        <v>77684.265792000006</v>
      </c>
    </row>
    <row r="947" spans="1:7">
      <c r="A947" s="190">
        <v>43350.786080000005</v>
      </c>
      <c r="F947" s="174">
        <v>941</v>
      </c>
      <c r="G947" s="196">
        <v>63362.051200000016</v>
      </c>
    </row>
    <row r="948" spans="1:7">
      <c r="A948" s="190">
        <v>43350.786080000005</v>
      </c>
      <c r="F948" s="174">
        <v>942</v>
      </c>
      <c r="G948" s="196">
        <v>64288.045735424013</v>
      </c>
    </row>
    <row r="949" spans="1:7">
      <c r="A949" s="190">
        <v>43350.786080000005</v>
      </c>
      <c r="F949" s="174">
        <v>943</v>
      </c>
      <c r="G949" s="196">
        <v>76770.672082944031</v>
      </c>
    </row>
    <row r="950" spans="1:7">
      <c r="A950" s="190">
        <v>43350.786080000005</v>
      </c>
      <c r="F950" s="174">
        <v>944</v>
      </c>
      <c r="G950" s="196">
        <v>58018.909199999995</v>
      </c>
    </row>
    <row r="951" spans="1:7">
      <c r="A951" s="190">
        <v>43350.786080000005</v>
      </c>
      <c r="F951" s="174">
        <v>945</v>
      </c>
      <c r="G951" s="196">
        <v>74233.152000000002</v>
      </c>
    </row>
    <row r="952" spans="1:7">
      <c r="A952" s="190">
        <v>43350.786080000005</v>
      </c>
      <c r="F952" s="174">
        <v>946</v>
      </c>
      <c r="G952" s="196">
        <v>83141.130240000013</v>
      </c>
    </row>
    <row r="953" spans="1:7">
      <c r="A953" s="190">
        <v>43350.786080000005</v>
      </c>
      <c r="F953" s="174">
        <v>947</v>
      </c>
      <c r="G953" s="196">
        <v>86583.464755200039</v>
      </c>
    </row>
    <row r="954" spans="1:7">
      <c r="A954" s="190">
        <v>43350.786080000005</v>
      </c>
      <c r="F954" s="174">
        <v>948</v>
      </c>
      <c r="G954" s="196">
        <v>51991.95740520001</v>
      </c>
    </row>
    <row r="955" spans="1:7">
      <c r="A955" s="190">
        <v>43350.786080000005</v>
      </c>
      <c r="F955" s="174">
        <v>949</v>
      </c>
      <c r="G955" s="196">
        <v>39124.084437200007</v>
      </c>
    </row>
    <row r="956" spans="1:7">
      <c r="A956" s="190">
        <v>43350.786080000013</v>
      </c>
      <c r="F956" s="174">
        <v>950</v>
      </c>
      <c r="G956" s="196">
        <v>57520.883026432013</v>
      </c>
    </row>
    <row r="957" spans="1:7">
      <c r="A957" s="190">
        <v>43350.786080000013</v>
      </c>
      <c r="F957" s="174">
        <v>951</v>
      </c>
      <c r="G957" s="196">
        <v>60193.948640000017</v>
      </c>
    </row>
    <row r="958" spans="1:7">
      <c r="A958" s="190">
        <v>43350.786080000013</v>
      </c>
      <c r="F958" s="174">
        <v>952</v>
      </c>
      <c r="G958" s="196">
        <v>46272.656999999999</v>
      </c>
    </row>
    <row r="959" spans="1:7">
      <c r="A959" s="190">
        <v>43350.786080000013</v>
      </c>
      <c r="F959" s="174">
        <v>953</v>
      </c>
      <c r="G959" s="196">
        <v>35005.125</v>
      </c>
    </row>
    <row r="960" spans="1:7">
      <c r="A960" s="190">
        <v>43350.786080000013</v>
      </c>
      <c r="F960" s="174">
        <v>954</v>
      </c>
      <c r="G960" s="196">
        <v>69768</v>
      </c>
    </row>
    <row r="961" spans="1:7">
      <c r="A961" s="190">
        <v>43350.786080000013</v>
      </c>
      <c r="F961" s="174">
        <v>955</v>
      </c>
      <c r="G961" s="196">
        <v>39756.54144126</v>
      </c>
    </row>
    <row r="962" spans="1:7">
      <c r="A962" s="190">
        <v>43350.786080000013</v>
      </c>
      <c r="F962" s="174">
        <v>956</v>
      </c>
      <c r="G962" s="196">
        <v>49316.072820000001</v>
      </c>
    </row>
    <row r="963" spans="1:7">
      <c r="A963" s="190">
        <v>43350.786080000013</v>
      </c>
      <c r="F963" s="174">
        <v>957</v>
      </c>
      <c r="G963" s="196">
        <v>43490.127892400014</v>
      </c>
    </row>
    <row r="964" spans="1:7">
      <c r="A964" s="190">
        <v>43350.786080000013</v>
      </c>
      <c r="F964" s="174">
        <v>958</v>
      </c>
      <c r="G964" s="196">
        <v>76643.075398041619</v>
      </c>
    </row>
    <row r="965" spans="1:7">
      <c r="A965" s="190">
        <v>43350.786080000013</v>
      </c>
      <c r="F965" s="174">
        <v>959</v>
      </c>
      <c r="G965" s="196">
        <v>64736.888159999995</v>
      </c>
    </row>
    <row r="966" spans="1:7">
      <c r="A966" s="190">
        <v>43350.78608000002</v>
      </c>
      <c r="F966" s="174">
        <v>960</v>
      </c>
      <c r="G966" s="196">
        <v>119708.39821103931</v>
      </c>
    </row>
    <row r="967" spans="1:7">
      <c r="A967" s="190">
        <v>43350.78608000002</v>
      </c>
      <c r="F967" s="174">
        <v>961</v>
      </c>
      <c r="G967" s="196">
        <v>63841.157632000017</v>
      </c>
    </row>
    <row r="968" spans="1:7">
      <c r="A968" s="190">
        <v>43350.78608000002</v>
      </c>
      <c r="F968" s="174">
        <v>962</v>
      </c>
      <c r="G968" s="196">
        <v>46720.696243200007</v>
      </c>
    </row>
    <row r="969" spans="1:7">
      <c r="A969" s="190">
        <v>43350.78608000002</v>
      </c>
      <c r="F969" s="174">
        <v>963</v>
      </c>
      <c r="G969" s="196">
        <v>85385.454551040049</v>
      </c>
    </row>
    <row r="970" spans="1:7">
      <c r="A970" s="190">
        <v>43398.762077499996</v>
      </c>
      <c r="F970" s="174">
        <v>964</v>
      </c>
      <c r="G970" s="196">
        <v>59080.928457600006</v>
      </c>
    </row>
    <row r="971" spans="1:7">
      <c r="A971" s="190">
        <v>43398.762077499996</v>
      </c>
      <c r="F971" s="174">
        <v>965</v>
      </c>
      <c r="G971" s="196">
        <v>46349.692499999997</v>
      </c>
    </row>
    <row r="972" spans="1:7">
      <c r="A972" s="190">
        <v>43398.762077499996</v>
      </c>
      <c r="F972" s="174">
        <v>966</v>
      </c>
      <c r="G972" s="196">
        <v>52530.372192277486</v>
      </c>
    </row>
    <row r="973" spans="1:7">
      <c r="A973" s="190">
        <v>43398.762077499996</v>
      </c>
      <c r="F973" s="174">
        <v>967</v>
      </c>
      <c r="G973" s="196">
        <v>64046.361352960019</v>
      </c>
    </row>
    <row r="974" spans="1:7">
      <c r="A974" s="190">
        <v>43398.762077499996</v>
      </c>
      <c r="F974" s="174">
        <v>968</v>
      </c>
      <c r="G974" s="196">
        <v>54934.898390400005</v>
      </c>
    </row>
    <row r="975" spans="1:7">
      <c r="A975" s="190">
        <v>43398.762077499996</v>
      </c>
      <c r="F975" s="174">
        <v>969</v>
      </c>
      <c r="G975" s="196">
        <v>40874.180350000002</v>
      </c>
    </row>
    <row r="976" spans="1:7">
      <c r="A976" s="190">
        <v>43398.762077499996</v>
      </c>
      <c r="F976" s="174">
        <v>970</v>
      </c>
      <c r="G976" s="196">
        <v>63939.913106944026</v>
      </c>
    </row>
    <row r="977" spans="1:7">
      <c r="A977" s="190">
        <v>43398.762077500003</v>
      </c>
      <c r="F977" s="174">
        <v>971</v>
      </c>
      <c r="G977" s="196">
        <v>31255.142642500006</v>
      </c>
    </row>
    <row r="978" spans="1:7">
      <c r="A978" s="190">
        <v>43398.762077500003</v>
      </c>
      <c r="F978" s="174">
        <v>972</v>
      </c>
      <c r="G978" s="196">
        <v>67776.307893360674</v>
      </c>
    </row>
    <row r="979" spans="1:7">
      <c r="A979" s="190">
        <v>43398.762077500003</v>
      </c>
      <c r="F979" s="174">
        <v>973</v>
      </c>
      <c r="G979" s="196">
        <v>58018.909199999995</v>
      </c>
    </row>
    <row r="980" spans="1:7">
      <c r="A980" s="190">
        <v>43398.762077500003</v>
      </c>
      <c r="F980" s="174">
        <v>974</v>
      </c>
      <c r="G980" s="196">
        <v>88129.598054400019</v>
      </c>
    </row>
    <row r="981" spans="1:7">
      <c r="A981" s="190">
        <v>43398.76207750001</v>
      </c>
      <c r="F981" s="174">
        <v>975</v>
      </c>
      <c r="G981" s="196">
        <v>115687.15038720002</v>
      </c>
    </row>
    <row r="982" spans="1:7">
      <c r="A982" s="190">
        <v>43417.845131360009</v>
      </c>
      <c r="F982" s="174">
        <v>976</v>
      </c>
      <c r="G982" s="196">
        <v>51000.924800000015</v>
      </c>
    </row>
    <row r="983" spans="1:7">
      <c r="A983" s="190">
        <v>43422.957199999997</v>
      </c>
      <c r="F983" s="174">
        <v>977</v>
      </c>
      <c r="G983" s="196">
        <v>68287.55404800002</v>
      </c>
    </row>
    <row r="984" spans="1:7">
      <c r="A984" s="190">
        <v>43422.957200000004</v>
      </c>
      <c r="F984" s="174">
        <v>978</v>
      </c>
      <c r="G984" s="196">
        <v>88892.64</v>
      </c>
    </row>
    <row r="985" spans="1:7">
      <c r="A985" s="190">
        <v>43422.957200000004</v>
      </c>
      <c r="F985" s="174">
        <v>979</v>
      </c>
      <c r="G985" s="196">
        <v>75507.289174016027</v>
      </c>
    </row>
    <row r="986" spans="1:7">
      <c r="A986" s="190">
        <v>43422.957200000012</v>
      </c>
      <c r="F986" s="174">
        <v>980</v>
      </c>
      <c r="G986" s="196">
        <v>75465.216772019223</v>
      </c>
    </row>
    <row r="987" spans="1:7">
      <c r="A987" s="190">
        <v>43422.957200000012</v>
      </c>
      <c r="F987" s="174">
        <v>981</v>
      </c>
      <c r="G987" s="196">
        <v>54060.980288000006</v>
      </c>
    </row>
    <row r="988" spans="1:7">
      <c r="A988" s="190">
        <v>43422.957200000012</v>
      </c>
      <c r="F988" s="174">
        <v>982</v>
      </c>
      <c r="G988" s="196">
        <v>64736.888160000002</v>
      </c>
    </row>
    <row r="989" spans="1:7">
      <c r="A989" s="190">
        <v>43442.050892800005</v>
      </c>
      <c r="F989" s="174">
        <v>983</v>
      </c>
      <c r="G989" s="196">
        <v>45855.295780000008</v>
      </c>
    </row>
    <row r="990" spans="1:7">
      <c r="A990" s="190">
        <v>43442.050892800005</v>
      </c>
      <c r="F990" s="174">
        <v>984</v>
      </c>
      <c r="G990" s="196">
        <v>43350.786080000005</v>
      </c>
    </row>
    <row r="991" spans="1:7">
      <c r="A991" s="190">
        <v>43442.050892800013</v>
      </c>
      <c r="F991" s="174">
        <v>985</v>
      </c>
      <c r="G991" s="196">
        <v>71731.924715315225</v>
      </c>
    </row>
    <row r="992" spans="1:7">
      <c r="A992" s="190">
        <v>43471.013068749984</v>
      </c>
      <c r="F992" s="174">
        <v>986</v>
      </c>
      <c r="G992" s="196">
        <v>68621.101449599999</v>
      </c>
    </row>
    <row r="993" spans="1:7">
      <c r="A993" s="190">
        <v>43490.1278924</v>
      </c>
      <c r="F993" s="174">
        <v>987</v>
      </c>
      <c r="G993" s="196">
        <v>89305.252753604655</v>
      </c>
    </row>
    <row r="994" spans="1:7">
      <c r="A994" s="190">
        <v>43490.1278924</v>
      </c>
      <c r="F994" s="174">
        <v>988</v>
      </c>
      <c r="G994" s="196">
        <v>76770.672082944016</v>
      </c>
    </row>
    <row r="995" spans="1:7">
      <c r="A995" s="190">
        <v>43490.1278924</v>
      </c>
      <c r="F995" s="174">
        <v>989</v>
      </c>
      <c r="G995" s="196">
        <v>71193.600728320016</v>
      </c>
    </row>
    <row r="996" spans="1:7">
      <c r="A996" s="190">
        <v>43490.1278924</v>
      </c>
      <c r="F996" s="174">
        <v>990</v>
      </c>
      <c r="G996" s="196">
        <v>43350.786080000013</v>
      </c>
    </row>
    <row r="997" spans="1:7">
      <c r="A997" s="190">
        <v>43490.1278924</v>
      </c>
      <c r="F997" s="174">
        <v>991</v>
      </c>
      <c r="G997" s="196">
        <v>72232.738368000006</v>
      </c>
    </row>
    <row r="998" spans="1:7">
      <c r="A998" s="190">
        <v>43490.1278924</v>
      </c>
      <c r="F998" s="174">
        <v>992</v>
      </c>
      <c r="G998" s="196">
        <v>49502.171208000014</v>
      </c>
    </row>
    <row r="999" spans="1:7">
      <c r="A999" s="190">
        <v>43490.1278924</v>
      </c>
      <c r="F999" s="174">
        <v>993</v>
      </c>
      <c r="G999" s="196">
        <v>80507.432140800025</v>
      </c>
    </row>
    <row r="1000" spans="1:7">
      <c r="A1000" s="190">
        <v>43490.1278924</v>
      </c>
      <c r="F1000" s="174">
        <v>994</v>
      </c>
      <c r="G1000" s="196">
        <v>58044.420940800002</v>
      </c>
    </row>
    <row r="1001" spans="1:7">
      <c r="A1001" s="190">
        <v>43490.127892400007</v>
      </c>
      <c r="F1001" s="174">
        <v>995</v>
      </c>
      <c r="G1001" s="196">
        <v>76194.533990400028</v>
      </c>
    </row>
    <row r="1002" spans="1:7">
      <c r="A1002" s="190">
        <v>43490.127892400007</v>
      </c>
      <c r="F1002" s="174">
        <v>996</v>
      </c>
      <c r="G1002" s="196">
        <v>72505.314739199996</v>
      </c>
    </row>
    <row r="1003" spans="1:7">
      <c r="A1003" s="190">
        <v>43490.127892400007</v>
      </c>
      <c r="F1003" s="174">
        <v>997</v>
      </c>
      <c r="G1003" s="196">
        <v>46772.401695600005</v>
      </c>
    </row>
    <row r="1004" spans="1:7">
      <c r="A1004" s="190">
        <v>43490.127892400007</v>
      </c>
      <c r="F1004" s="174">
        <v>998</v>
      </c>
      <c r="G1004" s="196">
        <v>64181.195797913606</v>
      </c>
    </row>
    <row r="1005" spans="1:7">
      <c r="A1005" s="190">
        <v>43490.127892400007</v>
      </c>
      <c r="F1005" s="174">
        <v>999</v>
      </c>
      <c r="G1005" s="196">
        <v>48268.732400000015</v>
      </c>
    </row>
    <row r="1006" spans="1:7">
      <c r="A1006" s="190">
        <v>43490.127892400007</v>
      </c>
      <c r="F1006" s="174">
        <v>1000</v>
      </c>
      <c r="G1006" s="196">
        <v>72152.88729600003</v>
      </c>
    </row>
    <row r="1007" spans="1:7">
      <c r="A1007" s="190">
        <v>43490.127892400014</v>
      </c>
      <c r="F1007" s="174">
        <v>1001</v>
      </c>
      <c r="G1007" s="196">
        <v>67671.627089920017</v>
      </c>
    </row>
    <row r="1008" spans="1:7">
      <c r="A1008" s="190">
        <v>43490.127892400014</v>
      </c>
      <c r="F1008" s="174">
        <v>1002</v>
      </c>
      <c r="G1008" s="196">
        <v>57304.63910528001</v>
      </c>
    </row>
    <row r="1009" spans="1:7">
      <c r="A1009" s="190">
        <v>43490.127892400014</v>
      </c>
      <c r="F1009" s="174">
        <v>1003</v>
      </c>
      <c r="G1009" s="196">
        <v>37105.432499999995</v>
      </c>
    </row>
    <row r="1010" spans="1:7">
      <c r="A1010" s="190">
        <v>43514.373952000016</v>
      </c>
      <c r="F1010" s="174">
        <v>1004</v>
      </c>
      <c r="G1010" s="196">
        <v>41539.818749999999</v>
      </c>
    </row>
    <row r="1011" spans="1:7">
      <c r="A1011" s="190">
        <v>43514.373952000016</v>
      </c>
      <c r="F1011" s="174">
        <v>1005</v>
      </c>
      <c r="G1011" s="196">
        <v>57304.63910528001</v>
      </c>
    </row>
    <row r="1012" spans="1:7">
      <c r="A1012" s="190">
        <v>43514.373952000016</v>
      </c>
      <c r="F1012" s="174">
        <v>1006</v>
      </c>
      <c r="G1012" s="196">
        <v>51357.931273599999</v>
      </c>
    </row>
    <row r="1013" spans="1:7">
      <c r="A1013" s="190">
        <v>43514.373952000024</v>
      </c>
      <c r="F1013" s="174">
        <v>1007</v>
      </c>
      <c r="G1013" s="196">
        <v>49502.171208</v>
      </c>
    </row>
    <row r="1014" spans="1:7">
      <c r="A1014" s="190">
        <v>43533.507842048013</v>
      </c>
      <c r="F1014" s="174">
        <v>1008</v>
      </c>
      <c r="G1014" s="196">
        <v>71233.291673600019</v>
      </c>
    </row>
    <row r="1015" spans="1:7">
      <c r="A1015" s="190">
        <v>43562.530990999992</v>
      </c>
      <c r="F1015" s="174">
        <v>1009</v>
      </c>
      <c r="G1015" s="196">
        <v>84250.238446796837</v>
      </c>
    </row>
    <row r="1016" spans="1:7">
      <c r="A1016" s="190">
        <v>43562.530990999992</v>
      </c>
      <c r="F1016" s="174">
        <v>1010</v>
      </c>
      <c r="G1016" s="196">
        <v>77847.811614719991</v>
      </c>
    </row>
    <row r="1017" spans="1:7">
      <c r="A1017" s="190">
        <v>43562.530990999992</v>
      </c>
      <c r="F1017" s="174">
        <v>1011</v>
      </c>
      <c r="G1017" s="196">
        <v>57368.057729740009</v>
      </c>
    </row>
    <row r="1018" spans="1:7">
      <c r="A1018" s="190">
        <v>43562.530991</v>
      </c>
      <c r="F1018" s="174">
        <v>1012</v>
      </c>
      <c r="G1018" s="196">
        <v>86727.610368000009</v>
      </c>
    </row>
    <row r="1019" spans="1:7">
      <c r="A1019" s="190">
        <v>43562.530991</v>
      </c>
      <c r="F1019" s="174">
        <v>1013</v>
      </c>
      <c r="G1019" s="196">
        <v>57922.478880000002</v>
      </c>
    </row>
    <row r="1020" spans="1:7">
      <c r="A1020" s="190">
        <v>43562.530991</v>
      </c>
      <c r="F1020" s="174">
        <v>1014</v>
      </c>
      <c r="G1020" s="196">
        <v>73563.598080000011</v>
      </c>
    </row>
    <row r="1021" spans="1:7">
      <c r="A1021" s="190">
        <v>43562.530991</v>
      </c>
      <c r="F1021" s="174">
        <v>1015</v>
      </c>
      <c r="G1021" s="196">
        <v>69769.265126400001</v>
      </c>
    </row>
    <row r="1022" spans="1:7">
      <c r="A1022" s="190">
        <v>43562.530991</v>
      </c>
      <c r="F1022" s="174">
        <v>1016</v>
      </c>
      <c r="G1022" s="196">
        <v>72810.921628139549</v>
      </c>
    </row>
    <row r="1023" spans="1:7">
      <c r="A1023" s="190">
        <v>43562.530991000007</v>
      </c>
      <c r="F1023" s="174">
        <v>1017</v>
      </c>
      <c r="G1023" s="196">
        <v>75825.549260462532</v>
      </c>
    </row>
    <row r="1024" spans="1:7">
      <c r="A1024" s="190">
        <v>43562.530991000007</v>
      </c>
      <c r="F1024" s="174">
        <v>1018</v>
      </c>
      <c r="G1024" s="196">
        <v>64873.176345600034</v>
      </c>
    </row>
    <row r="1025" spans="1:7">
      <c r="A1025" s="190">
        <v>43562.530991000007</v>
      </c>
      <c r="F1025" s="174">
        <v>1019</v>
      </c>
      <c r="G1025" s="196">
        <v>65117.980784640014</v>
      </c>
    </row>
    <row r="1026" spans="1:7">
      <c r="A1026" s="190">
        <v>43562.530991000007</v>
      </c>
      <c r="F1026" s="174">
        <v>1020</v>
      </c>
      <c r="G1026" s="196">
        <v>51523.010338408014</v>
      </c>
    </row>
    <row r="1027" spans="1:7">
      <c r="A1027" s="190">
        <v>43562.530991000007</v>
      </c>
      <c r="F1027" s="174">
        <v>1021</v>
      </c>
      <c r="G1027" s="196">
        <v>43187.813200000004</v>
      </c>
    </row>
    <row r="1028" spans="1:7">
      <c r="A1028" s="190">
        <v>43562.530991000007</v>
      </c>
      <c r="F1028" s="174">
        <v>1022</v>
      </c>
      <c r="G1028" s="196">
        <v>80206.227001350606</v>
      </c>
    </row>
    <row r="1029" spans="1:7">
      <c r="A1029" s="190">
        <v>43562.530991000007</v>
      </c>
      <c r="F1029" s="174">
        <v>1023</v>
      </c>
      <c r="G1029" s="196">
        <v>61329.954201600012</v>
      </c>
    </row>
    <row r="1030" spans="1:7">
      <c r="A1030" s="190">
        <v>43562.530991000007</v>
      </c>
      <c r="F1030" s="174">
        <v>1024</v>
      </c>
      <c r="G1030" s="196">
        <v>80641.462272000004</v>
      </c>
    </row>
    <row r="1031" spans="1:7">
      <c r="A1031" s="190">
        <v>43581.686056384002</v>
      </c>
      <c r="F1031" s="174">
        <v>1025</v>
      </c>
      <c r="G1031" s="196">
        <v>43726.125</v>
      </c>
    </row>
    <row r="1032" spans="1:7">
      <c r="A1032" s="190">
        <v>43581.686056384002</v>
      </c>
      <c r="F1032" s="174">
        <v>1026</v>
      </c>
      <c r="G1032" s="196">
        <v>72778.919700480023</v>
      </c>
    </row>
    <row r="1033" spans="1:7">
      <c r="A1033" s="190">
        <v>43581.686056384009</v>
      </c>
      <c r="F1033" s="174">
        <v>1027</v>
      </c>
      <c r="G1033" s="196">
        <v>57184.251208000009</v>
      </c>
    </row>
    <row r="1034" spans="1:7">
      <c r="A1034" s="190">
        <v>43581.686056384009</v>
      </c>
      <c r="F1034" s="174">
        <v>1028</v>
      </c>
      <c r="G1034" s="196">
        <v>68545.242931200017</v>
      </c>
    </row>
    <row r="1035" spans="1:7">
      <c r="A1035" s="190">
        <v>43581.686056384009</v>
      </c>
      <c r="F1035" s="174">
        <v>1029</v>
      </c>
      <c r="G1035" s="196">
        <v>86583.464755200039</v>
      </c>
    </row>
    <row r="1036" spans="1:7">
      <c r="A1036" s="190">
        <v>43581.686056384016</v>
      </c>
      <c r="F1036" s="174">
        <v>1030</v>
      </c>
      <c r="G1036" s="196">
        <v>55142.199893760007</v>
      </c>
    </row>
    <row r="1037" spans="1:7">
      <c r="A1037" s="190">
        <v>43581.686056384016</v>
      </c>
      <c r="F1037" s="174">
        <v>1031</v>
      </c>
      <c r="G1037" s="196">
        <v>82518.680311603224</v>
      </c>
    </row>
    <row r="1038" spans="1:7">
      <c r="A1038" s="190">
        <v>43581.686056384024</v>
      </c>
      <c r="F1038" s="174">
        <v>1032</v>
      </c>
      <c r="G1038" s="196">
        <v>52384.14</v>
      </c>
    </row>
    <row r="1039" spans="1:7">
      <c r="A1039" s="190">
        <v>43605.983160320015</v>
      </c>
      <c r="F1039" s="174">
        <v>1033</v>
      </c>
      <c r="G1039" s="196">
        <v>48268.732400000001</v>
      </c>
    </row>
    <row r="1040" spans="1:7">
      <c r="A1040" s="190">
        <v>43629.917589196994</v>
      </c>
      <c r="F1040" s="174">
        <v>1034</v>
      </c>
      <c r="G1040" s="196">
        <v>38830.471332500005</v>
      </c>
    </row>
    <row r="1041" spans="1:7">
      <c r="A1041" s="190">
        <v>43629.917589197001</v>
      </c>
      <c r="F1041" s="174">
        <v>1035</v>
      </c>
      <c r="G1041" s="196">
        <v>88080.492545279994</v>
      </c>
    </row>
    <row r="1042" spans="1:7">
      <c r="A1042" s="190">
        <v>43629.917589197001</v>
      </c>
      <c r="F1042" s="174">
        <v>1036</v>
      </c>
      <c r="G1042" s="196">
        <v>60776.782065664025</v>
      </c>
    </row>
    <row r="1043" spans="1:7">
      <c r="A1043" s="190">
        <v>43629.917589197008</v>
      </c>
      <c r="F1043" s="174">
        <v>1037</v>
      </c>
      <c r="G1043" s="196">
        <v>75381.792294502418</v>
      </c>
    </row>
    <row r="1044" spans="1:7">
      <c r="A1044" s="190">
        <v>43635.054627499994</v>
      </c>
      <c r="F1044" s="174">
        <v>1038</v>
      </c>
      <c r="G1044" s="196">
        <v>85659.907797811218</v>
      </c>
    </row>
    <row r="1045" spans="1:7">
      <c r="A1045" s="190">
        <v>43653.45</v>
      </c>
      <c r="F1045" s="174">
        <v>1039</v>
      </c>
      <c r="G1045" s="196">
        <v>73522.60869600001</v>
      </c>
    </row>
    <row r="1046" spans="1:7">
      <c r="A1046" s="190">
        <v>43653.45</v>
      </c>
      <c r="F1046" s="174">
        <v>1040</v>
      </c>
      <c r="G1046" s="196">
        <v>60127.406080000015</v>
      </c>
    </row>
    <row r="1047" spans="1:7">
      <c r="A1047" s="190">
        <v>43653.45</v>
      </c>
      <c r="F1047" s="174">
        <v>1041</v>
      </c>
      <c r="G1047" s="196">
        <v>60421.095616000013</v>
      </c>
    </row>
    <row r="1048" spans="1:7">
      <c r="A1048" s="190">
        <v>43653.450000000004</v>
      </c>
      <c r="F1048" s="174">
        <v>1042</v>
      </c>
      <c r="G1048" s="196">
        <v>46870.869909696004</v>
      </c>
    </row>
    <row r="1049" spans="1:7">
      <c r="A1049" s="190">
        <v>43654.241582559996</v>
      </c>
      <c r="F1049" s="174">
        <v>1043</v>
      </c>
      <c r="G1049" s="196">
        <v>75223.427184640022</v>
      </c>
    </row>
    <row r="1050" spans="1:7">
      <c r="A1050" s="190">
        <v>43654.241582559996</v>
      </c>
      <c r="F1050" s="174">
        <v>1044</v>
      </c>
      <c r="G1050" s="196">
        <v>65572.617599999998</v>
      </c>
    </row>
    <row r="1051" spans="1:7">
      <c r="A1051" s="190">
        <v>43654.241582560004</v>
      </c>
      <c r="F1051" s="174">
        <v>1045</v>
      </c>
      <c r="G1051" s="196">
        <v>67417.222476800016</v>
      </c>
    </row>
    <row r="1052" spans="1:7">
      <c r="A1052" s="190">
        <v>43654.241582560004</v>
      </c>
      <c r="F1052" s="174">
        <v>1046</v>
      </c>
      <c r="G1052" s="196">
        <v>41830.597481249999</v>
      </c>
    </row>
    <row r="1053" spans="1:7">
      <c r="A1053" s="190">
        <v>43654.241582560004</v>
      </c>
      <c r="F1053" s="174">
        <v>1047</v>
      </c>
      <c r="G1053" s="196">
        <v>53061.362161920006</v>
      </c>
    </row>
    <row r="1054" spans="1:7">
      <c r="A1054" s="190">
        <v>43654.241582560004</v>
      </c>
      <c r="F1054" s="174">
        <v>1048</v>
      </c>
      <c r="G1054" s="196">
        <v>51523.010338407999</v>
      </c>
    </row>
    <row r="1055" spans="1:7">
      <c r="A1055" s="190">
        <v>43654.241582560004</v>
      </c>
      <c r="F1055" s="174">
        <v>1049</v>
      </c>
      <c r="G1055" s="196">
        <v>51998.079000000005</v>
      </c>
    </row>
    <row r="1056" spans="1:7">
      <c r="A1056" s="190">
        <v>43654.241582560004</v>
      </c>
      <c r="F1056" s="174">
        <v>1050</v>
      </c>
      <c r="G1056" s="196">
        <v>76770.672082944031</v>
      </c>
    </row>
    <row r="1057" spans="1:7">
      <c r="A1057" s="190">
        <v>43654.241582560004</v>
      </c>
      <c r="F1057" s="174">
        <v>1051</v>
      </c>
      <c r="G1057" s="196">
        <v>86910.194810880013</v>
      </c>
    </row>
    <row r="1058" spans="1:7">
      <c r="A1058" s="190">
        <v>43654.241582560004</v>
      </c>
      <c r="F1058" s="174">
        <v>1052</v>
      </c>
      <c r="G1058" s="196">
        <v>35005.759759600005</v>
      </c>
    </row>
    <row r="1059" spans="1:7">
      <c r="A1059" s="190">
        <v>43654.241582560004</v>
      </c>
      <c r="F1059" s="174">
        <v>1053</v>
      </c>
      <c r="G1059" s="196">
        <v>41183.246776000007</v>
      </c>
    </row>
    <row r="1060" spans="1:7">
      <c r="A1060" s="190">
        <v>43654.241582560004</v>
      </c>
      <c r="F1060" s="174">
        <v>1054</v>
      </c>
      <c r="G1060" s="196">
        <v>64665.323520000013</v>
      </c>
    </row>
    <row r="1061" spans="1:7">
      <c r="A1061" s="190">
        <v>43654.241582560011</v>
      </c>
      <c r="F1061" s="174">
        <v>1055</v>
      </c>
      <c r="G1061" s="196">
        <v>57400.040835200009</v>
      </c>
    </row>
    <row r="1062" spans="1:7">
      <c r="A1062" s="190">
        <v>43654.241582560011</v>
      </c>
      <c r="F1062" s="174">
        <v>1056</v>
      </c>
      <c r="G1062" s="196">
        <v>44051.569464000007</v>
      </c>
    </row>
    <row r="1063" spans="1:7">
      <c r="A1063" s="190">
        <v>43654.241582560011</v>
      </c>
      <c r="F1063" s="174">
        <v>1057</v>
      </c>
      <c r="G1063" s="196">
        <v>57400.040835200009</v>
      </c>
    </row>
    <row r="1064" spans="1:7">
      <c r="A1064" s="190">
        <v>43654.241582560011</v>
      </c>
      <c r="F1064" s="174">
        <v>1058</v>
      </c>
      <c r="G1064" s="196">
        <v>74752.784064000007</v>
      </c>
    </row>
    <row r="1065" spans="1:7">
      <c r="A1065" s="190">
        <v>43654.241582560011</v>
      </c>
      <c r="F1065" s="174">
        <v>1059</v>
      </c>
      <c r="G1065" s="196">
        <v>51443.432824000003</v>
      </c>
    </row>
    <row r="1066" spans="1:7">
      <c r="A1066" s="190">
        <v>43654.241582560011</v>
      </c>
      <c r="F1066" s="174">
        <v>1060</v>
      </c>
      <c r="G1066" s="196">
        <v>51825.375840000015</v>
      </c>
    </row>
    <row r="1067" spans="1:7">
      <c r="A1067" s="190">
        <v>43654.241582560011</v>
      </c>
      <c r="F1067" s="174">
        <v>1061</v>
      </c>
      <c r="G1067" s="196">
        <v>122628.37941043203</v>
      </c>
    </row>
    <row r="1068" spans="1:7">
      <c r="A1068" s="190">
        <v>43654.241582560011</v>
      </c>
      <c r="F1068" s="174">
        <v>1062</v>
      </c>
      <c r="G1068" s="196">
        <v>60421.095616000013</v>
      </c>
    </row>
    <row r="1069" spans="1:7">
      <c r="A1069" s="190">
        <v>43654.241582560011</v>
      </c>
      <c r="F1069" s="174">
        <v>1063</v>
      </c>
      <c r="G1069" s="196">
        <v>64529.472000000009</v>
      </c>
    </row>
    <row r="1070" spans="1:7">
      <c r="A1070" s="190">
        <v>43654.241582560011</v>
      </c>
      <c r="F1070" s="174">
        <v>1064</v>
      </c>
      <c r="G1070" s="196">
        <v>81772.911359999998</v>
      </c>
    </row>
    <row r="1071" spans="1:7">
      <c r="A1071" s="190">
        <v>43654.241582560011</v>
      </c>
      <c r="F1071" s="174">
        <v>1065</v>
      </c>
      <c r="G1071" s="196">
        <v>64944.971014800001</v>
      </c>
    </row>
    <row r="1072" spans="1:7">
      <c r="A1072" s="190">
        <v>43654.241582560018</v>
      </c>
      <c r="F1072" s="174">
        <v>1066</v>
      </c>
      <c r="G1072" s="196">
        <v>51357.931273600014</v>
      </c>
    </row>
    <row r="1073" spans="1:7">
      <c r="A1073" s="190">
        <v>43654.241582560018</v>
      </c>
      <c r="F1073" s="174">
        <v>1067</v>
      </c>
      <c r="G1073" s="196">
        <v>85206.073344000019</v>
      </c>
    </row>
    <row r="1074" spans="1:7">
      <c r="A1074" s="190">
        <v>43673.436974397453</v>
      </c>
      <c r="F1074" s="174">
        <v>1068</v>
      </c>
      <c r="G1074" s="196">
        <v>52385.089899071994</v>
      </c>
    </row>
    <row r="1075" spans="1:7">
      <c r="A1075" s="190">
        <v>43702.553412042507</v>
      </c>
      <c r="F1075" s="174">
        <v>1069</v>
      </c>
      <c r="G1075" s="196">
        <v>77555.150668800008</v>
      </c>
    </row>
    <row r="1076" spans="1:7">
      <c r="A1076" s="190">
        <v>43702.553412042515</v>
      </c>
      <c r="F1076" s="174">
        <v>1070</v>
      </c>
      <c r="G1076" s="196">
        <v>90899.989409918999</v>
      </c>
    </row>
    <row r="1077" spans="1:7">
      <c r="A1077" s="190">
        <v>43721.770047279526</v>
      </c>
      <c r="F1077" s="174">
        <v>1071</v>
      </c>
      <c r="G1077" s="196">
        <v>36987.21785920002</v>
      </c>
    </row>
    <row r="1078" spans="1:7">
      <c r="A1078" s="190">
        <v>43726.125</v>
      </c>
      <c r="F1078" s="174">
        <v>1072</v>
      </c>
      <c r="G1078" s="196">
        <v>72002.611223674903</v>
      </c>
    </row>
    <row r="1079" spans="1:7">
      <c r="A1079" s="190">
        <v>43726.917900399996</v>
      </c>
      <c r="F1079" s="174">
        <v>1073</v>
      </c>
      <c r="G1079" s="196">
        <v>53971.128243200015</v>
      </c>
    </row>
    <row r="1080" spans="1:7">
      <c r="A1080" s="190">
        <v>43726.917900399996</v>
      </c>
      <c r="F1080" s="174">
        <v>1074</v>
      </c>
      <c r="G1080" s="196">
        <v>60844.043285312015</v>
      </c>
    </row>
    <row r="1081" spans="1:7">
      <c r="A1081" s="190">
        <v>43726.917900400003</v>
      </c>
      <c r="F1081" s="174">
        <v>1075</v>
      </c>
      <c r="G1081" s="196">
        <v>62529.058368000013</v>
      </c>
    </row>
    <row r="1082" spans="1:7">
      <c r="A1082" s="190">
        <v>43726.917900400011</v>
      </c>
      <c r="F1082" s="174">
        <v>1076</v>
      </c>
      <c r="G1082" s="196">
        <v>46524.597000000002</v>
      </c>
    </row>
    <row r="1083" spans="1:7">
      <c r="A1083" s="190">
        <v>43726.917900400011</v>
      </c>
      <c r="F1083" s="174">
        <v>1077</v>
      </c>
      <c r="G1083" s="196">
        <v>45855.295780000008</v>
      </c>
    </row>
    <row r="1084" spans="1:7">
      <c r="A1084" s="190">
        <v>43726.917900400011</v>
      </c>
      <c r="F1084" s="174">
        <v>1078</v>
      </c>
      <c r="G1084" s="196">
        <v>101100.28613615618</v>
      </c>
    </row>
    <row r="1085" spans="1:7">
      <c r="A1085" s="190">
        <v>43745.351999999999</v>
      </c>
      <c r="F1085" s="174">
        <v>1079</v>
      </c>
      <c r="G1085" s="196">
        <v>73441.331712000014</v>
      </c>
    </row>
    <row r="1086" spans="1:7">
      <c r="A1086" s="190">
        <v>43745.352000000006</v>
      </c>
      <c r="F1086" s="174">
        <v>1080</v>
      </c>
      <c r="G1086" s="196">
        <v>75381.792294502433</v>
      </c>
    </row>
    <row r="1087" spans="1:7">
      <c r="A1087" s="190">
        <v>43746.145249049609</v>
      </c>
      <c r="F1087" s="174">
        <v>1081</v>
      </c>
      <c r="G1087" s="196">
        <v>58044.42094080001</v>
      </c>
    </row>
    <row r="1088" spans="1:7">
      <c r="A1088" s="190">
        <v>43746.145249049616</v>
      </c>
      <c r="F1088" s="174">
        <v>1082</v>
      </c>
      <c r="G1088" s="196">
        <v>61759.263881011226</v>
      </c>
    </row>
    <row r="1089" spans="1:7">
      <c r="A1089" s="190">
        <v>43775.310160231238</v>
      </c>
      <c r="F1089" s="174">
        <v>1083</v>
      </c>
      <c r="G1089" s="196">
        <v>102575.94000998404</v>
      </c>
    </row>
    <row r="1090" spans="1:7">
      <c r="A1090" s="190">
        <v>43794.558787646805</v>
      </c>
      <c r="F1090" s="174">
        <v>1084</v>
      </c>
      <c r="G1090" s="196">
        <v>60649.099750400012</v>
      </c>
    </row>
    <row r="1091" spans="1:7">
      <c r="A1091" s="190">
        <v>43794.558787646805</v>
      </c>
      <c r="F1091" s="174">
        <v>1085</v>
      </c>
      <c r="G1091" s="196">
        <v>58230.992293824005</v>
      </c>
    </row>
    <row r="1092" spans="1:7">
      <c r="A1092" s="190">
        <v>43794.558787646805</v>
      </c>
      <c r="F1092" s="174">
        <v>1086</v>
      </c>
      <c r="G1092" s="196">
        <v>72001.305600000007</v>
      </c>
    </row>
    <row r="1093" spans="1:7">
      <c r="A1093" s="190">
        <v>43794.55878764682</v>
      </c>
      <c r="F1093" s="174">
        <v>1087</v>
      </c>
      <c r="G1093" s="196">
        <v>51466.053234176012</v>
      </c>
    </row>
    <row r="1094" spans="1:7">
      <c r="A1094" s="190">
        <v>43818.18</v>
      </c>
      <c r="F1094" s="174">
        <v>1088</v>
      </c>
      <c r="G1094" s="196">
        <v>61397.8276128</v>
      </c>
    </row>
    <row r="1095" spans="1:7">
      <c r="A1095" s="190">
        <v>43818.180000000008</v>
      </c>
      <c r="F1095" s="174">
        <v>1089</v>
      </c>
      <c r="G1095" s="196">
        <v>48891.864000000001</v>
      </c>
    </row>
    <row r="1096" spans="1:7">
      <c r="A1096" s="190">
        <v>43818.180000000008</v>
      </c>
      <c r="F1096" s="174">
        <v>1090</v>
      </c>
      <c r="G1096" s="196">
        <v>69769.265126400001</v>
      </c>
    </row>
    <row r="1097" spans="1:7">
      <c r="A1097" s="190">
        <v>43818.180000000008</v>
      </c>
      <c r="F1097" s="174">
        <v>1091</v>
      </c>
      <c r="G1097" s="196">
        <v>51108.295168000011</v>
      </c>
    </row>
    <row r="1098" spans="1:7">
      <c r="A1098" s="190">
        <v>43818.180000000008</v>
      </c>
      <c r="F1098" s="174">
        <v>1092</v>
      </c>
      <c r="G1098" s="196">
        <v>79781.286674432034</v>
      </c>
    </row>
    <row r="1099" spans="1:7">
      <c r="A1099" s="190">
        <v>43818.180000000008</v>
      </c>
      <c r="F1099" s="174">
        <v>1093</v>
      </c>
      <c r="G1099" s="196">
        <v>77144.256000000008</v>
      </c>
    </row>
    <row r="1100" spans="1:7">
      <c r="A1100" s="190">
        <v>43818.974569663995</v>
      </c>
      <c r="F1100" s="174">
        <v>1094</v>
      </c>
      <c r="G1100" s="196">
        <v>83408.369587199981</v>
      </c>
    </row>
    <row r="1101" spans="1:7">
      <c r="A1101" s="190">
        <v>43818.974569664009</v>
      </c>
      <c r="F1101" s="174">
        <v>1095</v>
      </c>
      <c r="G1101" s="196">
        <v>51574.402819932176</v>
      </c>
    </row>
    <row r="1102" spans="1:7">
      <c r="A1102" s="190">
        <v>43818.974569664009</v>
      </c>
      <c r="F1102" s="174">
        <v>1096</v>
      </c>
      <c r="G1102" s="196">
        <v>80338.298880000017</v>
      </c>
    </row>
    <row r="1103" spans="1:7">
      <c r="A1103" s="190">
        <v>43818.974569664009</v>
      </c>
      <c r="F1103" s="174">
        <v>1097</v>
      </c>
      <c r="G1103" s="196">
        <v>96405.958656000017</v>
      </c>
    </row>
    <row r="1104" spans="1:7">
      <c r="A1104" s="190">
        <v>43867.468707936998</v>
      </c>
      <c r="F1104" s="174">
        <v>1098</v>
      </c>
      <c r="G1104" s="196">
        <v>43490.127892400007</v>
      </c>
    </row>
    <row r="1105" spans="1:7">
      <c r="A1105" s="190">
        <v>43867.468707937005</v>
      </c>
      <c r="F1105" s="174">
        <v>1099</v>
      </c>
      <c r="G1105" s="196">
        <v>68880.049002240019</v>
      </c>
    </row>
    <row r="1106" spans="1:7">
      <c r="A1106" s="190">
        <v>43885.962060000005</v>
      </c>
      <c r="F1106" s="174">
        <v>1100</v>
      </c>
      <c r="G1106" s="196">
        <v>48790.034709920015</v>
      </c>
    </row>
    <row r="1107" spans="1:7">
      <c r="A1107" s="190">
        <v>43885.962060000005</v>
      </c>
      <c r="F1107" s="174">
        <v>1101</v>
      </c>
      <c r="G1107" s="196">
        <v>77469.415833600011</v>
      </c>
    </row>
    <row r="1108" spans="1:7">
      <c r="A1108" s="190">
        <v>43891.925137760009</v>
      </c>
      <c r="F1108" s="174">
        <v>1102</v>
      </c>
      <c r="G1108" s="196">
        <v>70965.497344000003</v>
      </c>
    </row>
    <row r="1109" spans="1:7">
      <c r="A1109" s="190">
        <v>43959.02414999999</v>
      </c>
      <c r="F1109" s="174">
        <v>1103</v>
      </c>
      <c r="G1109" s="196">
        <v>54325.038647600006</v>
      </c>
    </row>
    <row r="1110" spans="1:7">
      <c r="A1110" s="190">
        <v>43959.02414999999</v>
      </c>
      <c r="F1110" s="174">
        <v>1104</v>
      </c>
      <c r="G1110" s="196">
        <v>57209.395937792011</v>
      </c>
    </row>
    <row r="1111" spans="1:7">
      <c r="A1111" s="190">
        <v>43959.02414999999</v>
      </c>
      <c r="F1111" s="174">
        <v>1105</v>
      </c>
      <c r="G1111" s="196">
        <v>54614.390958712487</v>
      </c>
    </row>
    <row r="1112" spans="1:7">
      <c r="A1112" s="190">
        <v>43959.024149999997</v>
      </c>
      <c r="F1112" s="174">
        <v>1106</v>
      </c>
      <c r="G1112" s="196">
        <v>38912.219693200008</v>
      </c>
    </row>
    <row r="1113" spans="1:7">
      <c r="A1113" s="190">
        <v>43959.024149999997</v>
      </c>
      <c r="F1113" s="174">
        <v>1107</v>
      </c>
      <c r="G1113" s="196">
        <v>46545.054528000008</v>
      </c>
    </row>
    <row r="1114" spans="1:7">
      <c r="A1114" s="190">
        <v>43959.024149999997</v>
      </c>
      <c r="F1114" s="174">
        <v>1108</v>
      </c>
      <c r="G1114" s="196">
        <v>178269.34869322635</v>
      </c>
    </row>
    <row r="1115" spans="1:7">
      <c r="A1115" s="190">
        <v>43959.024149999997</v>
      </c>
      <c r="F1115" s="174">
        <v>1109</v>
      </c>
      <c r="G1115" s="196">
        <v>56723.968000000015</v>
      </c>
    </row>
    <row r="1116" spans="1:7">
      <c r="A1116" s="190">
        <v>43959.024149999997</v>
      </c>
      <c r="F1116" s="174">
        <v>1110</v>
      </c>
      <c r="G1116" s="196">
        <v>62163.116999999998</v>
      </c>
    </row>
    <row r="1117" spans="1:7">
      <c r="A1117" s="190">
        <v>43959.024150000005</v>
      </c>
      <c r="F1117" s="174">
        <v>1111</v>
      </c>
      <c r="G1117" s="196">
        <v>80766.206029824025</v>
      </c>
    </row>
    <row r="1118" spans="1:7">
      <c r="A1118" s="190">
        <v>43959.024150000005</v>
      </c>
      <c r="F1118" s="174">
        <v>1112</v>
      </c>
      <c r="G1118" s="196">
        <v>55736.724960000007</v>
      </c>
    </row>
    <row r="1119" spans="1:7">
      <c r="A1119" s="190">
        <v>43959.024150000005</v>
      </c>
      <c r="F1119" s="174">
        <v>1113</v>
      </c>
      <c r="G1119" s="196">
        <v>96405.958656000017</v>
      </c>
    </row>
    <row r="1120" spans="1:7">
      <c r="A1120" s="190">
        <v>44032.207874999986</v>
      </c>
      <c r="F1120" s="174">
        <v>1114</v>
      </c>
      <c r="G1120" s="196">
        <v>90748.909095110299</v>
      </c>
    </row>
    <row r="1121" spans="1:7">
      <c r="A1121" s="190">
        <v>44032.207874999993</v>
      </c>
      <c r="F1121" s="174">
        <v>1115</v>
      </c>
      <c r="G1121" s="196">
        <v>55527.188400000006</v>
      </c>
    </row>
    <row r="1122" spans="1:7">
      <c r="A1122" s="190">
        <v>44032.207874999993</v>
      </c>
      <c r="F1122" s="174">
        <v>1116</v>
      </c>
      <c r="G1122" s="196">
        <v>46545.054528000008</v>
      </c>
    </row>
    <row r="1123" spans="1:7">
      <c r="A1123" s="190">
        <v>44032.207874999993</v>
      </c>
      <c r="F1123" s="174">
        <v>1117</v>
      </c>
      <c r="G1123" s="196">
        <v>72232.738368000006</v>
      </c>
    </row>
    <row r="1124" spans="1:7">
      <c r="A1124" s="190">
        <v>44032.207875</v>
      </c>
      <c r="F1124" s="174">
        <v>1118</v>
      </c>
      <c r="G1124" s="196">
        <v>48790.034709920001</v>
      </c>
    </row>
    <row r="1125" spans="1:7">
      <c r="A1125" s="190">
        <v>44032.207875</v>
      </c>
      <c r="F1125" s="174">
        <v>1119</v>
      </c>
      <c r="G1125" s="196">
        <v>60548.297922560014</v>
      </c>
    </row>
    <row r="1126" spans="1:7">
      <c r="A1126" s="190">
        <v>44051.569463999993</v>
      </c>
      <c r="F1126" s="174">
        <v>1120</v>
      </c>
      <c r="G1126" s="196">
        <v>72152.88729600003</v>
      </c>
    </row>
    <row r="1127" spans="1:7">
      <c r="A1127" s="190">
        <v>44051.569464</v>
      </c>
      <c r="F1127" s="174">
        <v>1121</v>
      </c>
      <c r="G1127" s="196">
        <v>86583.464755200039</v>
      </c>
    </row>
    <row r="1128" spans="1:7">
      <c r="A1128" s="190">
        <v>44051.569464</v>
      </c>
      <c r="F1128" s="174">
        <v>1122</v>
      </c>
      <c r="G1128" s="196">
        <v>68986.599105742105</v>
      </c>
    </row>
    <row r="1129" spans="1:7">
      <c r="A1129" s="190">
        <v>44051.569464</v>
      </c>
      <c r="F1129" s="174">
        <v>1123</v>
      </c>
      <c r="G1129" s="196">
        <v>54325.038647600013</v>
      </c>
    </row>
    <row r="1130" spans="1:7">
      <c r="A1130" s="190">
        <v>44051.569464</v>
      </c>
      <c r="F1130" s="174">
        <v>1124</v>
      </c>
      <c r="G1130" s="196">
        <v>45855.29578</v>
      </c>
    </row>
    <row r="1131" spans="1:7">
      <c r="A1131" s="190">
        <v>44051.569464000007</v>
      </c>
      <c r="F1131" s="174">
        <v>1125</v>
      </c>
      <c r="G1131" s="196">
        <v>45875.459006720012</v>
      </c>
    </row>
    <row r="1132" spans="1:7">
      <c r="A1132" s="190">
        <v>44051.569464000015</v>
      </c>
      <c r="F1132" s="174">
        <v>1126</v>
      </c>
      <c r="G1132" s="196">
        <v>101481.79664987755</v>
      </c>
    </row>
    <row r="1133" spans="1:7">
      <c r="A1133" s="190">
        <v>44124.907259999993</v>
      </c>
      <c r="F1133" s="174">
        <v>1127</v>
      </c>
      <c r="G1133" s="196">
        <v>89019.119868313632</v>
      </c>
    </row>
    <row r="1134" spans="1:7">
      <c r="A1134" s="190">
        <v>44124.907259999993</v>
      </c>
      <c r="F1134" s="174">
        <v>1128</v>
      </c>
      <c r="G1134" s="196">
        <v>77392.219680000009</v>
      </c>
    </row>
    <row r="1135" spans="1:7">
      <c r="A1135" s="190">
        <v>44124.907259999993</v>
      </c>
      <c r="F1135" s="174">
        <v>1129</v>
      </c>
      <c r="G1135" s="196">
        <v>46674.140347499997</v>
      </c>
    </row>
    <row r="1136" spans="1:7">
      <c r="A1136" s="190">
        <v>44124.90726</v>
      </c>
      <c r="F1136" s="174">
        <v>1130</v>
      </c>
      <c r="G1136" s="196">
        <v>71612.7026797773</v>
      </c>
    </row>
    <row r="1137" spans="1:7">
      <c r="A1137" s="190">
        <v>44124.90726</v>
      </c>
      <c r="F1137" s="174">
        <v>1131</v>
      </c>
      <c r="G1137" s="196">
        <v>68068.761600000013</v>
      </c>
    </row>
    <row r="1138" spans="1:7">
      <c r="A1138" s="190">
        <v>44124.90726</v>
      </c>
      <c r="F1138" s="174">
        <v>1132</v>
      </c>
      <c r="G1138" s="196">
        <v>52107.548640000001</v>
      </c>
    </row>
    <row r="1139" spans="1:7">
      <c r="A1139" s="190">
        <v>44124.90726</v>
      </c>
      <c r="F1139" s="174">
        <v>1133</v>
      </c>
      <c r="G1139" s="196">
        <v>93704.336703488036</v>
      </c>
    </row>
    <row r="1140" spans="1:7">
      <c r="A1140" s="190">
        <v>44124.90726</v>
      </c>
      <c r="F1140" s="174">
        <v>1134</v>
      </c>
      <c r="G1140" s="196">
        <v>48606.6135268</v>
      </c>
    </row>
    <row r="1141" spans="1:7">
      <c r="A1141" s="190">
        <v>44124.90726</v>
      </c>
      <c r="F1141" s="174">
        <v>1135</v>
      </c>
      <c r="G1141" s="196">
        <v>41714.907360000012</v>
      </c>
    </row>
    <row r="1142" spans="1:7">
      <c r="A1142" s="190">
        <v>44124.90726</v>
      </c>
      <c r="F1142" s="174">
        <v>1136</v>
      </c>
      <c r="G1142" s="196">
        <v>61099.390464000018</v>
      </c>
    </row>
    <row r="1143" spans="1:7">
      <c r="A1143" s="190">
        <v>44124.90726</v>
      </c>
      <c r="F1143" s="174">
        <v>1137</v>
      </c>
      <c r="G1143" s="196">
        <v>58263.45649152001</v>
      </c>
    </row>
    <row r="1144" spans="1:7">
      <c r="A1144" s="190">
        <v>44124.90726</v>
      </c>
      <c r="F1144" s="174">
        <v>1138</v>
      </c>
      <c r="G1144" s="196">
        <v>106822.94384197635</v>
      </c>
    </row>
    <row r="1145" spans="1:7">
      <c r="A1145" s="190">
        <v>44124.90726</v>
      </c>
      <c r="F1145" s="174">
        <v>1139</v>
      </c>
      <c r="G1145" s="196">
        <v>67342.694809600027</v>
      </c>
    </row>
    <row r="1146" spans="1:7">
      <c r="A1146" s="190">
        <v>44124.90726</v>
      </c>
      <c r="F1146" s="174">
        <v>1140</v>
      </c>
      <c r="G1146" s="196">
        <v>41028.42254</v>
      </c>
    </row>
    <row r="1147" spans="1:7">
      <c r="A1147" s="190">
        <v>44124.90726</v>
      </c>
      <c r="F1147" s="174">
        <v>1141</v>
      </c>
      <c r="G1147" s="196">
        <v>55234.001558399992</v>
      </c>
    </row>
    <row r="1148" spans="1:7">
      <c r="A1148" s="190">
        <v>44124.90726</v>
      </c>
      <c r="F1148" s="174">
        <v>1142</v>
      </c>
      <c r="G1148" s="196">
        <v>46850.269178999995</v>
      </c>
    </row>
    <row r="1149" spans="1:7">
      <c r="A1149" s="190">
        <v>44124.90726</v>
      </c>
      <c r="F1149" s="174">
        <v>1143</v>
      </c>
      <c r="G1149" s="196">
        <v>75507.289174016041</v>
      </c>
    </row>
    <row r="1150" spans="1:7">
      <c r="A1150" s="190">
        <v>44124.907260000007</v>
      </c>
      <c r="F1150" s="174">
        <v>1144</v>
      </c>
      <c r="G1150" s="196">
        <v>99713.765145600002</v>
      </c>
    </row>
    <row r="1151" spans="1:7">
      <c r="A1151" s="190">
        <v>44144.309610240001</v>
      </c>
      <c r="F1151" s="174">
        <v>1145</v>
      </c>
      <c r="G1151" s="196">
        <v>76727.89572833282</v>
      </c>
    </row>
    <row r="1152" spans="1:7">
      <c r="A1152" s="190">
        <v>44144.309610240001</v>
      </c>
      <c r="F1152" s="174">
        <v>1146</v>
      </c>
      <c r="G1152" s="196">
        <v>87334.703640576001</v>
      </c>
    </row>
    <row r="1153" spans="1:7">
      <c r="A1153" s="190">
        <v>44144.309610240009</v>
      </c>
      <c r="F1153" s="174">
        <v>1147</v>
      </c>
      <c r="G1153" s="196">
        <v>71343.481993011228</v>
      </c>
    </row>
    <row r="1154" spans="1:7">
      <c r="A1154" s="190">
        <v>44144.309610240009</v>
      </c>
      <c r="F1154" s="174">
        <v>1148</v>
      </c>
      <c r="G1154" s="196">
        <v>88733.903749120058</v>
      </c>
    </row>
    <row r="1155" spans="1:7">
      <c r="A1155" s="190">
        <v>44144.309610240009</v>
      </c>
      <c r="F1155" s="174">
        <v>1149</v>
      </c>
      <c r="G1155" s="196">
        <v>62625.784165056</v>
      </c>
    </row>
    <row r="1156" spans="1:7">
      <c r="A1156" s="190">
        <v>44144.309610240009</v>
      </c>
      <c r="F1156" s="174">
        <v>1150</v>
      </c>
      <c r="G1156" s="196">
        <v>55854.065433600015</v>
      </c>
    </row>
    <row r="1157" spans="1:7">
      <c r="A1157" s="190">
        <v>44193.163794419997</v>
      </c>
      <c r="F1157" s="174">
        <v>1151</v>
      </c>
      <c r="G1157" s="196">
        <v>91241.353728000016</v>
      </c>
    </row>
    <row r="1158" spans="1:7">
      <c r="A1158" s="190">
        <v>44198.367149999991</v>
      </c>
      <c r="F1158" s="174">
        <v>1152</v>
      </c>
      <c r="G1158" s="196">
        <v>82427.458446950419</v>
      </c>
    </row>
    <row r="1159" spans="1:7">
      <c r="A1159" s="190">
        <v>44198.367149999998</v>
      </c>
      <c r="F1159" s="174">
        <v>1153</v>
      </c>
      <c r="G1159" s="196">
        <v>56510.720000000008</v>
      </c>
    </row>
    <row r="1160" spans="1:7">
      <c r="A1160" s="190">
        <v>44198.367149999998</v>
      </c>
      <c r="F1160" s="174">
        <v>1154</v>
      </c>
      <c r="G1160" s="196">
        <v>39141.287854412811</v>
      </c>
    </row>
    <row r="1161" spans="1:7">
      <c r="A1161" s="190">
        <v>44198.367149999998</v>
      </c>
      <c r="F1161" s="174">
        <v>1155</v>
      </c>
      <c r="G1161" s="196">
        <v>70897.114149120011</v>
      </c>
    </row>
    <row r="1162" spans="1:7">
      <c r="A1162" s="190">
        <v>44217.801801599999</v>
      </c>
      <c r="F1162" s="174">
        <v>1156</v>
      </c>
      <c r="G1162" s="196">
        <v>69506.974656000006</v>
      </c>
    </row>
    <row r="1163" spans="1:7">
      <c r="A1163" s="190">
        <v>44217.801801600006</v>
      </c>
      <c r="F1163" s="174">
        <v>1157</v>
      </c>
      <c r="G1163" s="196">
        <v>43350.78608000002</v>
      </c>
    </row>
    <row r="1164" spans="1:7">
      <c r="A1164" s="190">
        <v>44217.801801600006</v>
      </c>
      <c r="F1164" s="174">
        <v>1158</v>
      </c>
      <c r="G1164" s="196">
        <v>80641.462272000004</v>
      </c>
    </row>
    <row r="1165" spans="1:7">
      <c r="A1165" s="190">
        <v>44217.801801600006</v>
      </c>
      <c r="F1165" s="174">
        <v>1159</v>
      </c>
      <c r="G1165" s="196">
        <v>68765.566926336018</v>
      </c>
    </row>
    <row r="1166" spans="1:7">
      <c r="A1166" s="190">
        <v>44217.801801600006</v>
      </c>
      <c r="F1166" s="174">
        <v>1160</v>
      </c>
      <c r="G1166" s="196">
        <v>71343.481993011228</v>
      </c>
    </row>
    <row r="1167" spans="1:7">
      <c r="A1167" s="190">
        <v>44217.801801600006</v>
      </c>
      <c r="F1167" s="174">
        <v>1161</v>
      </c>
      <c r="G1167" s="196">
        <v>67739.127277158434</v>
      </c>
    </row>
    <row r="1168" spans="1:7">
      <c r="A1168" s="190">
        <v>44217.801801600006</v>
      </c>
      <c r="F1168" s="174">
        <v>1162</v>
      </c>
      <c r="G1168" s="196">
        <v>57922.47888000001</v>
      </c>
    </row>
    <row r="1169" spans="1:7">
      <c r="A1169" s="190">
        <v>44217.801801600006</v>
      </c>
      <c r="F1169" s="174">
        <v>1163</v>
      </c>
      <c r="G1169" s="196">
        <v>39480.180180000003</v>
      </c>
    </row>
    <row r="1170" spans="1:7">
      <c r="A1170" s="190">
        <v>44217.801801600006</v>
      </c>
      <c r="F1170" s="174">
        <v>1164</v>
      </c>
      <c r="G1170" s="196">
        <v>49049.01642</v>
      </c>
    </row>
    <row r="1171" spans="1:7">
      <c r="A1171" s="190">
        <v>44217.801801600006</v>
      </c>
      <c r="F1171" s="174">
        <v>1165</v>
      </c>
      <c r="G1171" s="196">
        <v>57304.639105280017</v>
      </c>
    </row>
    <row r="1172" spans="1:7">
      <c r="A1172" s="190">
        <v>44217.801801600006</v>
      </c>
      <c r="F1172" s="174">
        <v>1166</v>
      </c>
      <c r="G1172" s="196">
        <v>41096.727350000001</v>
      </c>
    </row>
    <row r="1173" spans="1:7">
      <c r="A1173" s="190">
        <v>44217.801801600006</v>
      </c>
      <c r="F1173" s="174">
        <v>1167</v>
      </c>
      <c r="G1173" s="196">
        <v>54438.420000000006</v>
      </c>
    </row>
    <row r="1174" spans="1:7">
      <c r="A1174" s="190">
        <v>44217.801801600006</v>
      </c>
      <c r="F1174" s="174">
        <v>1168</v>
      </c>
      <c r="G1174" s="196">
        <v>56786.744000000006</v>
      </c>
    </row>
    <row r="1175" spans="1:7">
      <c r="A1175" s="190">
        <v>44217.801801600006</v>
      </c>
      <c r="F1175" s="174">
        <v>1169</v>
      </c>
      <c r="G1175" s="196">
        <v>68880.049002240019</v>
      </c>
    </row>
    <row r="1176" spans="1:7">
      <c r="A1176" s="190">
        <v>44217.801801600006</v>
      </c>
      <c r="F1176" s="174">
        <v>1170</v>
      </c>
      <c r="G1176" s="196">
        <v>98334.077829120011</v>
      </c>
    </row>
    <row r="1177" spans="1:7">
      <c r="A1177" s="190">
        <v>44217.801801600013</v>
      </c>
      <c r="F1177" s="174">
        <v>1171</v>
      </c>
      <c r="G1177" s="196">
        <v>55141.2</v>
      </c>
    </row>
    <row r="1178" spans="1:7">
      <c r="A1178" s="190">
        <v>44217.801801600013</v>
      </c>
      <c r="F1178" s="174">
        <v>1172</v>
      </c>
      <c r="G1178" s="196">
        <v>61397.8276128</v>
      </c>
    </row>
    <row r="1179" spans="1:7">
      <c r="A1179" s="190">
        <v>44217.801801600013</v>
      </c>
      <c r="F1179" s="174">
        <v>1173</v>
      </c>
      <c r="G1179" s="196">
        <v>51108.295168000011</v>
      </c>
    </row>
    <row r="1180" spans="1:7">
      <c r="A1180" s="190">
        <v>44266.737319049986</v>
      </c>
      <c r="F1180" s="174">
        <v>1174</v>
      </c>
      <c r="G1180" s="196">
        <v>82117.580783616024</v>
      </c>
    </row>
    <row r="1181" spans="1:7">
      <c r="A1181" s="190">
        <v>44266.737319049993</v>
      </c>
      <c r="F1181" s="174">
        <v>1175</v>
      </c>
      <c r="G1181" s="196">
        <v>88684.461522944039</v>
      </c>
    </row>
    <row r="1182" spans="1:7">
      <c r="A1182" s="190">
        <v>44266.737319049993</v>
      </c>
      <c r="F1182" s="174">
        <v>1176</v>
      </c>
      <c r="G1182" s="196">
        <v>57304.639105280017</v>
      </c>
    </row>
    <row r="1183" spans="1:7">
      <c r="A1183" s="190">
        <v>44266.737319049993</v>
      </c>
      <c r="F1183" s="174">
        <v>1177</v>
      </c>
      <c r="G1183" s="196">
        <v>112744.75177771016</v>
      </c>
    </row>
    <row r="1184" spans="1:7">
      <c r="A1184" s="190">
        <v>44266.737319049993</v>
      </c>
      <c r="F1184" s="174">
        <v>1178</v>
      </c>
      <c r="G1184" s="196">
        <v>37568.612077499994</v>
      </c>
    </row>
    <row r="1185" spans="1:7">
      <c r="A1185" s="190">
        <v>44266.73731905</v>
      </c>
      <c r="F1185" s="174">
        <v>1179</v>
      </c>
      <c r="G1185" s="196">
        <v>41384.404441450002</v>
      </c>
    </row>
    <row r="1186" spans="1:7">
      <c r="A1186" s="190">
        <v>44266.73731905</v>
      </c>
      <c r="F1186" s="174">
        <v>1180</v>
      </c>
      <c r="G1186" s="196">
        <v>36987.217859200005</v>
      </c>
    </row>
    <row r="1187" spans="1:7">
      <c r="A1187" s="190">
        <v>44266.737319050007</v>
      </c>
      <c r="F1187" s="174">
        <v>1181</v>
      </c>
      <c r="G1187" s="196">
        <v>84568.16387489796</v>
      </c>
    </row>
    <row r="1188" spans="1:7">
      <c r="A1188" s="190">
        <v>44266.737319050007</v>
      </c>
      <c r="F1188" s="174">
        <v>1182</v>
      </c>
      <c r="G1188" s="196">
        <v>48504.498792499995</v>
      </c>
    </row>
    <row r="1189" spans="1:7">
      <c r="A1189" s="190">
        <v>44291.416343999997</v>
      </c>
      <c r="F1189" s="174">
        <v>1183</v>
      </c>
      <c r="G1189" s="196">
        <v>91433.440788480017</v>
      </c>
    </row>
    <row r="1190" spans="1:7">
      <c r="A1190" s="190">
        <v>44291.416344000005</v>
      </c>
      <c r="F1190" s="174">
        <v>1184</v>
      </c>
      <c r="G1190" s="196">
        <v>114022.87910092801</v>
      </c>
    </row>
    <row r="1191" spans="1:7">
      <c r="A1191" s="190">
        <v>44291.416344000005</v>
      </c>
      <c r="F1191" s="174">
        <v>1185</v>
      </c>
      <c r="G1191" s="196">
        <v>48606.613526800007</v>
      </c>
    </row>
    <row r="1192" spans="1:7">
      <c r="A1192" s="190">
        <v>44291.416344000005</v>
      </c>
      <c r="F1192" s="174">
        <v>1186</v>
      </c>
      <c r="G1192" s="196">
        <v>86861.768749056006</v>
      </c>
    </row>
    <row r="1193" spans="1:7">
      <c r="A1193" s="190">
        <v>44291.416344000012</v>
      </c>
      <c r="F1193" s="174">
        <v>1187</v>
      </c>
      <c r="G1193" s="196">
        <v>114453.15411640322</v>
      </c>
    </row>
    <row r="1194" spans="1:7">
      <c r="A1194" s="190">
        <v>44310.891910656006</v>
      </c>
      <c r="F1194" s="174">
        <v>1188</v>
      </c>
      <c r="G1194" s="196">
        <v>56906.295040000012</v>
      </c>
    </row>
    <row r="1195" spans="1:7">
      <c r="A1195" s="190">
        <v>44340.433330124994</v>
      </c>
      <c r="F1195" s="174">
        <v>1189</v>
      </c>
      <c r="G1195" s="196">
        <v>67814.093673267227</v>
      </c>
    </row>
    <row r="1196" spans="1:7">
      <c r="A1196" s="190">
        <v>44340.433330124994</v>
      </c>
      <c r="F1196" s="174">
        <v>1190</v>
      </c>
      <c r="G1196" s="196">
        <v>63805.585558400009</v>
      </c>
    </row>
    <row r="1197" spans="1:7">
      <c r="A1197" s="190">
        <v>44340.433330125001</v>
      </c>
      <c r="F1197" s="174">
        <v>1191</v>
      </c>
      <c r="G1197" s="196">
        <v>100720.20987248645</v>
      </c>
    </row>
    <row r="1198" spans="1:7">
      <c r="A1198" s="190">
        <v>44340.433330125001</v>
      </c>
      <c r="F1198" s="174">
        <v>1192</v>
      </c>
      <c r="G1198" s="196">
        <v>64494.685882430749</v>
      </c>
    </row>
    <row r="1199" spans="1:7">
      <c r="A1199" s="190">
        <v>44359.930450248001</v>
      </c>
      <c r="F1199" s="174">
        <v>1193</v>
      </c>
      <c r="G1199" s="196">
        <v>76566.70267008002</v>
      </c>
    </row>
    <row r="1200" spans="1:7">
      <c r="A1200" s="190">
        <v>44359.930450248008</v>
      </c>
      <c r="F1200" s="174">
        <v>1194</v>
      </c>
      <c r="G1200" s="196">
        <v>91585.66072320001</v>
      </c>
    </row>
    <row r="1201" spans="1:7">
      <c r="A1201" s="190">
        <v>44359.930450248008</v>
      </c>
      <c r="F1201" s="174">
        <v>1195</v>
      </c>
      <c r="G1201" s="196">
        <v>68107.358136747338</v>
      </c>
    </row>
    <row r="1202" spans="1:7">
      <c r="A1202" s="190">
        <v>44359.930450248008</v>
      </c>
      <c r="F1202" s="174">
        <v>1196</v>
      </c>
      <c r="G1202" s="196">
        <v>53971.128243200023</v>
      </c>
    </row>
    <row r="1203" spans="1:7">
      <c r="A1203" s="190">
        <v>44359.930450248015</v>
      </c>
      <c r="F1203" s="174">
        <v>1197</v>
      </c>
      <c r="G1203" s="196">
        <v>58670.236799999999</v>
      </c>
    </row>
    <row r="1204" spans="1:7">
      <c r="A1204" s="190">
        <v>44433.781610819991</v>
      </c>
      <c r="F1204" s="174">
        <v>1198</v>
      </c>
      <c r="G1204" s="196">
        <v>84250.238446796837</v>
      </c>
    </row>
    <row r="1205" spans="1:7">
      <c r="A1205" s="190">
        <v>44433.781610819999</v>
      </c>
      <c r="F1205" s="174">
        <v>1199</v>
      </c>
      <c r="G1205" s="196">
        <v>72891.50094191618</v>
      </c>
    </row>
    <row r="1206" spans="1:7">
      <c r="A1206" s="190">
        <v>44433.781610820006</v>
      </c>
      <c r="F1206" s="174">
        <v>1200</v>
      </c>
      <c r="G1206" s="196">
        <v>90458.150753402922</v>
      </c>
    </row>
    <row r="1207" spans="1:7">
      <c r="A1207" s="190">
        <v>44433.781610820006</v>
      </c>
      <c r="F1207" s="174">
        <v>1201</v>
      </c>
      <c r="G1207" s="196">
        <v>82117.580783616024</v>
      </c>
    </row>
    <row r="1208" spans="1:7">
      <c r="A1208" s="190">
        <v>44433.781610820006</v>
      </c>
      <c r="F1208" s="174">
        <v>1202</v>
      </c>
      <c r="G1208" s="196">
        <v>48790.034709920001</v>
      </c>
    </row>
    <row r="1209" spans="1:7">
      <c r="A1209" s="190">
        <v>44433.781610820006</v>
      </c>
      <c r="F1209" s="174">
        <v>1203</v>
      </c>
      <c r="G1209" s="196">
        <v>74233.152000000002</v>
      </c>
    </row>
    <row r="1210" spans="1:7">
      <c r="A1210" s="190">
        <v>44433.781610820013</v>
      </c>
      <c r="F1210" s="174">
        <v>1204</v>
      </c>
      <c r="G1210" s="196">
        <v>90899.989409919013</v>
      </c>
    </row>
    <row r="1211" spans="1:7">
      <c r="A1211" s="190">
        <v>44600.647499999992</v>
      </c>
      <c r="F1211" s="174">
        <v>1205</v>
      </c>
      <c r="G1211" s="196">
        <v>95735.808000000034</v>
      </c>
    </row>
    <row r="1212" spans="1:7">
      <c r="A1212" s="190">
        <v>44600.647499999992</v>
      </c>
      <c r="F1212" s="174">
        <v>1206</v>
      </c>
      <c r="G1212" s="196">
        <v>53120.084782860002</v>
      </c>
    </row>
    <row r="1213" spans="1:7">
      <c r="A1213" s="190">
        <v>44600.647499999992</v>
      </c>
      <c r="F1213" s="174">
        <v>1207</v>
      </c>
      <c r="G1213" s="196">
        <v>61072.536</v>
      </c>
    </row>
    <row r="1214" spans="1:7">
      <c r="A1214" s="190">
        <v>44620.259040000004</v>
      </c>
      <c r="F1214" s="174">
        <v>1208</v>
      </c>
      <c r="G1214" s="196">
        <v>77555.150668800008</v>
      </c>
    </row>
    <row r="1215" spans="1:7">
      <c r="A1215" s="190">
        <v>44694.54359999999</v>
      </c>
      <c r="F1215" s="174">
        <v>1209</v>
      </c>
      <c r="G1215" s="196">
        <v>58956.80885999999</v>
      </c>
    </row>
    <row r="1216" spans="1:7">
      <c r="A1216" s="190">
        <v>44694.543599999997</v>
      </c>
      <c r="F1216" s="174">
        <v>1210</v>
      </c>
      <c r="G1216" s="196">
        <v>63098.179199999999</v>
      </c>
    </row>
    <row r="1217" spans="1:7">
      <c r="A1217" s="190">
        <v>44694.543600000005</v>
      </c>
      <c r="F1217" s="174">
        <v>1211</v>
      </c>
      <c r="G1217" s="196">
        <v>97813.094400000016</v>
      </c>
    </row>
    <row r="1218" spans="1:7">
      <c r="A1218" s="190">
        <v>44788.637375999999</v>
      </c>
      <c r="F1218" s="174">
        <v>1212</v>
      </c>
      <c r="G1218" s="196">
        <v>95684.199378862104</v>
      </c>
    </row>
    <row r="1219" spans="1:7">
      <c r="A1219" s="190">
        <v>44838.204632999994</v>
      </c>
      <c r="F1219" s="174">
        <v>1213</v>
      </c>
      <c r="G1219" s="196">
        <v>64181.19579791362</v>
      </c>
    </row>
    <row r="1220" spans="1:7">
      <c r="A1220" s="190">
        <v>44838.204633000001</v>
      </c>
      <c r="F1220" s="174">
        <v>1214</v>
      </c>
      <c r="G1220" s="196">
        <v>41246.952874792005</v>
      </c>
    </row>
    <row r="1221" spans="1:7">
      <c r="A1221" s="190">
        <v>44912.852032499984</v>
      </c>
      <c r="F1221" s="174">
        <v>1215</v>
      </c>
      <c r="G1221" s="196">
        <v>49316.072819999994</v>
      </c>
    </row>
    <row r="1222" spans="1:7">
      <c r="A1222" s="190">
        <v>44912.852032499984</v>
      </c>
      <c r="F1222" s="174">
        <v>1216</v>
      </c>
      <c r="G1222" s="196">
        <v>123022.54205853697</v>
      </c>
    </row>
    <row r="1223" spans="1:7">
      <c r="A1223" s="190">
        <v>44987.623706249993</v>
      </c>
      <c r="F1223" s="174">
        <v>1217</v>
      </c>
      <c r="G1223" s="196">
        <v>46324.706616765056</v>
      </c>
    </row>
    <row r="1224" spans="1:7">
      <c r="A1224" s="190">
        <v>45007.405405199992</v>
      </c>
      <c r="F1224" s="174">
        <v>1218</v>
      </c>
      <c r="G1224" s="196">
        <v>46048.573946368007</v>
      </c>
    </row>
    <row r="1225" spans="1:7">
      <c r="A1225" s="190">
        <v>45365.35</v>
      </c>
      <c r="F1225" s="174">
        <v>1219</v>
      </c>
      <c r="G1225" s="196">
        <v>54934.898390399998</v>
      </c>
    </row>
    <row r="1226" spans="1:7">
      <c r="A1226" s="190">
        <v>45440.875</v>
      </c>
      <c r="F1226" s="174">
        <v>1220</v>
      </c>
      <c r="G1226" s="196">
        <v>80037.726524456986</v>
      </c>
    </row>
    <row r="1227" spans="1:7">
      <c r="A1227" s="190">
        <v>45440.875</v>
      </c>
      <c r="F1227" s="174">
        <v>1221</v>
      </c>
      <c r="G1227" s="196">
        <v>58044.420940800017</v>
      </c>
    </row>
    <row r="1228" spans="1:7">
      <c r="A1228" s="190">
        <v>45460.856000000007</v>
      </c>
      <c r="F1228" s="174">
        <v>1222</v>
      </c>
      <c r="G1228" s="196">
        <v>80900.666972160019</v>
      </c>
    </row>
    <row r="1229" spans="1:7">
      <c r="A1229" s="190">
        <v>45460.856000000007</v>
      </c>
      <c r="F1229" s="174">
        <v>1223</v>
      </c>
      <c r="G1229" s="196">
        <v>70472.19200000001</v>
      </c>
    </row>
    <row r="1230" spans="1:7">
      <c r="A1230" s="190">
        <v>45460.856000000007</v>
      </c>
      <c r="F1230" s="174">
        <v>1224</v>
      </c>
      <c r="G1230" s="196">
        <v>49316.072820000001</v>
      </c>
    </row>
    <row r="1231" spans="1:7">
      <c r="A1231" s="190">
        <v>45460.856000000007</v>
      </c>
      <c r="F1231" s="174">
        <v>1225</v>
      </c>
      <c r="G1231" s="196">
        <v>61432.057344000008</v>
      </c>
    </row>
    <row r="1232" spans="1:7">
      <c r="A1232" s="190">
        <v>45460.856000000014</v>
      </c>
      <c r="F1232" s="174">
        <v>1226</v>
      </c>
      <c r="G1232" s="196">
        <v>58018.909200000002</v>
      </c>
    </row>
    <row r="1233" spans="1:7">
      <c r="A1233" s="190">
        <v>45536.54</v>
      </c>
      <c r="F1233" s="174">
        <v>1227</v>
      </c>
      <c r="G1233" s="196">
        <v>81772.911360000027</v>
      </c>
    </row>
    <row r="1234" spans="1:7">
      <c r="A1234" s="190">
        <v>45536.54</v>
      </c>
      <c r="F1234" s="174">
        <v>1228</v>
      </c>
      <c r="G1234" s="196">
        <v>159188.77900799998</v>
      </c>
    </row>
    <row r="1235" spans="1:7">
      <c r="A1235" s="190">
        <v>45536.54</v>
      </c>
      <c r="F1235" s="174">
        <v>1229</v>
      </c>
      <c r="G1235" s="196">
        <v>32900.150150000001</v>
      </c>
    </row>
    <row r="1236" spans="1:7">
      <c r="A1236" s="190">
        <v>45536.54</v>
      </c>
      <c r="F1236" s="174">
        <v>1230</v>
      </c>
      <c r="G1236" s="196">
        <v>54438.42</v>
      </c>
    </row>
    <row r="1237" spans="1:7">
      <c r="A1237" s="190">
        <v>45536.54</v>
      </c>
      <c r="F1237" s="174">
        <v>1231</v>
      </c>
      <c r="G1237" s="196">
        <v>57241.290588160024</v>
      </c>
    </row>
    <row r="1238" spans="1:7">
      <c r="A1238" s="190">
        <v>45536.54</v>
      </c>
      <c r="F1238" s="174">
        <v>1232</v>
      </c>
      <c r="G1238" s="196">
        <v>80596.529126399997</v>
      </c>
    </row>
    <row r="1239" spans="1:7">
      <c r="A1239" s="190">
        <v>45536.54</v>
      </c>
      <c r="F1239" s="174">
        <v>1233</v>
      </c>
      <c r="G1239" s="196">
        <v>85935.243215732786</v>
      </c>
    </row>
    <row r="1240" spans="1:7">
      <c r="A1240" s="190">
        <v>45536.54</v>
      </c>
      <c r="F1240" s="174">
        <v>1234</v>
      </c>
      <c r="G1240" s="196">
        <v>100776.36211507204</v>
      </c>
    </row>
    <row r="1241" spans="1:7">
      <c r="A1241" s="190">
        <v>45536.540000000008</v>
      </c>
      <c r="F1241" s="174">
        <v>1235</v>
      </c>
      <c r="G1241" s="196">
        <v>37506.171170999995</v>
      </c>
    </row>
    <row r="1242" spans="1:7">
      <c r="A1242" s="190">
        <v>45536.540000000008</v>
      </c>
      <c r="F1242" s="174">
        <v>1236</v>
      </c>
      <c r="G1242" s="196">
        <v>86535.220746240026</v>
      </c>
    </row>
    <row r="1243" spans="1:7">
      <c r="A1243" s="190">
        <v>45536.540000000008</v>
      </c>
      <c r="F1243" s="174">
        <v>1237</v>
      </c>
      <c r="G1243" s="196">
        <v>39041.890982500001</v>
      </c>
    </row>
    <row r="1244" spans="1:7">
      <c r="A1244" s="190">
        <v>45536.540000000008</v>
      </c>
      <c r="F1244" s="174">
        <v>1238</v>
      </c>
      <c r="G1244" s="196">
        <v>51272.571831040004</v>
      </c>
    </row>
    <row r="1245" spans="1:7">
      <c r="A1245" s="190">
        <v>45536.540000000008</v>
      </c>
      <c r="F1245" s="174">
        <v>1239</v>
      </c>
      <c r="G1245" s="196">
        <v>79481.357025280027</v>
      </c>
    </row>
    <row r="1246" spans="1:7">
      <c r="A1246" s="190">
        <v>45606.980180000006</v>
      </c>
      <c r="F1246" s="174">
        <v>1240</v>
      </c>
      <c r="G1246" s="196">
        <v>99701.414252511284</v>
      </c>
    </row>
    <row r="1247" spans="1:7">
      <c r="A1247" s="190">
        <v>45606.980180000006</v>
      </c>
      <c r="F1247" s="174">
        <v>1241</v>
      </c>
      <c r="G1247" s="196">
        <v>43745.352000000006</v>
      </c>
    </row>
    <row r="1248" spans="1:7">
      <c r="A1248" s="190">
        <v>45612.350000000006</v>
      </c>
      <c r="F1248" s="174">
        <v>1242</v>
      </c>
      <c r="G1248" s="196">
        <v>54758.887680000014</v>
      </c>
    </row>
    <row r="1249" spans="1:7">
      <c r="A1249" s="190">
        <v>45632.406400000007</v>
      </c>
      <c r="F1249" s="174">
        <v>1243</v>
      </c>
      <c r="G1249" s="196">
        <v>98497.786060800005</v>
      </c>
    </row>
    <row r="1250" spans="1:7">
      <c r="A1250" s="190">
        <v>45632.406400000007</v>
      </c>
      <c r="F1250" s="174">
        <v>1244</v>
      </c>
      <c r="G1250" s="196">
        <v>68910.336540917779</v>
      </c>
    </row>
    <row r="1251" spans="1:7">
      <c r="A1251" s="190">
        <v>45632.406400000007</v>
      </c>
      <c r="F1251" s="174">
        <v>1245</v>
      </c>
      <c r="G1251" s="196">
        <v>74982.412288000021</v>
      </c>
    </row>
    <row r="1252" spans="1:7">
      <c r="A1252" s="190">
        <v>45632.406400000007</v>
      </c>
      <c r="F1252" s="174">
        <v>1246</v>
      </c>
      <c r="G1252" s="196">
        <v>57736.896000000008</v>
      </c>
    </row>
    <row r="1253" spans="1:7">
      <c r="A1253" s="190">
        <v>45632.406400000007</v>
      </c>
      <c r="F1253" s="174">
        <v>1247</v>
      </c>
      <c r="G1253" s="196">
        <v>43581.686056384009</v>
      </c>
    </row>
    <row r="1254" spans="1:7">
      <c r="A1254" s="190">
        <v>45632.406400000007</v>
      </c>
      <c r="F1254" s="174">
        <v>1248</v>
      </c>
      <c r="G1254" s="196">
        <v>86679.286041600019</v>
      </c>
    </row>
    <row r="1255" spans="1:7">
      <c r="A1255" s="190">
        <v>45632.406400000007</v>
      </c>
      <c r="F1255" s="174">
        <v>1249</v>
      </c>
      <c r="G1255" s="196">
        <v>39545.907449999999</v>
      </c>
    </row>
    <row r="1256" spans="1:7">
      <c r="A1256" s="190">
        <v>45632.406400000007</v>
      </c>
      <c r="F1256" s="174">
        <v>1250</v>
      </c>
      <c r="G1256" s="196">
        <v>34932.218247500001</v>
      </c>
    </row>
    <row r="1257" spans="1:7">
      <c r="A1257" s="190">
        <v>45632.406400000007</v>
      </c>
      <c r="F1257" s="174">
        <v>1251</v>
      </c>
      <c r="G1257" s="196">
        <v>84839.990115924418</v>
      </c>
    </row>
    <row r="1258" spans="1:7">
      <c r="A1258" s="190">
        <v>45632.406400000014</v>
      </c>
      <c r="F1258" s="174">
        <v>1252</v>
      </c>
      <c r="G1258" s="196">
        <v>48114.080000000009</v>
      </c>
    </row>
    <row r="1259" spans="1:7">
      <c r="A1259" s="190">
        <v>45632.406400000014</v>
      </c>
      <c r="F1259" s="174">
        <v>1253</v>
      </c>
      <c r="G1259" s="196">
        <v>76076.851200000019</v>
      </c>
    </row>
    <row r="1260" spans="1:7">
      <c r="A1260" s="190">
        <v>45632.406400000014</v>
      </c>
      <c r="F1260" s="174">
        <v>1254</v>
      </c>
      <c r="G1260" s="196">
        <v>46772.401695600005</v>
      </c>
    </row>
    <row r="1261" spans="1:7">
      <c r="A1261" s="190">
        <v>45632.406400000014</v>
      </c>
      <c r="F1261" s="174">
        <v>1255</v>
      </c>
      <c r="G1261" s="196">
        <v>92767.997951999991</v>
      </c>
    </row>
    <row r="1262" spans="1:7">
      <c r="A1262" s="190">
        <v>45682.907449999999</v>
      </c>
      <c r="F1262" s="174">
        <v>1256</v>
      </c>
      <c r="G1262" s="196">
        <v>65218.711369082906</v>
      </c>
    </row>
    <row r="1263" spans="1:7">
      <c r="A1263" s="190">
        <v>45682.907449999999</v>
      </c>
      <c r="F1263" s="174">
        <v>1257</v>
      </c>
      <c r="G1263" s="196">
        <v>67305.171691520038</v>
      </c>
    </row>
    <row r="1264" spans="1:7">
      <c r="A1264" s="190">
        <v>45682.907449999999</v>
      </c>
      <c r="F1264" s="174">
        <v>1258</v>
      </c>
      <c r="G1264" s="196">
        <v>71233.291673600019</v>
      </c>
    </row>
    <row r="1265" spans="1:7">
      <c r="A1265" s="190">
        <v>45682.907450000006</v>
      </c>
      <c r="F1265" s="174">
        <v>1259</v>
      </c>
      <c r="G1265" s="196">
        <v>68030.833920000005</v>
      </c>
    </row>
    <row r="1266" spans="1:7">
      <c r="A1266" s="190">
        <v>45682.907450000006</v>
      </c>
      <c r="F1266" s="174">
        <v>1260</v>
      </c>
      <c r="G1266" s="196">
        <v>46125.236389120008</v>
      </c>
    </row>
    <row r="1267" spans="1:7">
      <c r="A1267" s="190">
        <v>45682.907450000006</v>
      </c>
      <c r="F1267" s="174">
        <v>1261</v>
      </c>
      <c r="G1267" s="196">
        <v>54758.887680000007</v>
      </c>
    </row>
    <row r="1268" spans="1:7">
      <c r="A1268" s="190">
        <v>45708.376000000004</v>
      </c>
      <c r="F1268" s="174">
        <v>1262</v>
      </c>
      <c r="G1268" s="196">
        <v>61167.008711999995</v>
      </c>
    </row>
    <row r="1269" spans="1:7">
      <c r="A1269" s="190">
        <v>45708.376000000011</v>
      </c>
      <c r="F1269" s="174">
        <v>1263</v>
      </c>
      <c r="G1269" s="196">
        <v>79781.28667443202</v>
      </c>
    </row>
    <row r="1270" spans="1:7">
      <c r="A1270" s="190">
        <v>45708.376000000011</v>
      </c>
      <c r="F1270" s="174">
        <v>1264</v>
      </c>
      <c r="G1270" s="196">
        <v>80082.348133580832</v>
      </c>
    </row>
    <row r="1271" spans="1:7">
      <c r="A1271" s="190">
        <v>45708.376000000011</v>
      </c>
      <c r="F1271" s="174">
        <v>1265</v>
      </c>
      <c r="G1271" s="196">
        <v>85802.515857408012</v>
      </c>
    </row>
    <row r="1272" spans="1:7">
      <c r="A1272" s="190">
        <v>45708.376000000011</v>
      </c>
      <c r="F1272" s="174">
        <v>1266</v>
      </c>
      <c r="G1272" s="196">
        <v>41627.271000000001</v>
      </c>
    </row>
    <row r="1273" spans="1:7">
      <c r="A1273" s="190">
        <v>45708.376000000011</v>
      </c>
      <c r="F1273" s="174">
        <v>1267</v>
      </c>
      <c r="G1273" s="196">
        <v>48891.864000000009</v>
      </c>
    </row>
    <row r="1274" spans="1:7">
      <c r="A1274" s="190">
        <v>45728.474624000017</v>
      </c>
      <c r="F1274" s="174">
        <v>1268</v>
      </c>
      <c r="G1274" s="196">
        <v>89353.420800000022</v>
      </c>
    </row>
    <row r="1275" spans="1:7">
      <c r="A1275" s="190">
        <v>45758.961124999994</v>
      </c>
      <c r="F1275" s="174">
        <v>1269</v>
      </c>
      <c r="G1275" s="196">
        <v>61099.390464000026</v>
      </c>
    </row>
    <row r="1276" spans="1:7">
      <c r="A1276" s="190">
        <v>45758.961124999994</v>
      </c>
      <c r="F1276" s="174">
        <v>1270</v>
      </c>
      <c r="G1276" s="196">
        <v>37245.453000000001</v>
      </c>
    </row>
    <row r="1277" spans="1:7">
      <c r="A1277" s="190">
        <v>45758.961124999994</v>
      </c>
      <c r="F1277" s="174">
        <v>1271</v>
      </c>
      <c r="G1277" s="196">
        <v>73955.421033984006</v>
      </c>
    </row>
    <row r="1278" spans="1:7">
      <c r="A1278" s="190">
        <v>45758.961124999994</v>
      </c>
      <c r="F1278" s="174">
        <v>1272</v>
      </c>
      <c r="G1278" s="196">
        <v>84157.102397849652</v>
      </c>
    </row>
    <row r="1279" spans="1:7">
      <c r="A1279" s="190">
        <v>45779.081991999999</v>
      </c>
      <c r="F1279" s="174">
        <v>1273</v>
      </c>
      <c r="G1279" s="196">
        <v>28101.722000890626</v>
      </c>
    </row>
    <row r="1280" spans="1:7">
      <c r="A1280" s="190">
        <v>45779.081991999999</v>
      </c>
      <c r="F1280" s="174">
        <v>1274</v>
      </c>
      <c r="G1280" s="196">
        <v>63939.913106944019</v>
      </c>
    </row>
    <row r="1281" spans="1:7">
      <c r="A1281" s="190">
        <v>45779.081991999999</v>
      </c>
      <c r="F1281" s="174">
        <v>1275</v>
      </c>
      <c r="G1281" s="196">
        <v>35191.573349999999</v>
      </c>
    </row>
    <row r="1282" spans="1:7">
      <c r="A1282" s="190">
        <v>45779.081991999999</v>
      </c>
      <c r="F1282" s="174">
        <v>1276</v>
      </c>
      <c r="G1282" s="196">
        <v>107974.67369472001</v>
      </c>
    </row>
    <row r="1283" spans="1:7">
      <c r="A1283" s="190">
        <v>45779.081991999999</v>
      </c>
      <c r="F1283" s="174">
        <v>1277</v>
      </c>
      <c r="G1283" s="196">
        <v>114326.62967255044</v>
      </c>
    </row>
    <row r="1284" spans="1:7">
      <c r="A1284" s="190">
        <v>45779.081991999999</v>
      </c>
      <c r="F1284" s="174">
        <v>1278</v>
      </c>
      <c r="G1284" s="196">
        <v>84897.804758399987</v>
      </c>
    </row>
    <row r="1285" spans="1:7">
      <c r="A1285" s="190">
        <v>45779.081992000007</v>
      </c>
      <c r="F1285" s="174">
        <v>1279</v>
      </c>
      <c r="G1285" s="196">
        <v>51523.010338408007</v>
      </c>
    </row>
    <row r="1286" spans="1:7">
      <c r="A1286" s="190">
        <v>45779.081992000007</v>
      </c>
      <c r="F1286" s="174">
        <v>1280</v>
      </c>
      <c r="G1286" s="196">
        <v>80338.298880000017</v>
      </c>
    </row>
    <row r="1287" spans="1:7">
      <c r="A1287" s="190">
        <v>45779.081992000007</v>
      </c>
      <c r="F1287" s="174">
        <v>1281</v>
      </c>
      <c r="G1287" s="196">
        <v>58425.041564399995</v>
      </c>
    </row>
    <row r="1288" spans="1:7">
      <c r="A1288" s="190">
        <v>45779.081992000007</v>
      </c>
      <c r="F1288" s="174">
        <v>1282</v>
      </c>
      <c r="G1288" s="196">
        <v>55117.963739999999</v>
      </c>
    </row>
    <row r="1289" spans="1:7">
      <c r="A1289" s="190">
        <v>45779.081992000007</v>
      </c>
      <c r="F1289" s="174">
        <v>1283</v>
      </c>
      <c r="G1289" s="196">
        <v>44032.207874999993</v>
      </c>
    </row>
    <row r="1290" spans="1:7">
      <c r="A1290" s="190">
        <v>45779.081992000007</v>
      </c>
      <c r="F1290" s="174">
        <v>1284</v>
      </c>
      <c r="G1290" s="196">
        <v>96769.754726400046</v>
      </c>
    </row>
    <row r="1291" spans="1:7">
      <c r="A1291" s="190">
        <v>45779.081992000007</v>
      </c>
      <c r="F1291" s="174">
        <v>1285</v>
      </c>
      <c r="G1291" s="196">
        <v>64110.245458739235</v>
      </c>
    </row>
    <row r="1292" spans="1:7">
      <c r="A1292" s="190">
        <v>45779.081992000007</v>
      </c>
      <c r="F1292" s="174">
        <v>1286</v>
      </c>
      <c r="G1292" s="196">
        <v>76609.389158400008</v>
      </c>
    </row>
    <row r="1293" spans="1:7">
      <c r="A1293" s="190">
        <v>45779.081992000007</v>
      </c>
      <c r="F1293" s="174">
        <v>1287</v>
      </c>
      <c r="G1293" s="196">
        <v>49682.2212</v>
      </c>
    </row>
    <row r="1294" spans="1:7">
      <c r="A1294" s="190">
        <v>45779.081992000007</v>
      </c>
      <c r="F1294" s="174">
        <v>1288</v>
      </c>
      <c r="G1294" s="196">
        <v>90508.581824102454</v>
      </c>
    </row>
    <row r="1295" spans="1:7">
      <c r="A1295" s="190">
        <v>45779.081992000007</v>
      </c>
      <c r="F1295" s="174">
        <v>1289</v>
      </c>
      <c r="G1295" s="196">
        <v>106480.68449894406</v>
      </c>
    </row>
    <row r="1296" spans="1:7">
      <c r="A1296" s="190">
        <v>45779.081992000007</v>
      </c>
      <c r="F1296" s="174">
        <v>1290</v>
      </c>
      <c r="G1296" s="196">
        <v>57801.841121046411</v>
      </c>
    </row>
    <row r="1297" spans="1:7">
      <c r="A1297" s="190">
        <v>45779.081992000014</v>
      </c>
      <c r="F1297" s="174">
        <v>1291</v>
      </c>
      <c r="G1297" s="196">
        <v>92124.806499532817</v>
      </c>
    </row>
    <row r="1298" spans="1:7">
      <c r="A1298" s="190">
        <v>45804.60416000001</v>
      </c>
      <c r="F1298" s="174">
        <v>1292</v>
      </c>
      <c r="G1298" s="196">
        <v>72657.957507072017</v>
      </c>
    </row>
    <row r="1299" spans="1:7">
      <c r="A1299" s="190">
        <v>45804.60416000001</v>
      </c>
      <c r="F1299" s="174">
        <v>1293</v>
      </c>
      <c r="G1299" s="196">
        <v>64873.176345600012</v>
      </c>
    </row>
    <row r="1300" spans="1:7">
      <c r="A1300" s="190">
        <v>45804.60416000001</v>
      </c>
      <c r="F1300" s="174">
        <v>1294</v>
      </c>
      <c r="G1300" s="196">
        <v>81682.513920000012</v>
      </c>
    </row>
    <row r="1301" spans="1:7">
      <c r="A1301" s="190">
        <v>45804.60416000001</v>
      </c>
      <c r="F1301" s="174">
        <v>1295</v>
      </c>
      <c r="G1301" s="196">
        <v>106822.94384197635</v>
      </c>
    </row>
    <row r="1302" spans="1:7">
      <c r="A1302" s="190">
        <v>45804.604160000017</v>
      </c>
      <c r="F1302" s="174">
        <v>1296</v>
      </c>
      <c r="G1302" s="196">
        <v>52107.548640000008</v>
      </c>
    </row>
    <row r="1303" spans="1:7">
      <c r="A1303" s="190">
        <v>45804.604160000024</v>
      </c>
      <c r="F1303" s="174">
        <v>1297</v>
      </c>
      <c r="G1303" s="196">
        <v>95631.709097164843</v>
      </c>
    </row>
    <row r="1304" spans="1:7">
      <c r="A1304" s="190">
        <v>45855.295779999993</v>
      </c>
      <c r="F1304" s="174">
        <v>1298</v>
      </c>
      <c r="G1304" s="196">
        <v>47455.088939999987</v>
      </c>
    </row>
    <row r="1305" spans="1:7">
      <c r="A1305" s="190">
        <v>45855.29578</v>
      </c>
      <c r="F1305" s="174">
        <v>1299</v>
      </c>
      <c r="G1305" s="196">
        <v>33130.451201050004</v>
      </c>
    </row>
    <row r="1306" spans="1:7">
      <c r="A1306" s="190">
        <v>45855.29578</v>
      </c>
      <c r="F1306" s="174">
        <v>1300</v>
      </c>
      <c r="G1306" s="196">
        <v>60877.964277760002</v>
      </c>
    </row>
    <row r="1307" spans="1:7">
      <c r="A1307" s="190">
        <v>45855.29578</v>
      </c>
      <c r="F1307" s="174">
        <v>1301</v>
      </c>
      <c r="G1307" s="196">
        <v>57001.03360000001</v>
      </c>
    </row>
    <row r="1308" spans="1:7">
      <c r="A1308" s="190">
        <v>45855.29578</v>
      </c>
      <c r="F1308" s="174">
        <v>1302</v>
      </c>
      <c r="G1308" s="196">
        <v>48114.080000000016</v>
      </c>
    </row>
    <row r="1309" spans="1:7">
      <c r="A1309" s="190">
        <v>45855.29578</v>
      </c>
      <c r="F1309" s="174">
        <v>1303</v>
      </c>
      <c r="G1309" s="196">
        <v>61991.193600000013</v>
      </c>
    </row>
    <row r="1310" spans="1:7">
      <c r="A1310" s="190">
        <v>45855.29578</v>
      </c>
      <c r="F1310" s="174">
        <v>1304</v>
      </c>
      <c r="G1310" s="196">
        <v>54934.898390400005</v>
      </c>
    </row>
    <row r="1311" spans="1:7">
      <c r="A1311" s="190">
        <v>45855.29578</v>
      </c>
      <c r="F1311" s="174">
        <v>1305</v>
      </c>
      <c r="G1311" s="196">
        <v>54530.038793440021</v>
      </c>
    </row>
    <row r="1312" spans="1:7">
      <c r="A1312" s="190">
        <v>45855.29578</v>
      </c>
      <c r="F1312" s="174">
        <v>1306</v>
      </c>
      <c r="G1312" s="196">
        <v>41183.246776000007</v>
      </c>
    </row>
    <row r="1313" spans="1:7">
      <c r="A1313" s="190">
        <v>45855.295780000008</v>
      </c>
      <c r="F1313" s="174">
        <v>1307</v>
      </c>
      <c r="G1313" s="196">
        <v>57399</v>
      </c>
    </row>
    <row r="1314" spans="1:7">
      <c r="A1314" s="190">
        <v>45855.295780000008</v>
      </c>
      <c r="F1314" s="174">
        <v>1308</v>
      </c>
      <c r="G1314" s="196">
        <v>57584.540966455999</v>
      </c>
    </row>
    <row r="1315" spans="1:7">
      <c r="A1315" s="190">
        <v>45855.295780000008</v>
      </c>
      <c r="F1315" s="174">
        <v>1309</v>
      </c>
      <c r="G1315" s="196">
        <v>87189.549008486414</v>
      </c>
    </row>
    <row r="1316" spans="1:7">
      <c r="A1316" s="190">
        <v>45855.295780000008</v>
      </c>
      <c r="F1316" s="174">
        <v>1310</v>
      </c>
      <c r="G1316" s="196">
        <v>86679.286041600004</v>
      </c>
    </row>
    <row r="1317" spans="1:7">
      <c r="A1317" s="190">
        <v>45855.295780000008</v>
      </c>
      <c r="F1317" s="174">
        <v>1311</v>
      </c>
      <c r="G1317" s="196">
        <v>43398.762077500003</v>
      </c>
    </row>
    <row r="1318" spans="1:7">
      <c r="A1318" s="190">
        <v>45855.295780000008</v>
      </c>
      <c r="F1318" s="174">
        <v>1312</v>
      </c>
      <c r="G1318" s="196">
        <v>72384.80729088001</v>
      </c>
    </row>
    <row r="1319" spans="1:7">
      <c r="A1319" s="190">
        <v>45855.295780000008</v>
      </c>
      <c r="F1319" s="174">
        <v>1313</v>
      </c>
      <c r="G1319" s="196">
        <v>57584.540966456007</v>
      </c>
    </row>
    <row r="1320" spans="1:7">
      <c r="A1320" s="190">
        <v>45855.295780000015</v>
      </c>
      <c r="F1320" s="174">
        <v>1314</v>
      </c>
      <c r="G1320" s="196">
        <v>53887.769600000014</v>
      </c>
    </row>
    <row r="1321" spans="1:7">
      <c r="A1321" s="190">
        <v>45875.459006720004</v>
      </c>
      <c r="F1321" s="174">
        <v>1315</v>
      </c>
      <c r="G1321" s="196">
        <v>88684.461522944039</v>
      </c>
    </row>
    <row r="1322" spans="1:7">
      <c r="A1322" s="190">
        <v>45875.459006720019</v>
      </c>
      <c r="F1322" s="174">
        <v>1316</v>
      </c>
      <c r="G1322" s="196">
        <v>57736.896000000008</v>
      </c>
    </row>
    <row r="1323" spans="1:7">
      <c r="A1323" s="190">
        <v>45901.034905600012</v>
      </c>
      <c r="F1323" s="174">
        <v>1317</v>
      </c>
      <c r="G1323" s="196">
        <v>59080.928457600006</v>
      </c>
    </row>
    <row r="1324" spans="1:7">
      <c r="A1324" s="190">
        <v>45931.636449999998</v>
      </c>
      <c r="F1324" s="174">
        <v>1318</v>
      </c>
      <c r="G1324" s="196">
        <v>72384.80729088001</v>
      </c>
    </row>
    <row r="1325" spans="1:7">
      <c r="A1325" s="190">
        <v>45931.636449999998</v>
      </c>
      <c r="F1325" s="174">
        <v>1319</v>
      </c>
      <c r="G1325" s="196">
        <v>91433.440788480031</v>
      </c>
    </row>
    <row r="1326" spans="1:7">
      <c r="A1326" s="190">
        <v>45931.636449999998</v>
      </c>
      <c r="F1326" s="174">
        <v>1320</v>
      </c>
      <c r="G1326" s="196">
        <v>22619.435188328123</v>
      </c>
    </row>
    <row r="1327" spans="1:7">
      <c r="A1327" s="190">
        <v>45931.636449999998</v>
      </c>
      <c r="F1327" s="174">
        <v>1321</v>
      </c>
      <c r="G1327" s="196">
        <v>76321.383935999998</v>
      </c>
    </row>
    <row r="1328" spans="1:7">
      <c r="A1328" s="190">
        <v>45931.636449999998</v>
      </c>
      <c r="F1328" s="174">
        <v>1322</v>
      </c>
      <c r="G1328" s="196">
        <v>57488.832588118414</v>
      </c>
    </row>
    <row r="1329" spans="1:7">
      <c r="A1329" s="190">
        <v>45931.636450000005</v>
      </c>
      <c r="F1329" s="174">
        <v>1323</v>
      </c>
      <c r="G1329" s="196">
        <v>49419.896131200003</v>
      </c>
    </row>
    <row r="1330" spans="1:7">
      <c r="A1330" s="190">
        <v>45931.636450000005</v>
      </c>
      <c r="F1330" s="174">
        <v>1324</v>
      </c>
      <c r="G1330" s="196">
        <v>46349.692500000005</v>
      </c>
    </row>
    <row r="1331" spans="1:7">
      <c r="A1331" s="190">
        <v>45951</v>
      </c>
      <c r="F1331" s="174">
        <v>1325</v>
      </c>
      <c r="G1331" s="196">
        <v>54819.488939999996</v>
      </c>
    </row>
    <row r="1332" spans="1:7">
      <c r="A1332" s="190">
        <v>45951.833244800007</v>
      </c>
      <c r="F1332" s="174">
        <v>1326</v>
      </c>
      <c r="G1332" s="196">
        <v>52581.816000000006</v>
      </c>
    </row>
    <row r="1333" spans="1:7">
      <c r="A1333" s="190">
        <v>45951.833244800007</v>
      </c>
      <c r="F1333" s="174">
        <v>1327</v>
      </c>
      <c r="G1333" s="196">
        <v>99756.998509199446</v>
      </c>
    </row>
    <row r="1334" spans="1:7">
      <c r="A1334" s="190">
        <v>45951.833244800007</v>
      </c>
      <c r="F1334" s="174">
        <v>1328</v>
      </c>
      <c r="G1334" s="196">
        <v>36848.168168000004</v>
      </c>
    </row>
    <row r="1335" spans="1:7">
      <c r="A1335" s="190">
        <v>45951.833244800007</v>
      </c>
      <c r="F1335" s="174">
        <v>1329</v>
      </c>
      <c r="G1335" s="196">
        <v>58548.041651904008</v>
      </c>
    </row>
    <row r="1336" spans="1:7">
      <c r="A1336" s="190">
        <v>45951.833244800007</v>
      </c>
      <c r="F1336" s="174">
        <v>1330</v>
      </c>
      <c r="G1336" s="196">
        <v>67596.818186240038</v>
      </c>
    </row>
    <row r="1337" spans="1:7">
      <c r="A1337" s="190">
        <v>45951.833244800007</v>
      </c>
      <c r="F1337" s="174">
        <v>1331</v>
      </c>
      <c r="G1337" s="196">
        <v>67559.153471488025</v>
      </c>
    </row>
    <row r="1338" spans="1:7">
      <c r="A1338" s="190">
        <v>45951.833244800007</v>
      </c>
      <c r="F1338" s="174">
        <v>1332</v>
      </c>
      <c r="G1338" s="196">
        <v>107974.67369472003</v>
      </c>
    </row>
    <row r="1339" spans="1:7">
      <c r="A1339" s="190">
        <v>45951.833244800007</v>
      </c>
      <c r="F1339" s="174">
        <v>1333</v>
      </c>
      <c r="G1339" s="196">
        <v>86861.768749056006</v>
      </c>
    </row>
    <row r="1340" spans="1:7">
      <c r="A1340" s="190">
        <v>45951.833244800007</v>
      </c>
      <c r="F1340" s="174">
        <v>1334</v>
      </c>
      <c r="G1340" s="196">
        <v>77847.811614719991</v>
      </c>
    </row>
    <row r="1341" spans="1:7">
      <c r="A1341" s="190">
        <v>45951.833244800007</v>
      </c>
      <c r="F1341" s="174">
        <v>1335</v>
      </c>
      <c r="G1341" s="196">
        <v>63300.994776000007</v>
      </c>
    </row>
    <row r="1342" spans="1:7">
      <c r="A1342" s="190">
        <v>45951.833244800007</v>
      </c>
      <c r="F1342" s="174">
        <v>1336</v>
      </c>
      <c r="G1342" s="196">
        <v>57121.035776000004</v>
      </c>
    </row>
    <row r="1343" spans="1:7">
      <c r="A1343" s="190">
        <v>45951.833244800007</v>
      </c>
      <c r="F1343" s="174">
        <v>1337</v>
      </c>
      <c r="G1343" s="196">
        <v>78140.160000000003</v>
      </c>
    </row>
    <row r="1344" spans="1:7">
      <c r="A1344" s="190">
        <v>45951.833244800007</v>
      </c>
      <c r="F1344" s="174">
        <v>1338</v>
      </c>
      <c r="G1344" s="196">
        <v>46099.535565944003</v>
      </c>
    </row>
    <row r="1345" spans="1:7">
      <c r="A1345" s="190">
        <v>45951.833244800007</v>
      </c>
      <c r="F1345" s="174">
        <v>1339</v>
      </c>
      <c r="G1345" s="196">
        <v>54264.983987200016</v>
      </c>
    </row>
    <row r="1346" spans="1:7">
      <c r="A1346" s="190">
        <v>45951.833244800007</v>
      </c>
      <c r="F1346" s="174">
        <v>1340</v>
      </c>
      <c r="G1346" s="196">
        <v>84566.630400000024</v>
      </c>
    </row>
    <row r="1347" spans="1:7">
      <c r="A1347" s="190">
        <v>45951.833244800007</v>
      </c>
      <c r="F1347" s="174">
        <v>1341</v>
      </c>
      <c r="G1347" s="196">
        <v>46124.4</v>
      </c>
    </row>
    <row r="1348" spans="1:7">
      <c r="A1348" s="190">
        <v>45951.833244800007</v>
      </c>
      <c r="F1348" s="174">
        <v>1342</v>
      </c>
      <c r="G1348" s="196">
        <v>108321.73514588163</v>
      </c>
    </row>
    <row r="1349" spans="1:7">
      <c r="A1349" s="190">
        <v>45951.833244800007</v>
      </c>
      <c r="F1349" s="174">
        <v>1343</v>
      </c>
      <c r="G1349" s="196">
        <v>84838.451712000024</v>
      </c>
    </row>
    <row r="1350" spans="1:7">
      <c r="A1350" s="190">
        <v>45951.833244800007</v>
      </c>
      <c r="F1350" s="174">
        <v>1344</v>
      </c>
      <c r="G1350" s="196">
        <v>34816.196567600004</v>
      </c>
    </row>
    <row r="1351" spans="1:7">
      <c r="A1351" s="190">
        <v>45951.833244800007</v>
      </c>
      <c r="F1351" s="174">
        <v>1345</v>
      </c>
      <c r="G1351" s="196">
        <v>57800.792999999991</v>
      </c>
    </row>
    <row r="1352" spans="1:7">
      <c r="A1352" s="190">
        <v>45951.833244800007</v>
      </c>
      <c r="F1352" s="174">
        <v>1346</v>
      </c>
      <c r="G1352" s="196">
        <v>46524.597000000002</v>
      </c>
    </row>
    <row r="1353" spans="1:7">
      <c r="A1353" s="190">
        <v>45951.833244800015</v>
      </c>
      <c r="F1353" s="174">
        <v>1347</v>
      </c>
      <c r="G1353" s="196">
        <v>51409.159094272029</v>
      </c>
    </row>
    <row r="1354" spans="1:7">
      <c r="A1354" s="190">
        <v>45951.833244800015</v>
      </c>
      <c r="F1354" s="174">
        <v>1348</v>
      </c>
      <c r="G1354" s="196">
        <v>43490.127892400007</v>
      </c>
    </row>
    <row r="1355" spans="1:7">
      <c r="A1355" s="190">
        <v>45951.833244800015</v>
      </c>
      <c r="F1355" s="174">
        <v>1349</v>
      </c>
      <c r="G1355" s="196">
        <v>67201.218560000008</v>
      </c>
    </row>
    <row r="1356" spans="1:7">
      <c r="A1356" s="190">
        <v>45951.833244800015</v>
      </c>
      <c r="F1356" s="174">
        <v>1350</v>
      </c>
      <c r="G1356" s="196">
        <v>54264.983987200023</v>
      </c>
    </row>
    <row r="1357" spans="1:7">
      <c r="A1357" s="190">
        <v>45951.833244800015</v>
      </c>
      <c r="F1357" s="174">
        <v>1351</v>
      </c>
      <c r="G1357" s="196">
        <v>60001.088000000011</v>
      </c>
    </row>
    <row r="1358" spans="1:7">
      <c r="A1358" s="190">
        <v>45951.833244800015</v>
      </c>
      <c r="F1358" s="174">
        <v>1352</v>
      </c>
      <c r="G1358" s="196">
        <v>71233.291673600019</v>
      </c>
    </row>
    <row r="1359" spans="1:7">
      <c r="A1359" s="190">
        <v>45951.833244800015</v>
      </c>
      <c r="F1359" s="174">
        <v>1353</v>
      </c>
      <c r="G1359" s="196">
        <v>55234.001558400014</v>
      </c>
    </row>
    <row r="1360" spans="1:7">
      <c r="A1360" s="190">
        <v>45951.833244800015</v>
      </c>
      <c r="F1360" s="174">
        <v>1354</v>
      </c>
      <c r="G1360" s="196">
        <v>85432.320873984019</v>
      </c>
    </row>
    <row r="1361" spans="1:7">
      <c r="A1361" s="190">
        <v>45951.833244800015</v>
      </c>
      <c r="F1361" s="174">
        <v>1355</v>
      </c>
      <c r="G1361" s="196">
        <v>49130.674049999994</v>
      </c>
    </row>
    <row r="1362" spans="1:7">
      <c r="A1362" s="190">
        <v>45951.833244800015</v>
      </c>
      <c r="F1362" s="174">
        <v>1356</v>
      </c>
      <c r="G1362" s="196">
        <v>43818.974569664017</v>
      </c>
    </row>
    <row r="1363" spans="1:7">
      <c r="A1363" s="190">
        <v>45951.833244800015</v>
      </c>
      <c r="F1363" s="174">
        <v>1357</v>
      </c>
      <c r="G1363" s="196">
        <v>68765.566926336018</v>
      </c>
    </row>
    <row r="1364" spans="1:7">
      <c r="A1364" s="190">
        <v>45951.833244800022</v>
      </c>
      <c r="F1364" s="174">
        <v>1358</v>
      </c>
      <c r="G1364" s="196">
        <v>68545.242931200002</v>
      </c>
    </row>
    <row r="1365" spans="1:7">
      <c r="A1365" s="190">
        <v>45951.833244800022</v>
      </c>
      <c r="F1365" s="174">
        <v>1359</v>
      </c>
      <c r="G1365" s="196">
        <v>103624.10887679999</v>
      </c>
    </row>
    <row r="1366" spans="1:7">
      <c r="A1366" s="190">
        <v>45951.833244800022</v>
      </c>
      <c r="F1366" s="174">
        <v>1360</v>
      </c>
      <c r="G1366" s="196">
        <v>45708.376000000004</v>
      </c>
    </row>
    <row r="1367" spans="1:7">
      <c r="A1367" s="190">
        <v>45951.833244800022</v>
      </c>
      <c r="F1367" s="174">
        <v>1361</v>
      </c>
      <c r="G1367" s="196">
        <v>77598.388224000009</v>
      </c>
    </row>
    <row r="1368" spans="1:7">
      <c r="A1368" s="190">
        <v>45997.668663296019</v>
      </c>
      <c r="F1368" s="174">
        <v>1362</v>
      </c>
      <c r="G1368" s="196">
        <v>75961.193731200008</v>
      </c>
    </row>
    <row r="1369" spans="1:7">
      <c r="A1369" s="190">
        <v>46002.687802150002</v>
      </c>
      <c r="F1369" s="174">
        <v>1363</v>
      </c>
      <c r="G1369" s="196">
        <v>52362.065553</v>
      </c>
    </row>
    <row r="1370" spans="1:7">
      <c r="A1370" s="190">
        <v>46002.687802150009</v>
      </c>
      <c r="F1370" s="174">
        <v>1364</v>
      </c>
      <c r="G1370" s="196">
        <v>90607.104000000007</v>
      </c>
    </row>
    <row r="1371" spans="1:7">
      <c r="A1371" s="190">
        <v>46002.687802150016</v>
      </c>
      <c r="F1371" s="174">
        <v>1365</v>
      </c>
      <c r="G1371" s="196">
        <v>83002.945536000014</v>
      </c>
    </row>
    <row r="1372" spans="1:7">
      <c r="A1372" s="190">
        <v>46022.915839241607</v>
      </c>
      <c r="F1372" s="174">
        <v>1366</v>
      </c>
      <c r="G1372" s="196">
        <v>101862.89971200001</v>
      </c>
    </row>
    <row r="1373" spans="1:7">
      <c r="A1373" s="190">
        <v>46027.5</v>
      </c>
      <c r="F1373" s="174">
        <v>1367</v>
      </c>
      <c r="G1373" s="196">
        <v>49212.467624999997</v>
      </c>
    </row>
    <row r="1374" spans="1:7">
      <c r="A1374" s="190">
        <v>46028.334631999998</v>
      </c>
      <c r="F1374" s="174">
        <v>1368</v>
      </c>
      <c r="G1374" s="196">
        <v>85479.950008320011</v>
      </c>
    </row>
    <row r="1375" spans="1:7">
      <c r="A1375" s="190">
        <v>46028.334631999998</v>
      </c>
      <c r="F1375" s="174">
        <v>1369</v>
      </c>
      <c r="G1375" s="196">
        <v>110317.52038809602</v>
      </c>
    </row>
    <row r="1376" spans="1:7">
      <c r="A1376" s="190">
        <v>46028.334631999998</v>
      </c>
      <c r="F1376" s="174">
        <v>1370</v>
      </c>
      <c r="G1376" s="196">
        <v>69101.449159747222</v>
      </c>
    </row>
    <row r="1377" spans="1:7">
      <c r="A1377" s="190">
        <v>46028.334631999998</v>
      </c>
      <c r="F1377" s="174">
        <v>1371</v>
      </c>
      <c r="G1377" s="196">
        <v>61758.144000000008</v>
      </c>
    </row>
    <row r="1378" spans="1:7">
      <c r="A1378" s="190">
        <v>46028.334631999998</v>
      </c>
      <c r="F1378" s="174">
        <v>1372</v>
      </c>
      <c r="G1378" s="196">
        <v>46524.597000000002</v>
      </c>
    </row>
    <row r="1379" spans="1:7">
      <c r="A1379" s="190">
        <v>46028.334632000006</v>
      </c>
      <c r="F1379" s="174">
        <v>1373</v>
      </c>
      <c r="G1379" s="196">
        <v>61732.119388800005</v>
      </c>
    </row>
    <row r="1380" spans="1:7">
      <c r="A1380" s="190">
        <v>46028.334632000006</v>
      </c>
      <c r="F1380" s="174">
        <v>1374</v>
      </c>
      <c r="G1380" s="196">
        <v>82345.321739520004</v>
      </c>
    </row>
    <row r="1381" spans="1:7">
      <c r="A1381" s="190">
        <v>46028.334632000006</v>
      </c>
      <c r="F1381" s="174">
        <v>1375</v>
      </c>
      <c r="G1381" s="196">
        <v>98334.077829120011</v>
      </c>
    </row>
    <row r="1382" spans="1:7">
      <c r="A1382" s="190">
        <v>46028.334632000006</v>
      </c>
      <c r="F1382" s="174">
        <v>1376</v>
      </c>
      <c r="G1382" s="196">
        <v>78984.073728000003</v>
      </c>
    </row>
    <row r="1383" spans="1:7">
      <c r="A1383" s="190">
        <v>46028.334632000006</v>
      </c>
      <c r="F1383" s="174">
        <v>1377</v>
      </c>
      <c r="G1383" s="196">
        <v>67559.15347148804</v>
      </c>
    </row>
    <row r="1384" spans="1:7">
      <c r="A1384" s="190">
        <v>46028.334632000006</v>
      </c>
      <c r="F1384" s="174">
        <v>1378</v>
      </c>
      <c r="G1384" s="196">
        <v>95072.039731200028</v>
      </c>
    </row>
    <row r="1385" spans="1:7">
      <c r="A1385" s="190">
        <v>46028.334632000006</v>
      </c>
      <c r="F1385" s="174">
        <v>1379</v>
      </c>
      <c r="G1385" s="196">
        <v>35556.007859062491</v>
      </c>
    </row>
    <row r="1386" spans="1:7">
      <c r="A1386" s="190">
        <v>46028.334632000006</v>
      </c>
      <c r="F1386" s="174">
        <v>1380</v>
      </c>
      <c r="G1386" s="196">
        <v>70110.049877279991</v>
      </c>
    </row>
    <row r="1387" spans="1:7">
      <c r="A1387" s="190">
        <v>46028.334632000006</v>
      </c>
      <c r="F1387" s="174">
        <v>1381</v>
      </c>
      <c r="G1387" s="196">
        <v>66031.625923200001</v>
      </c>
    </row>
    <row r="1388" spans="1:7">
      <c r="A1388" s="190">
        <v>46028.334632000013</v>
      </c>
      <c r="F1388" s="174">
        <v>1382</v>
      </c>
      <c r="G1388" s="196">
        <v>39059.058258080004</v>
      </c>
    </row>
    <row r="1389" spans="1:7">
      <c r="A1389" s="190">
        <v>46028.334632000013</v>
      </c>
      <c r="F1389" s="174">
        <v>1383</v>
      </c>
      <c r="G1389" s="196">
        <v>52078.514493000002</v>
      </c>
    </row>
    <row r="1390" spans="1:7">
      <c r="A1390" s="190">
        <v>46028.334632000013</v>
      </c>
      <c r="F1390" s="174">
        <v>1384</v>
      </c>
      <c r="G1390" s="196">
        <v>74347.982784000007</v>
      </c>
    </row>
    <row r="1391" spans="1:7">
      <c r="A1391" s="190">
        <v>46028.334632000013</v>
      </c>
      <c r="F1391" s="174">
        <v>1385</v>
      </c>
      <c r="G1391" s="196">
        <v>57519.840000000004</v>
      </c>
    </row>
    <row r="1392" spans="1:7">
      <c r="A1392" s="190">
        <v>46028.334632000013</v>
      </c>
      <c r="F1392" s="174">
        <v>1386</v>
      </c>
      <c r="G1392" s="196">
        <v>57616.644762880002</v>
      </c>
    </row>
    <row r="1393" spans="1:7">
      <c r="A1393" s="190">
        <v>46028.334632000013</v>
      </c>
      <c r="F1393" s="174">
        <v>1387</v>
      </c>
      <c r="G1393" s="196">
        <v>101862.89971200003</v>
      </c>
    </row>
    <row r="1394" spans="1:7">
      <c r="A1394" s="190">
        <v>46028.334632000013</v>
      </c>
      <c r="F1394" s="174">
        <v>1388</v>
      </c>
      <c r="G1394" s="196">
        <v>82828.569599999988</v>
      </c>
    </row>
    <row r="1395" spans="1:7">
      <c r="A1395" s="190">
        <v>46028.334632000013</v>
      </c>
      <c r="F1395" s="174">
        <v>1389</v>
      </c>
      <c r="G1395" s="196">
        <v>57425.280450764818</v>
      </c>
    </row>
    <row r="1396" spans="1:7">
      <c r="A1396" s="190">
        <v>46028.334632000013</v>
      </c>
      <c r="F1396" s="174">
        <v>1390</v>
      </c>
      <c r="G1396" s="196">
        <v>57673.618121437357</v>
      </c>
    </row>
    <row r="1397" spans="1:7">
      <c r="A1397" s="190">
        <v>46028.334632000013</v>
      </c>
      <c r="F1397" s="174">
        <v>1391</v>
      </c>
      <c r="G1397" s="196">
        <v>46202.026460800014</v>
      </c>
    </row>
    <row r="1398" spans="1:7">
      <c r="A1398" s="190">
        <v>46048.573946368015</v>
      </c>
      <c r="F1398" s="174">
        <v>1392</v>
      </c>
      <c r="G1398" s="196">
        <v>82254.291517440011</v>
      </c>
    </row>
    <row r="1399" spans="1:7">
      <c r="A1399" s="190">
        <v>46048.573946368015</v>
      </c>
      <c r="F1399" s="174">
        <v>1393</v>
      </c>
      <c r="G1399" s="196">
        <v>45417.049379999997</v>
      </c>
    </row>
    <row r="1400" spans="1:7">
      <c r="A1400" s="190">
        <v>46079.273852874983</v>
      </c>
      <c r="F1400" s="174">
        <v>1394</v>
      </c>
      <c r="G1400" s="196">
        <v>101156.65027399683</v>
      </c>
    </row>
    <row r="1401" spans="1:7">
      <c r="A1401" s="190">
        <v>46079.273852874991</v>
      </c>
      <c r="F1401" s="174">
        <v>1395</v>
      </c>
      <c r="G1401" s="196">
        <v>94714.626048000035</v>
      </c>
    </row>
    <row r="1402" spans="1:7">
      <c r="A1402" s="190">
        <v>46079.273852874991</v>
      </c>
      <c r="F1402" s="174">
        <v>1396</v>
      </c>
      <c r="G1402" s="196">
        <v>87286.041043891222</v>
      </c>
    </row>
    <row r="1403" spans="1:7">
      <c r="A1403" s="190">
        <v>46099.535565944003</v>
      </c>
      <c r="F1403" s="174">
        <v>1397</v>
      </c>
      <c r="G1403" s="196">
        <v>51825.375840000008</v>
      </c>
    </row>
    <row r="1404" spans="1:7">
      <c r="A1404" s="190">
        <v>46099.535565944003</v>
      </c>
      <c r="F1404" s="174">
        <v>1398</v>
      </c>
      <c r="G1404" s="196">
        <v>51991.95740520001</v>
      </c>
    </row>
    <row r="1405" spans="1:7">
      <c r="A1405" s="190">
        <v>46099.535565944003</v>
      </c>
      <c r="F1405" s="174">
        <v>1399</v>
      </c>
      <c r="G1405" s="196">
        <v>75223.427184640008</v>
      </c>
    </row>
    <row r="1406" spans="1:7">
      <c r="A1406" s="190">
        <v>46099.535565944003</v>
      </c>
      <c r="F1406" s="174">
        <v>1400</v>
      </c>
      <c r="G1406" s="196">
        <v>48268.732400000008</v>
      </c>
    </row>
    <row r="1407" spans="1:7">
      <c r="A1407" s="190">
        <v>46099.535565944003</v>
      </c>
      <c r="F1407" s="174">
        <v>1401</v>
      </c>
      <c r="G1407" s="196">
        <v>52107.548640000008</v>
      </c>
    </row>
    <row r="1408" spans="1:7">
      <c r="A1408" s="190">
        <v>46099.535565944003</v>
      </c>
      <c r="F1408" s="174">
        <v>1402</v>
      </c>
      <c r="G1408" s="196">
        <v>60675.768023449629</v>
      </c>
    </row>
    <row r="1409" spans="1:7">
      <c r="A1409" s="190">
        <v>46099.53556594401</v>
      </c>
      <c r="F1409" s="174">
        <v>1403</v>
      </c>
      <c r="G1409" s="196">
        <v>68287.55404800002</v>
      </c>
    </row>
    <row r="1410" spans="1:7">
      <c r="A1410" s="190">
        <v>46099.53556594401</v>
      </c>
      <c r="F1410" s="174">
        <v>1404</v>
      </c>
      <c r="G1410" s="196">
        <v>97650.52416000003</v>
      </c>
    </row>
    <row r="1411" spans="1:7">
      <c r="A1411" s="190">
        <v>46099.53556594401</v>
      </c>
      <c r="F1411" s="174">
        <v>1405</v>
      </c>
      <c r="G1411" s="196">
        <v>53774.560000000005</v>
      </c>
    </row>
    <row r="1412" spans="1:7">
      <c r="A1412" s="190">
        <v>46099.53556594401</v>
      </c>
      <c r="F1412" s="174">
        <v>1406</v>
      </c>
      <c r="G1412" s="196">
        <v>49316.072820000001</v>
      </c>
    </row>
    <row r="1413" spans="1:7">
      <c r="A1413" s="190">
        <v>46099.53556594401</v>
      </c>
      <c r="F1413" s="174">
        <v>1407</v>
      </c>
      <c r="G1413" s="196">
        <v>109489.62447359998</v>
      </c>
    </row>
    <row r="1414" spans="1:7">
      <c r="A1414" s="190">
        <v>46099.53556594401</v>
      </c>
      <c r="F1414" s="174">
        <v>1408</v>
      </c>
      <c r="G1414" s="196">
        <v>85659.907797811233</v>
      </c>
    </row>
    <row r="1415" spans="1:7">
      <c r="A1415" s="190">
        <v>46104.963380000001</v>
      </c>
      <c r="F1415" s="174">
        <v>1409</v>
      </c>
      <c r="G1415" s="196">
        <v>101481.79664987755</v>
      </c>
    </row>
    <row r="1416" spans="1:7">
      <c r="A1416" s="190">
        <v>46104.963380000008</v>
      </c>
      <c r="F1416" s="174">
        <v>1410</v>
      </c>
      <c r="G1416" s="196">
        <v>71961.186719999998</v>
      </c>
    </row>
    <row r="1417" spans="1:7">
      <c r="A1417" s="190">
        <v>46124.4</v>
      </c>
      <c r="F1417" s="174">
        <v>1411</v>
      </c>
      <c r="G1417" s="196">
        <v>77102.669588770557</v>
      </c>
    </row>
    <row r="1418" spans="1:7">
      <c r="A1418" s="190">
        <v>46124.4</v>
      </c>
      <c r="F1418" s="174">
        <v>1412</v>
      </c>
      <c r="G1418" s="196">
        <v>68765.566926336018</v>
      </c>
    </row>
    <row r="1419" spans="1:7">
      <c r="A1419" s="190">
        <v>46125.236389120008</v>
      </c>
      <c r="F1419" s="174">
        <v>1413</v>
      </c>
      <c r="G1419" s="196">
        <v>65710.665215999994</v>
      </c>
    </row>
    <row r="1420" spans="1:7">
      <c r="A1420" s="190">
        <v>46125.236389120008</v>
      </c>
      <c r="F1420" s="174">
        <v>1414</v>
      </c>
      <c r="G1420" s="196">
        <v>61629.517528319993</v>
      </c>
    </row>
    <row r="1421" spans="1:7">
      <c r="A1421" s="190">
        <v>46125.236389120008</v>
      </c>
      <c r="F1421" s="174">
        <v>1415</v>
      </c>
      <c r="G1421" s="196">
        <v>51108.295168000019</v>
      </c>
    </row>
    <row r="1422" spans="1:7">
      <c r="A1422" s="190">
        <v>46125.236389120008</v>
      </c>
      <c r="F1422" s="174">
        <v>1416</v>
      </c>
      <c r="G1422" s="196">
        <v>50113.287530999987</v>
      </c>
    </row>
    <row r="1423" spans="1:7">
      <c r="A1423" s="190">
        <v>46125.236389120015</v>
      </c>
      <c r="F1423" s="174">
        <v>1417</v>
      </c>
      <c r="G1423" s="196">
        <v>55947.052224000006</v>
      </c>
    </row>
    <row r="1424" spans="1:7">
      <c r="A1424" s="190">
        <v>46125.236389120015</v>
      </c>
      <c r="F1424" s="174">
        <v>1418</v>
      </c>
      <c r="G1424" s="196">
        <v>51000.924800000015</v>
      </c>
    </row>
    <row r="1425" spans="1:7">
      <c r="A1425" s="190">
        <v>46125.236389120015</v>
      </c>
      <c r="F1425" s="174">
        <v>1419</v>
      </c>
      <c r="G1425" s="196">
        <v>48349.091</v>
      </c>
    </row>
    <row r="1426" spans="1:7">
      <c r="A1426" s="190">
        <v>46125.236389120015</v>
      </c>
      <c r="F1426" s="174">
        <v>1420</v>
      </c>
      <c r="G1426" s="196">
        <v>129569.60843366401</v>
      </c>
    </row>
    <row r="1427" spans="1:7">
      <c r="A1427" s="190">
        <v>46125.236389120015</v>
      </c>
      <c r="F1427" s="174">
        <v>1421</v>
      </c>
      <c r="G1427" s="196">
        <v>54060.980288000013</v>
      </c>
    </row>
    <row r="1428" spans="1:7">
      <c r="A1428" s="190">
        <v>46125.236389120015</v>
      </c>
      <c r="F1428" s="174">
        <v>1422</v>
      </c>
      <c r="G1428" s="196">
        <v>60742.917451596819</v>
      </c>
    </row>
    <row r="1429" spans="1:7">
      <c r="A1429" s="190">
        <v>46125.236389120015</v>
      </c>
      <c r="F1429" s="174">
        <v>1423</v>
      </c>
      <c r="G1429" s="196">
        <v>57121.035776000012</v>
      </c>
    </row>
    <row r="1430" spans="1:7">
      <c r="A1430" s="190">
        <v>46125.236389120022</v>
      </c>
      <c r="F1430" s="174">
        <v>1424</v>
      </c>
      <c r="G1430" s="196">
        <v>65218.711369082906</v>
      </c>
    </row>
    <row r="1431" spans="1:7">
      <c r="A1431" s="190">
        <v>46125.236389120022</v>
      </c>
      <c r="F1431" s="174">
        <v>1425</v>
      </c>
      <c r="G1431" s="196">
        <v>96715.834951680008</v>
      </c>
    </row>
    <row r="1432" spans="1:7">
      <c r="A1432" s="190">
        <v>46145.518312570901</v>
      </c>
      <c r="F1432" s="174">
        <v>1426</v>
      </c>
      <c r="G1432" s="196">
        <v>94255.954685591612</v>
      </c>
    </row>
    <row r="1433" spans="1:7">
      <c r="A1433" s="190">
        <v>46176.282850459997</v>
      </c>
      <c r="F1433" s="174">
        <v>1427</v>
      </c>
      <c r="G1433" s="196">
        <v>68507.049757440007</v>
      </c>
    </row>
    <row r="1434" spans="1:7">
      <c r="A1434" s="190">
        <v>46176.282850459997</v>
      </c>
      <c r="F1434" s="174">
        <v>1428</v>
      </c>
      <c r="G1434" s="196">
        <v>127296.45740851203</v>
      </c>
    </row>
    <row r="1435" spans="1:7">
      <c r="A1435" s="190">
        <v>46176.282850459997</v>
      </c>
      <c r="F1435" s="174">
        <v>1429</v>
      </c>
      <c r="G1435" s="196">
        <v>74347.982784000007</v>
      </c>
    </row>
    <row r="1436" spans="1:7">
      <c r="A1436" s="190">
        <v>46176.282850459997</v>
      </c>
      <c r="F1436" s="174">
        <v>1430</v>
      </c>
      <c r="G1436" s="196">
        <v>85064.456601600032</v>
      </c>
    </row>
    <row r="1437" spans="1:7">
      <c r="A1437" s="190">
        <v>46176.282850459997</v>
      </c>
      <c r="F1437" s="174">
        <v>1431</v>
      </c>
      <c r="G1437" s="196">
        <v>41114.798166400011</v>
      </c>
    </row>
    <row r="1438" spans="1:7">
      <c r="A1438" s="190">
        <v>46176.282850459997</v>
      </c>
      <c r="F1438" s="174">
        <v>1432</v>
      </c>
      <c r="G1438" s="196">
        <v>60776.782065664011</v>
      </c>
    </row>
    <row r="1439" spans="1:7">
      <c r="A1439" s="190">
        <v>46176.282850460004</v>
      </c>
      <c r="F1439" s="174">
        <v>1433</v>
      </c>
      <c r="G1439" s="196">
        <v>83408.369587199995</v>
      </c>
    </row>
    <row r="1440" spans="1:7">
      <c r="A1440" s="190">
        <v>46176.282850460011</v>
      </c>
      <c r="F1440" s="174">
        <v>1434</v>
      </c>
      <c r="G1440" s="196">
        <v>75790.848000000027</v>
      </c>
    </row>
    <row r="1441" spans="1:7">
      <c r="A1441" s="190">
        <v>46176.282850460011</v>
      </c>
      <c r="F1441" s="174">
        <v>1435</v>
      </c>
      <c r="G1441" s="196">
        <v>55026.354936000011</v>
      </c>
    </row>
    <row r="1442" spans="1:7">
      <c r="A1442" s="190">
        <v>46176.282850460011</v>
      </c>
      <c r="F1442" s="174">
        <v>1436</v>
      </c>
      <c r="G1442" s="196">
        <v>77306.664960000024</v>
      </c>
    </row>
    <row r="1443" spans="1:7">
      <c r="A1443" s="190">
        <v>46176.282850460018</v>
      </c>
      <c r="F1443" s="174">
        <v>1437</v>
      </c>
      <c r="G1443" s="196">
        <v>49130.674050000001</v>
      </c>
    </row>
    <row r="1444" spans="1:7">
      <c r="A1444" s="190">
        <v>46196.587219767047</v>
      </c>
      <c r="F1444" s="174">
        <v>1438</v>
      </c>
      <c r="G1444" s="196">
        <v>43745.351999999999</v>
      </c>
    </row>
    <row r="1445" spans="1:7">
      <c r="A1445" s="190">
        <v>46196.587219767054</v>
      </c>
      <c r="F1445" s="174">
        <v>1439</v>
      </c>
      <c r="G1445" s="196">
        <v>52275.037189200004</v>
      </c>
    </row>
    <row r="1446" spans="1:7">
      <c r="A1446" s="190">
        <v>46196.587219767061</v>
      </c>
      <c r="F1446" s="174">
        <v>1440</v>
      </c>
      <c r="G1446" s="196">
        <v>62425.131955200006</v>
      </c>
    </row>
    <row r="1447" spans="1:7">
      <c r="A1447" s="190">
        <v>46196.587219767061</v>
      </c>
      <c r="F1447" s="174">
        <v>1441</v>
      </c>
      <c r="G1447" s="196">
        <v>71114.898391040042</v>
      </c>
    </row>
    <row r="1448" spans="1:7">
      <c r="A1448" s="190">
        <v>46196.587219767061</v>
      </c>
      <c r="F1448" s="174">
        <v>1442</v>
      </c>
      <c r="G1448" s="196">
        <v>103681.880064</v>
      </c>
    </row>
    <row r="1449" spans="1:7">
      <c r="A1449" s="190">
        <v>46202.026460800014</v>
      </c>
      <c r="F1449" s="174">
        <v>1443</v>
      </c>
      <c r="G1449" s="196">
        <v>90949.017600000006</v>
      </c>
    </row>
    <row r="1450" spans="1:7">
      <c r="A1450" s="190">
        <v>46222.342149939206</v>
      </c>
      <c r="F1450" s="174">
        <v>1444</v>
      </c>
      <c r="G1450" s="196">
        <v>54001.217536000026</v>
      </c>
    </row>
    <row r="1451" spans="1:7">
      <c r="A1451" s="190">
        <v>46222.342149939213</v>
      </c>
      <c r="F1451" s="174">
        <v>1445</v>
      </c>
      <c r="G1451" s="196">
        <v>77017.434957496342</v>
      </c>
    </row>
    <row r="1452" spans="1:7">
      <c r="A1452" s="190">
        <v>46253.157905149987</v>
      </c>
      <c r="F1452" s="174">
        <v>1446</v>
      </c>
      <c r="G1452" s="196">
        <v>58230.992293824005</v>
      </c>
    </row>
    <row r="1453" spans="1:7">
      <c r="A1453" s="190">
        <v>46253.157905149994</v>
      </c>
      <c r="F1453" s="174">
        <v>1447</v>
      </c>
      <c r="G1453" s="196">
        <v>65190.046377120008</v>
      </c>
    </row>
    <row r="1454" spans="1:7">
      <c r="A1454" s="190">
        <v>46253.157905149994</v>
      </c>
      <c r="F1454" s="174">
        <v>1448</v>
      </c>
      <c r="G1454" s="196">
        <v>58327.936232160013</v>
      </c>
    </row>
    <row r="1455" spans="1:7">
      <c r="A1455" s="190">
        <v>46272.656999999999</v>
      </c>
      <c r="F1455" s="174">
        <v>1449</v>
      </c>
      <c r="G1455" s="196">
        <v>41848.990990799997</v>
      </c>
    </row>
    <row r="1456" spans="1:7">
      <c r="A1456" s="190">
        <v>46272.656999999999</v>
      </c>
      <c r="F1456" s="174">
        <v>1450</v>
      </c>
      <c r="G1456" s="196">
        <v>67417.222476800016</v>
      </c>
    </row>
    <row r="1457" spans="1:7">
      <c r="A1457" s="190">
        <v>46272.656999999999</v>
      </c>
      <c r="F1457" s="174">
        <v>1451</v>
      </c>
      <c r="G1457" s="196">
        <v>87286.041043891208</v>
      </c>
    </row>
    <row r="1458" spans="1:7">
      <c r="A1458" s="190">
        <v>46272.656999999999</v>
      </c>
      <c r="F1458" s="174">
        <v>1452</v>
      </c>
      <c r="G1458" s="196">
        <v>143110.03996658084</v>
      </c>
    </row>
    <row r="1459" spans="1:7">
      <c r="A1459" s="190">
        <v>46272.656999999999</v>
      </c>
      <c r="F1459" s="174">
        <v>1453</v>
      </c>
      <c r="G1459" s="196">
        <v>60548.297922560021</v>
      </c>
    </row>
    <row r="1460" spans="1:7">
      <c r="A1460" s="190">
        <v>46272.657000000007</v>
      </c>
      <c r="F1460" s="174">
        <v>1454</v>
      </c>
      <c r="G1460" s="196">
        <v>51357.931273600014</v>
      </c>
    </row>
    <row r="1461" spans="1:7">
      <c r="A1461" s="190">
        <v>46272.657000000007</v>
      </c>
      <c r="F1461" s="174">
        <v>1455</v>
      </c>
      <c r="G1461" s="196">
        <v>69284.275200000004</v>
      </c>
    </row>
    <row r="1462" spans="1:7">
      <c r="A1462" s="190">
        <v>46272.657000000007</v>
      </c>
      <c r="F1462" s="174">
        <v>1456</v>
      </c>
      <c r="G1462" s="196">
        <v>61397.827612800014</v>
      </c>
    </row>
    <row r="1463" spans="1:7">
      <c r="A1463" s="190">
        <v>46273.496077513606</v>
      </c>
      <c r="F1463" s="174">
        <v>1457</v>
      </c>
      <c r="G1463" s="196">
        <v>43326.631171000008</v>
      </c>
    </row>
    <row r="1464" spans="1:7">
      <c r="A1464" s="190">
        <v>46273.496077513606</v>
      </c>
      <c r="F1464" s="174">
        <v>1458</v>
      </c>
      <c r="G1464" s="196">
        <v>57858.447360000013</v>
      </c>
    </row>
    <row r="1465" spans="1:7">
      <c r="A1465" s="190">
        <v>46273.496077513613</v>
      </c>
      <c r="F1465" s="174">
        <v>1459</v>
      </c>
      <c r="G1465" s="196">
        <v>61201.109760000014</v>
      </c>
    </row>
    <row r="1466" spans="1:7">
      <c r="A1466" s="190">
        <v>46273.496077513621</v>
      </c>
      <c r="F1466" s="174">
        <v>1460</v>
      </c>
      <c r="G1466" s="196">
        <v>71612.702679777314</v>
      </c>
    </row>
    <row r="1467" spans="1:7">
      <c r="A1467" s="190">
        <v>46324.706616765056</v>
      </c>
      <c r="F1467" s="174">
        <v>1461</v>
      </c>
      <c r="G1467" s="196">
        <v>40942.228374999999</v>
      </c>
    </row>
    <row r="1468" spans="1:7">
      <c r="A1468" s="190">
        <v>46349.69249999999</v>
      </c>
      <c r="F1468" s="174">
        <v>1462</v>
      </c>
      <c r="G1468" s="196">
        <v>52692.514560000011</v>
      </c>
    </row>
    <row r="1469" spans="1:7">
      <c r="A1469" s="190">
        <v>46349.692499999997</v>
      </c>
      <c r="F1469" s="174">
        <v>1463</v>
      </c>
      <c r="G1469" s="196">
        <v>57089.208131200008</v>
      </c>
    </row>
    <row r="1470" spans="1:7">
      <c r="A1470" s="190">
        <v>46349.692499999997</v>
      </c>
      <c r="F1470" s="174">
        <v>1464</v>
      </c>
      <c r="G1470" s="196">
        <v>46792.968186854414</v>
      </c>
    </row>
    <row r="1471" spans="1:7">
      <c r="A1471" s="190">
        <v>46349.692499999997</v>
      </c>
      <c r="F1471" s="174">
        <v>1465</v>
      </c>
      <c r="G1471" s="196">
        <v>109902.79286783998</v>
      </c>
    </row>
    <row r="1472" spans="1:7">
      <c r="A1472" s="190">
        <v>46349.692499999997</v>
      </c>
      <c r="F1472" s="174">
        <v>1466</v>
      </c>
      <c r="G1472" s="196">
        <v>72002.611223674903</v>
      </c>
    </row>
    <row r="1473" spans="1:7">
      <c r="A1473" s="190">
        <v>46349.692499999997</v>
      </c>
      <c r="F1473" s="174">
        <v>1467</v>
      </c>
      <c r="G1473" s="196">
        <v>41315.621497779997</v>
      </c>
    </row>
    <row r="1474" spans="1:7">
      <c r="A1474" s="190">
        <v>46349.692499999997</v>
      </c>
      <c r="F1474" s="174">
        <v>1468</v>
      </c>
      <c r="G1474" s="196">
        <v>65117.980784640007</v>
      </c>
    </row>
    <row r="1475" spans="1:7">
      <c r="A1475" s="190">
        <v>46349.692500000005</v>
      </c>
      <c r="F1475" s="174">
        <v>1469</v>
      </c>
      <c r="G1475" s="196">
        <v>67417.222476800016</v>
      </c>
    </row>
    <row r="1476" spans="1:7">
      <c r="A1476" s="190">
        <v>46349.692500000005</v>
      </c>
      <c r="F1476" s="174">
        <v>1470</v>
      </c>
      <c r="G1476" s="196">
        <v>81160.704830284812</v>
      </c>
    </row>
    <row r="1477" spans="1:7">
      <c r="A1477" s="190">
        <v>46349.692500000005</v>
      </c>
      <c r="F1477" s="174">
        <v>1471</v>
      </c>
      <c r="G1477" s="196">
        <v>60514.560619072014</v>
      </c>
    </row>
    <row r="1478" spans="1:7">
      <c r="A1478" s="190">
        <v>46350.532974423993</v>
      </c>
      <c r="F1478" s="174">
        <v>1472</v>
      </c>
      <c r="G1478" s="196">
        <v>61329.954201600012</v>
      </c>
    </row>
    <row r="1479" spans="1:7">
      <c r="A1479" s="190">
        <v>46350.532974424001</v>
      </c>
      <c r="F1479" s="174">
        <v>1473</v>
      </c>
      <c r="G1479" s="196">
        <v>39414.562151999999</v>
      </c>
    </row>
    <row r="1480" spans="1:7">
      <c r="A1480" s="190">
        <v>46350.532974424001</v>
      </c>
      <c r="F1480" s="174">
        <v>1474</v>
      </c>
      <c r="G1480" s="196">
        <v>67812.864000000016</v>
      </c>
    </row>
    <row r="1481" spans="1:7">
      <c r="A1481" s="190">
        <v>46350.532974424001</v>
      </c>
      <c r="F1481" s="174">
        <v>1475</v>
      </c>
      <c r="G1481" s="196">
        <v>51523.010338408014</v>
      </c>
    </row>
    <row r="1482" spans="1:7">
      <c r="A1482" s="190">
        <v>46350.532974424008</v>
      </c>
      <c r="F1482" s="174">
        <v>1476</v>
      </c>
      <c r="G1482" s="196">
        <v>81205.952507904018</v>
      </c>
    </row>
    <row r="1483" spans="1:7">
      <c r="A1483" s="190">
        <v>46350.532974424008</v>
      </c>
      <c r="F1483" s="174">
        <v>1477</v>
      </c>
      <c r="G1483" s="196">
        <v>81205.952507904018</v>
      </c>
    </row>
    <row r="1484" spans="1:7">
      <c r="A1484" s="190">
        <v>46350.532974424015</v>
      </c>
      <c r="F1484" s="174">
        <v>1478</v>
      </c>
      <c r="G1484" s="196">
        <v>58263.45649152001</v>
      </c>
    </row>
    <row r="1485" spans="1:7">
      <c r="A1485" s="190">
        <v>46370.073119999994</v>
      </c>
      <c r="F1485" s="174">
        <v>1479</v>
      </c>
      <c r="G1485" s="196">
        <v>64288.045735424013</v>
      </c>
    </row>
    <row r="1486" spans="1:7">
      <c r="A1486" s="190">
        <v>46370.073120000001</v>
      </c>
      <c r="F1486" s="174">
        <v>1480</v>
      </c>
      <c r="G1486" s="196">
        <v>39124.084437199999</v>
      </c>
    </row>
    <row r="1487" spans="1:7">
      <c r="A1487" s="190">
        <v>46370.073120000008</v>
      </c>
      <c r="F1487" s="174">
        <v>1481</v>
      </c>
      <c r="G1487" s="196">
        <v>46545.054528000008</v>
      </c>
    </row>
    <row r="1488" spans="1:7">
      <c r="A1488" s="190">
        <v>46370.073120000008</v>
      </c>
      <c r="F1488" s="174">
        <v>1482</v>
      </c>
      <c r="G1488" s="196">
        <v>68545.242931200017</v>
      </c>
    </row>
    <row r="1489" spans="1:7">
      <c r="A1489" s="190">
        <v>46370.073120000008</v>
      </c>
      <c r="F1489" s="174">
        <v>1483</v>
      </c>
      <c r="G1489" s="196">
        <v>72778.919700480023</v>
      </c>
    </row>
    <row r="1490" spans="1:7">
      <c r="A1490" s="190">
        <v>46370.073120000008</v>
      </c>
      <c r="F1490" s="174">
        <v>1484</v>
      </c>
      <c r="G1490" s="196">
        <v>38830.471332500005</v>
      </c>
    </row>
    <row r="1491" spans="1:7">
      <c r="A1491" s="190">
        <v>46447.270799999998</v>
      </c>
      <c r="F1491" s="174">
        <v>1485</v>
      </c>
      <c r="G1491" s="196">
        <v>54060.980288000006</v>
      </c>
    </row>
    <row r="1492" spans="1:7">
      <c r="A1492" s="190">
        <v>46447.270799999998</v>
      </c>
      <c r="F1492" s="174">
        <v>1486</v>
      </c>
      <c r="G1492" s="196">
        <v>91778.472640512016</v>
      </c>
    </row>
    <row r="1493" spans="1:7">
      <c r="A1493" s="190">
        <v>46447.270799999998</v>
      </c>
      <c r="F1493" s="174">
        <v>1487</v>
      </c>
      <c r="G1493" s="196">
        <v>64046.361352960026</v>
      </c>
    </row>
    <row r="1494" spans="1:7">
      <c r="A1494" s="190">
        <v>46447.270799999998</v>
      </c>
      <c r="F1494" s="174">
        <v>1488</v>
      </c>
      <c r="G1494" s="196">
        <v>79781.286674432034</v>
      </c>
    </row>
    <row r="1495" spans="1:7">
      <c r="A1495" s="190">
        <v>46447.270799999998</v>
      </c>
      <c r="F1495" s="174">
        <v>1489</v>
      </c>
      <c r="G1495" s="196">
        <v>97445.376000000018</v>
      </c>
    </row>
    <row r="1496" spans="1:7">
      <c r="A1496" s="190">
        <v>46447.270799999998</v>
      </c>
      <c r="F1496" s="174">
        <v>1490</v>
      </c>
      <c r="G1496" s="196">
        <v>48349.091</v>
      </c>
    </row>
    <row r="1497" spans="1:7">
      <c r="A1497" s="190">
        <v>46447.270799999998</v>
      </c>
      <c r="F1497" s="174">
        <v>1491</v>
      </c>
      <c r="G1497" s="196">
        <v>79693.090914304048</v>
      </c>
    </row>
    <row r="1498" spans="1:7">
      <c r="A1498" s="190">
        <v>46447.270799999998</v>
      </c>
      <c r="F1498" s="174">
        <v>1492</v>
      </c>
      <c r="G1498" s="196">
        <v>59179.287383999988</v>
      </c>
    </row>
    <row r="1499" spans="1:7">
      <c r="A1499" s="190">
        <v>46447.270800000006</v>
      </c>
      <c r="F1499" s="174">
        <v>1493</v>
      </c>
      <c r="G1499" s="196">
        <v>35044.500377581244</v>
      </c>
    </row>
    <row r="1500" spans="1:7">
      <c r="A1500" s="190">
        <v>46447.270800000006</v>
      </c>
      <c r="F1500" s="174">
        <v>1494</v>
      </c>
      <c r="G1500" s="196">
        <v>56064.835491840007</v>
      </c>
    </row>
    <row r="1501" spans="1:7">
      <c r="A1501" s="190">
        <v>46447.270800000006</v>
      </c>
      <c r="F1501" s="174">
        <v>1495</v>
      </c>
      <c r="G1501" s="196">
        <v>72505.314739199996</v>
      </c>
    </row>
    <row r="1502" spans="1:7">
      <c r="A1502" s="190">
        <v>46447.270800000006</v>
      </c>
      <c r="F1502" s="174">
        <v>1496</v>
      </c>
      <c r="G1502" s="196">
        <v>80900.666972160019</v>
      </c>
    </row>
    <row r="1503" spans="1:7">
      <c r="A1503" s="190">
        <v>46447.270800000013</v>
      </c>
      <c r="F1503" s="174">
        <v>1497</v>
      </c>
      <c r="G1503" s="196">
        <v>82081.488384000011</v>
      </c>
    </row>
    <row r="1504" spans="1:7">
      <c r="A1504" s="190">
        <v>46519.119783600006</v>
      </c>
      <c r="F1504" s="174">
        <v>1498</v>
      </c>
      <c r="G1504" s="196">
        <v>85479.950008320011</v>
      </c>
    </row>
    <row r="1505" spans="1:7">
      <c r="A1505" s="190">
        <v>46519.119783600006</v>
      </c>
      <c r="F1505" s="174">
        <v>1499</v>
      </c>
      <c r="G1505" s="196">
        <v>57737.942962380817</v>
      </c>
    </row>
    <row r="1506" spans="1:7">
      <c r="A1506" s="190">
        <v>46524.596999999994</v>
      </c>
      <c r="F1506" s="174">
        <v>1500</v>
      </c>
      <c r="G1506" s="196">
        <v>72384.807290880024</v>
      </c>
    </row>
    <row r="1507" spans="1:7">
      <c r="A1507" s="190">
        <v>46524.597000000002</v>
      </c>
      <c r="F1507" s="174">
        <v>1501</v>
      </c>
      <c r="G1507" s="196">
        <v>64181.19579791362</v>
      </c>
    </row>
    <row r="1508" spans="1:7">
      <c r="A1508" s="190">
        <v>46524.597000000002</v>
      </c>
      <c r="F1508" s="174">
        <v>1502</v>
      </c>
      <c r="G1508" s="196">
        <v>76397.511966720034</v>
      </c>
    </row>
    <row r="1509" spans="1:7">
      <c r="A1509" s="190">
        <v>46524.597000000002</v>
      </c>
      <c r="F1509" s="174">
        <v>1503</v>
      </c>
      <c r="G1509" s="196">
        <v>60193.948640000002</v>
      </c>
    </row>
    <row r="1510" spans="1:7">
      <c r="A1510" s="190">
        <v>46545.054528000001</v>
      </c>
      <c r="F1510" s="174">
        <v>1504</v>
      </c>
      <c r="G1510" s="196">
        <v>68545.242931200031</v>
      </c>
    </row>
    <row r="1511" spans="1:7">
      <c r="A1511" s="190">
        <v>46545.054528000008</v>
      </c>
      <c r="F1511" s="174">
        <v>1505</v>
      </c>
      <c r="G1511" s="196">
        <v>64837.029234720016</v>
      </c>
    </row>
    <row r="1512" spans="1:7">
      <c r="A1512" s="190">
        <v>46545.054528000008</v>
      </c>
      <c r="F1512" s="174">
        <v>1506</v>
      </c>
      <c r="G1512" s="196">
        <v>43350.786080000005</v>
      </c>
    </row>
    <row r="1513" spans="1:7">
      <c r="A1513" s="190">
        <v>46545.054528000008</v>
      </c>
      <c r="F1513" s="174">
        <v>1507</v>
      </c>
      <c r="G1513" s="196">
        <v>89543.156951312034</v>
      </c>
    </row>
    <row r="1514" spans="1:7">
      <c r="A1514" s="190">
        <v>46545.054528000008</v>
      </c>
      <c r="F1514" s="174">
        <v>1508</v>
      </c>
      <c r="G1514" s="196">
        <v>39102.284631827504</v>
      </c>
    </row>
    <row r="1515" spans="1:7">
      <c r="A1515" s="190">
        <v>46545.054528000008</v>
      </c>
      <c r="F1515" s="174">
        <v>1509</v>
      </c>
      <c r="G1515" s="196">
        <v>68765.566926336018</v>
      </c>
    </row>
    <row r="1516" spans="1:7">
      <c r="A1516" s="190">
        <v>46596.565598999994</v>
      </c>
      <c r="F1516" s="174">
        <v>1510</v>
      </c>
      <c r="G1516" s="196">
        <v>86679.286041599989</v>
      </c>
    </row>
    <row r="1517" spans="1:7">
      <c r="A1517" s="190">
        <v>46596.565599000001</v>
      </c>
      <c r="F1517" s="174">
        <v>1511</v>
      </c>
      <c r="G1517" s="196">
        <v>51380.514087526419</v>
      </c>
    </row>
    <row r="1518" spans="1:7">
      <c r="A1518" s="190">
        <v>46596.565599000001</v>
      </c>
      <c r="F1518" s="174">
        <v>1512</v>
      </c>
      <c r="G1518" s="196">
        <v>76482.060533760014</v>
      </c>
    </row>
    <row r="1519" spans="1:7">
      <c r="A1519" s="190">
        <v>46596.565599000001</v>
      </c>
      <c r="F1519" s="174">
        <v>1513</v>
      </c>
      <c r="G1519" s="196">
        <v>37427.376693749997</v>
      </c>
    </row>
    <row r="1520" spans="1:7">
      <c r="A1520" s="190">
        <v>46596.565599000001</v>
      </c>
      <c r="F1520" s="174">
        <v>1514</v>
      </c>
      <c r="G1520" s="196">
        <v>68030.833920000005</v>
      </c>
    </row>
    <row r="1521" spans="1:7">
      <c r="A1521" s="190">
        <v>46622.543519999992</v>
      </c>
      <c r="F1521" s="174">
        <v>1515</v>
      </c>
      <c r="G1521" s="196">
        <v>97445.376000000004</v>
      </c>
    </row>
    <row r="1522" spans="1:7">
      <c r="A1522" s="190">
        <v>46622.543519999999</v>
      </c>
      <c r="F1522" s="174">
        <v>1516</v>
      </c>
      <c r="G1522" s="196">
        <v>57520.883026432013</v>
      </c>
    </row>
    <row r="1523" spans="1:7">
      <c r="A1523" s="190">
        <v>46622.543519999999</v>
      </c>
      <c r="F1523" s="174">
        <v>1517</v>
      </c>
      <c r="G1523" s="196">
        <v>56723.968000000015</v>
      </c>
    </row>
    <row r="1524" spans="1:7">
      <c r="A1524" s="190">
        <v>46622.543519999999</v>
      </c>
      <c r="F1524" s="174">
        <v>1518</v>
      </c>
      <c r="G1524" s="196">
        <v>68765.566926336018</v>
      </c>
    </row>
    <row r="1525" spans="1:7">
      <c r="A1525" s="190">
        <v>46622.543519999999</v>
      </c>
      <c r="F1525" s="174">
        <v>1519</v>
      </c>
      <c r="G1525" s="196">
        <v>89642.253707391836</v>
      </c>
    </row>
    <row r="1526" spans="1:7">
      <c r="A1526" s="190">
        <v>46622.543519999999</v>
      </c>
      <c r="F1526" s="174">
        <v>1520</v>
      </c>
      <c r="G1526" s="196">
        <v>51637.558985600008</v>
      </c>
    </row>
    <row r="1527" spans="1:7">
      <c r="A1527" s="190">
        <v>46622.543519999999</v>
      </c>
      <c r="F1527" s="174">
        <v>1521</v>
      </c>
      <c r="G1527" s="196">
        <v>49419.896131199988</v>
      </c>
    </row>
    <row r="1528" spans="1:7">
      <c r="A1528" s="190">
        <v>46622.543520000007</v>
      </c>
      <c r="F1528" s="174">
        <v>1522</v>
      </c>
      <c r="G1528" s="196">
        <v>95631.709097164858</v>
      </c>
    </row>
    <row r="1529" spans="1:7">
      <c r="A1529" s="190">
        <v>46622.543520000007</v>
      </c>
      <c r="F1529" s="174">
        <v>1523</v>
      </c>
      <c r="G1529" s="196">
        <v>82518.680311603224</v>
      </c>
    </row>
    <row r="1530" spans="1:7">
      <c r="A1530" s="190">
        <v>46622.543520000007</v>
      </c>
      <c r="F1530" s="174">
        <v>1524</v>
      </c>
      <c r="G1530" s="196">
        <v>39124.084437200007</v>
      </c>
    </row>
    <row r="1531" spans="1:7">
      <c r="A1531" s="190">
        <v>46622.543520000007</v>
      </c>
      <c r="F1531" s="174">
        <v>1525</v>
      </c>
      <c r="G1531" s="196">
        <v>69993.523478592004</v>
      </c>
    </row>
    <row r="1532" spans="1:7">
      <c r="A1532" s="190">
        <v>46622.543520000014</v>
      </c>
      <c r="F1532" s="174">
        <v>1526</v>
      </c>
      <c r="G1532" s="196">
        <v>54060.980288000006</v>
      </c>
    </row>
    <row r="1533" spans="1:7">
      <c r="A1533" s="190">
        <v>46643.044116480007</v>
      </c>
      <c r="F1533" s="174">
        <v>1527</v>
      </c>
      <c r="G1533" s="196">
        <v>86353.424064000006</v>
      </c>
    </row>
    <row r="1534" spans="1:7">
      <c r="A1534" s="190">
        <v>46674.14034749999</v>
      </c>
      <c r="F1534" s="174">
        <v>1528</v>
      </c>
      <c r="G1534" s="196">
        <v>86535.220746240011</v>
      </c>
    </row>
    <row r="1535" spans="1:7">
      <c r="A1535" s="190">
        <v>46674.14034749999</v>
      </c>
      <c r="F1535" s="174">
        <v>1529</v>
      </c>
      <c r="G1535" s="196">
        <v>51825.375840000015</v>
      </c>
    </row>
    <row r="1536" spans="1:7">
      <c r="A1536" s="190">
        <v>46674.14034749999</v>
      </c>
      <c r="F1536" s="174">
        <v>1530</v>
      </c>
      <c r="G1536" s="196">
        <v>54643.847999999998</v>
      </c>
    </row>
    <row r="1537" spans="1:7">
      <c r="A1537" s="190">
        <v>46674.14034749999</v>
      </c>
      <c r="F1537" s="174">
        <v>1531</v>
      </c>
      <c r="G1537" s="196">
        <v>68287.55404800002</v>
      </c>
    </row>
    <row r="1538" spans="1:7">
      <c r="A1538" s="190">
        <v>46674.140347499997</v>
      </c>
      <c r="F1538" s="174">
        <v>1532</v>
      </c>
      <c r="G1538" s="196">
        <v>59054.961149999996</v>
      </c>
    </row>
    <row r="1539" spans="1:7">
      <c r="A1539" s="190">
        <v>46674.140347499997</v>
      </c>
      <c r="F1539" s="174">
        <v>1533</v>
      </c>
      <c r="G1539" s="196">
        <v>38830.471332499998</v>
      </c>
    </row>
    <row r="1540" spans="1:7">
      <c r="A1540" s="190">
        <v>46674.140347499997</v>
      </c>
      <c r="F1540" s="174">
        <v>1534</v>
      </c>
      <c r="G1540" s="196">
        <v>96769.754726400031</v>
      </c>
    </row>
    <row r="1541" spans="1:7">
      <c r="A1541" s="190">
        <v>46674.140347500004</v>
      </c>
      <c r="F1541" s="174">
        <v>1535</v>
      </c>
      <c r="G1541" s="196">
        <v>74785.653927936015</v>
      </c>
    </row>
    <row r="1542" spans="1:7">
      <c r="A1542" s="190">
        <v>46674.140347500004</v>
      </c>
      <c r="F1542" s="174">
        <v>1536</v>
      </c>
      <c r="G1542" s="196">
        <v>54934.898390400005</v>
      </c>
    </row>
    <row r="1543" spans="1:7">
      <c r="A1543" s="190">
        <v>46694.663631839991</v>
      </c>
      <c r="F1543" s="174">
        <v>1537</v>
      </c>
      <c r="G1543" s="196">
        <v>67633.920691904015</v>
      </c>
    </row>
    <row r="1544" spans="1:7">
      <c r="A1544" s="190">
        <v>46694.663631840005</v>
      </c>
      <c r="F1544" s="174">
        <v>1538</v>
      </c>
      <c r="G1544" s="196">
        <v>85802.515857408012</v>
      </c>
    </row>
    <row r="1545" spans="1:7">
      <c r="A1545" s="190">
        <v>46694.663631840005</v>
      </c>
      <c r="F1545" s="174">
        <v>1539</v>
      </c>
      <c r="G1545" s="196">
        <v>85565.21340272644</v>
      </c>
    </row>
    <row r="1546" spans="1:7">
      <c r="A1546" s="190">
        <v>46694.663631840005</v>
      </c>
      <c r="F1546" s="174">
        <v>1540</v>
      </c>
      <c r="G1546" s="196">
        <v>80338.298880000017</v>
      </c>
    </row>
    <row r="1547" spans="1:7">
      <c r="A1547" s="190">
        <v>46694.663631840012</v>
      </c>
      <c r="F1547" s="174">
        <v>1541</v>
      </c>
      <c r="G1547" s="196">
        <v>64629.292224000004</v>
      </c>
    </row>
    <row r="1548" spans="1:7">
      <c r="A1548" s="190">
        <v>46694.663631840012</v>
      </c>
      <c r="F1548" s="174">
        <v>1542</v>
      </c>
      <c r="G1548" s="196">
        <v>99326.596905697326</v>
      </c>
    </row>
    <row r="1549" spans="1:7">
      <c r="A1549" s="190">
        <v>46694.663631840012</v>
      </c>
      <c r="F1549" s="174">
        <v>1543</v>
      </c>
      <c r="G1549" s="196">
        <v>72001.305600000007</v>
      </c>
    </row>
    <row r="1550" spans="1:7">
      <c r="A1550" s="190">
        <v>46720.696243200007</v>
      </c>
      <c r="F1550" s="174">
        <v>1544</v>
      </c>
      <c r="G1550" s="196">
        <v>64873.176345599997</v>
      </c>
    </row>
    <row r="1551" spans="1:7">
      <c r="A1551" s="190">
        <v>46720.696243200015</v>
      </c>
      <c r="F1551" s="174">
        <v>1545</v>
      </c>
      <c r="G1551" s="196">
        <v>83664.586342400042</v>
      </c>
    </row>
    <row r="1552" spans="1:7">
      <c r="A1552" s="190">
        <v>46751.844243749991</v>
      </c>
      <c r="F1552" s="174">
        <v>1546</v>
      </c>
      <c r="G1552" s="196">
        <v>70865.953379999977</v>
      </c>
    </row>
    <row r="1553" spans="1:7">
      <c r="A1553" s="190">
        <v>46751.844243749998</v>
      </c>
      <c r="F1553" s="174">
        <v>1547</v>
      </c>
      <c r="G1553" s="196">
        <v>86861.768749056006</v>
      </c>
    </row>
    <row r="1554" spans="1:7">
      <c r="A1554" s="190">
        <v>46772.40169559999</v>
      </c>
      <c r="F1554" s="174">
        <v>1548</v>
      </c>
      <c r="G1554" s="196">
        <v>81070.984165785616</v>
      </c>
    </row>
    <row r="1555" spans="1:7">
      <c r="A1555" s="190">
        <v>46772.401695599998</v>
      </c>
      <c r="F1555" s="174">
        <v>1549</v>
      </c>
      <c r="G1555" s="196">
        <v>72656.639999999999</v>
      </c>
    </row>
    <row r="1556" spans="1:7">
      <c r="A1556" s="190">
        <v>46772.401695599998</v>
      </c>
      <c r="F1556" s="174">
        <v>1550</v>
      </c>
      <c r="G1556" s="196">
        <v>49392.359534940006</v>
      </c>
    </row>
    <row r="1557" spans="1:7">
      <c r="A1557" s="190">
        <v>46772.401695599998</v>
      </c>
      <c r="F1557" s="174">
        <v>1551</v>
      </c>
      <c r="G1557" s="196">
        <v>72810.921628139549</v>
      </c>
    </row>
    <row r="1558" spans="1:7">
      <c r="A1558" s="190">
        <v>46772.401695599998</v>
      </c>
      <c r="F1558" s="174">
        <v>1552</v>
      </c>
      <c r="G1558" s="196">
        <v>82254.291517440026</v>
      </c>
    </row>
    <row r="1559" spans="1:7">
      <c r="A1559" s="190">
        <v>46772.401695599998</v>
      </c>
      <c r="F1559" s="174">
        <v>1553</v>
      </c>
      <c r="G1559" s="196">
        <v>46674.140347499982</v>
      </c>
    </row>
    <row r="1560" spans="1:7">
      <c r="A1560" s="190">
        <v>46772.401695599998</v>
      </c>
      <c r="F1560" s="174">
        <v>1554</v>
      </c>
      <c r="G1560" s="196">
        <v>133305.27436799998</v>
      </c>
    </row>
    <row r="1561" spans="1:7">
      <c r="A1561" s="190">
        <v>46772.401695599998</v>
      </c>
      <c r="F1561" s="174">
        <v>1555</v>
      </c>
      <c r="G1561" s="196">
        <v>63840.000000000007</v>
      </c>
    </row>
    <row r="1562" spans="1:7">
      <c r="A1562" s="190">
        <v>46772.401695599998</v>
      </c>
      <c r="F1562" s="174">
        <v>1556</v>
      </c>
      <c r="G1562" s="196">
        <v>102077.34792192004</v>
      </c>
    </row>
    <row r="1563" spans="1:7">
      <c r="A1563" s="190">
        <v>46772.401695600005</v>
      </c>
      <c r="F1563" s="174">
        <v>1557</v>
      </c>
      <c r="G1563" s="196">
        <v>72778.919700480008</v>
      </c>
    </row>
    <row r="1564" spans="1:7">
      <c r="A1564" s="190">
        <v>46772.401695600005</v>
      </c>
      <c r="F1564" s="174">
        <v>1558</v>
      </c>
      <c r="G1564" s="196">
        <v>83141.130239999984</v>
      </c>
    </row>
    <row r="1565" spans="1:7">
      <c r="A1565" s="190">
        <v>46772.401695600005</v>
      </c>
      <c r="F1565" s="174">
        <v>1559</v>
      </c>
      <c r="G1565" s="196">
        <v>49661.285329740007</v>
      </c>
    </row>
    <row r="1566" spans="1:7">
      <c r="A1566" s="190">
        <v>46772.401695600005</v>
      </c>
      <c r="F1566" s="174">
        <v>1560</v>
      </c>
      <c r="G1566" s="196">
        <v>96973.480525824023</v>
      </c>
    </row>
    <row r="1567" spans="1:7">
      <c r="A1567" s="190">
        <v>46772.401695600005</v>
      </c>
      <c r="F1567" s="174">
        <v>1561</v>
      </c>
      <c r="G1567" s="196">
        <v>57520.883026432013</v>
      </c>
    </row>
    <row r="1568" spans="1:7">
      <c r="A1568" s="190">
        <v>46772.401695600005</v>
      </c>
      <c r="F1568" s="174">
        <v>1562</v>
      </c>
      <c r="G1568" s="196">
        <v>31407.806942171879</v>
      </c>
    </row>
    <row r="1569" spans="1:7">
      <c r="A1569" s="190">
        <v>46772.401695600005</v>
      </c>
      <c r="F1569" s="174">
        <v>1563</v>
      </c>
      <c r="G1569" s="196">
        <v>37365.170527500006</v>
      </c>
    </row>
    <row r="1570" spans="1:7">
      <c r="A1570" s="190">
        <v>46772.401695600005</v>
      </c>
      <c r="F1570" s="174">
        <v>1564</v>
      </c>
      <c r="G1570" s="196">
        <v>46447.270799999998</v>
      </c>
    </row>
    <row r="1571" spans="1:7">
      <c r="A1571" s="190">
        <v>46792.968186854414</v>
      </c>
      <c r="F1571" s="174">
        <v>1565</v>
      </c>
      <c r="G1571" s="196">
        <v>75666.251888066588</v>
      </c>
    </row>
    <row r="1572" spans="1:7">
      <c r="A1572" s="190">
        <v>46850.269178999988</v>
      </c>
      <c r="F1572" s="174">
        <v>1566</v>
      </c>
      <c r="G1572" s="196">
        <v>73400.4104544</v>
      </c>
    </row>
    <row r="1573" spans="1:7">
      <c r="A1573" s="190">
        <v>46850.269178999988</v>
      </c>
      <c r="F1573" s="174">
        <v>1567</v>
      </c>
      <c r="G1573" s="196">
        <v>68621.101449599999</v>
      </c>
    </row>
    <row r="1574" spans="1:7">
      <c r="A1574" s="190">
        <v>46850.269178999995</v>
      </c>
      <c r="F1574" s="174">
        <v>1568</v>
      </c>
      <c r="G1574" s="196">
        <v>41988.448792499999</v>
      </c>
    </row>
    <row r="1575" spans="1:7">
      <c r="A1575" s="190">
        <v>46850.269178999995</v>
      </c>
      <c r="F1575" s="174">
        <v>1569</v>
      </c>
      <c r="G1575" s="196">
        <v>45951.833244800015</v>
      </c>
    </row>
    <row r="1576" spans="1:7">
      <c r="A1576" s="190">
        <v>46850.269178999995</v>
      </c>
      <c r="F1576" s="174">
        <v>1570</v>
      </c>
      <c r="G1576" s="196">
        <v>68765.566926336003</v>
      </c>
    </row>
    <row r="1577" spans="1:7">
      <c r="A1577" s="190">
        <v>46850.269178999995</v>
      </c>
      <c r="F1577" s="174">
        <v>1571</v>
      </c>
      <c r="G1577" s="196">
        <v>99008.355762176041</v>
      </c>
    </row>
    <row r="1578" spans="1:7">
      <c r="A1578" s="190">
        <v>46850.269179000003</v>
      </c>
      <c r="F1578" s="174">
        <v>1572</v>
      </c>
      <c r="G1578" s="196">
        <v>91931.266990080025</v>
      </c>
    </row>
    <row r="1579" spans="1:7">
      <c r="A1579" s="190">
        <v>46850.269179000003</v>
      </c>
      <c r="F1579" s="174">
        <v>1573</v>
      </c>
      <c r="G1579" s="196">
        <v>114453.15411640324</v>
      </c>
    </row>
    <row r="1580" spans="1:7">
      <c r="A1580" s="190">
        <v>46850.269179000003</v>
      </c>
      <c r="F1580" s="174">
        <v>1574</v>
      </c>
      <c r="G1580" s="196">
        <v>81772.911360000013</v>
      </c>
    </row>
    <row r="1581" spans="1:7">
      <c r="A1581" s="190">
        <v>46870.020000000004</v>
      </c>
      <c r="F1581" s="174">
        <v>1575</v>
      </c>
      <c r="G1581" s="196">
        <v>63601.153280000006</v>
      </c>
    </row>
    <row r="1582" spans="1:7">
      <c r="A1582" s="190">
        <v>46870.869909696004</v>
      </c>
      <c r="F1582" s="174">
        <v>1576</v>
      </c>
      <c r="G1582" s="196">
        <v>61397.827612800007</v>
      </c>
    </row>
    <row r="1583" spans="1:7">
      <c r="A1583" s="190">
        <v>46870.869909696004</v>
      </c>
      <c r="F1583" s="174">
        <v>1577</v>
      </c>
      <c r="G1583" s="196">
        <v>96769.754726400017</v>
      </c>
    </row>
    <row r="1584" spans="1:7">
      <c r="A1584" s="190">
        <v>46870.869909696012</v>
      </c>
      <c r="F1584" s="174">
        <v>1578</v>
      </c>
      <c r="G1584" s="196">
        <v>31760.394948374997</v>
      </c>
    </row>
    <row r="1585" spans="1:7">
      <c r="A1585" s="190">
        <v>46870.869909696012</v>
      </c>
      <c r="F1585" s="174">
        <v>1579</v>
      </c>
      <c r="G1585" s="196">
        <v>80596.529126400012</v>
      </c>
    </row>
    <row r="1586" spans="1:7">
      <c r="A1586" s="190">
        <v>46922.741558192996</v>
      </c>
      <c r="F1586" s="174">
        <v>1580</v>
      </c>
      <c r="G1586" s="196">
        <v>48606.6135268</v>
      </c>
    </row>
    <row r="1587" spans="1:7">
      <c r="A1587" s="190">
        <v>46922.741558192996</v>
      </c>
      <c r="F1587" s="174">
        <v>1581</v>
      </c>
      <c r="G1587" s="196">
        <v>68287.55404800002</v>
      </c>
    </row>
    <row r="1588" spans="1:7">
      <c r="A1588" s="190">
        <v>46922.741558193011</v>
      </c>
      <c r="F1588" s="174">
        <v>1582</v>
      </c>
      <c r="G1588" s="196">
        <v>81466.971640965145</v>
      </c>
    </row>
    <row r="1589" spans="1:7">
      <c r="A1589" s="190">
        <v>46922.741558193011</v>
      </c>
      <c r="F1589" s="174">
        <v>1583</v>
      </c>
      <c r="G1589" s="196">
        <v>88684.461522944039</v>
      </c>
    </row>
    <row r="1590" spans="1:7">
      <c r="A1590" s="190">
        <v>46948.049999999996</v>
      </c>
      <c r="F1590" s="174">
        <v>1584</v>
      </c>
      <c r="G1590" s="196">
        <v>68841.669275687993</v>
      </c>
    </row>
    <row r="1591" spans="1:7">
      <c r="A1591" s="190">
        <v>46948.049999999996</v>
      </c>
      <c r="F1591" s="174">
        <v>1585</v>
      </c>
      <c r="G1591" s="196">
        <v>73287.0432</v>
      </c>
    </row>
    <row r="1592" spans="1:7">
      <c r="A1592" s="190">
        <v>46948.049999999996</v>
      </c>
      <c r="F1592" s="174">
        <v>1586</v>
      </c>
      <c r="G1592" s="196">
        <v>67559.153471488025</v>
      </c>
    </row>
    <row r="1593" spans="1:7">
      <c r="A1593" s="190">
        <v>46948.049999999996</v>
      </c>
      <c r="F1593" s="174">
        <v>1587</v>
      </c>
      <c r="G1593" s="196">
        <v>51357.931273599992</v>
      </c>
    </row>
    <row r="1594" spans="1:7">
      <c r="A1594" s="190">
        <v>46948.901324639999</v>
      </c>
      <c r="F1594" s="174">
        <v>1588</v>
      </c>
      <c r="G1594" s="196">
        <v>65783.386727999998</v>
      </c>
    </row>
    <row r="1595" spans="1:7">
      <c r="A1595" s="190">
        <v>46948.901324639999</v>
      </c>
      <c r="F1595" s="174">
        <v>1589</v>
      </c>
      <c r="G1595" s="196">
        <v>79781.286674432034</v>
      </c>
    </row>
    <row r="1596" spans="1:7">
      <c r="A1596" s="190">
        <v>46948.901324640006</v>
      </c>
      <c r="F1596" s="174">
        <v>1590</v>
      </c>
      <c r="G1596" s="196">
        <v>64801.461043200026</v>
      </c>
    </row>
    <row r="1597" spans="1:7">
      <c r="A1597" s="190">
        <v>46948.901324640006</v>
      </c>
      <c r="F1597" s="174">
        <v>1591</v>
      </c>
      <c r="G1597" s="196">
        <v>51608.786715219998</v>
      </c>
    </row>
    <row r="1598" spans="1:7">
      <c r="A1598" s="190">
        <v>46948.901324640006</v>
      </c>
      <c r="F1598" s="174">
        <v>1592</v>
      </c>
      <c r="G1598" s="196">
        <v>101806.1420544</v>
      </c>
    </row>
    <row r="1599" spans="1:7">
      <c r="A1599" s="190">
        <v>46948.901324640006</v>
      </c>
      <c r="F1599" s="174">
        <v>1593</v>
      </c>
      <c r="G1599" s="196">
        <v>55319.442679132815</v>
      </c>
    </row>
    <row r="1600" spans="1:7">
      <c r="A1600" s="190">
        <v>47000.859329932486</v>
      </c>
      <c r="F1600" s="174">
        <v>1594</v>
      </c>
      <c r="G1600" s="196">
        <v>72617.472742886428</v>
      </c>
    </row>
    <row r="1601" spans="1:7">
      <c r="A1601" s="190">
        <v>47000.859329932493</v>
      </c>
      <c r="F1601" s="174">
        <v>1595</v>
      </c>
      <c r="G1601" s="196">
        <v>90799.502265679897</v>
      </c>
    </row>
    <row r="1602" spans="1:7">
      <c r="A1602" s="190">
        <v>47046.887999999999</v>
      </c>
      <c r="F1602" s="174">
        <v>1596</v>
      </c>
      <c r="G1602" s="196">
        <v>61397.827612800007</v>
      </c>
    </row>
    <row r="1603" spans="1:7">
      <c r="A1603" s="190">
        <v>47046.888000000006</v>
      </c>
      <c r="F1603" s="174">
        <v>1597</v>
      </c>
      <c r="G1603" s="196">
        <v>39739.067607187499</v>
      </c>
    </row>
    <row r="1604" spans="1:7">
      <c r="A1604" s="190">
        <v>47046.888000000006</v>
      </c>
      <c r="F1604" s="174">
        <v>1598</v>
      </c>
      <c r="G1604" s="196">
        <v>64082.067660800014</v>
      </c>
    </row>
    <row r="1605" spans="1:7">
      <c r="A1605" s="190">
        <v>47276.686349999989</v>
      </c>
      <c r="F1605" s="174">
        <v>1599</v>
      </c>
      <c r="G1605" s="196">
        <v>57520.883026432028</v>
      </c>
    </row>
    <row r="1606" spans="1:7">
      <c r="A1606" s="190">
        <v>47276.686349999996</v>
      </c>
      <c r="F1606" s="174">
        <v>1600</v>
      </c>
      <c r="G1606" s="196">
        <v>45315.200000000012</v>
      </c>
    </row>
    <row r="1607" spans="1:7">
      <c r="A1607" s="190">
        <v>47276.686349999996</v>
      </c>
      <c r="F1607" s="174">
        <v>1601</v>
      </c>
      <c r="G1607" s="196">
        <v>45365.350000000006</v>
      </c>
    </row>
    <row r="1608" spans="1:7">
      <c r="A1608" s="190">
        <v>47276.686349999996</v>
      </c>
      <c r="F1608" s="174">
        <v>1602</v>
      </c>
      <c r="G1608" s="196">
        <v>31255.142642499999</v>
      </c>
    </row>
    <row r="1609" spans="1:7">
      <c r="A1609" s="190">
        <v>47276.686349999996</v>
      </c>
      <c r="F1609" s="174">
        <v>1603</v>
      </c>
      <c r="G1609" s="196">
        <v>71015.144860799992</v>
      </c>
    </row>
    <row r="1610" spans="1:7">
      <c r="A1610" s="190">
        <v>47276.686349999996</v>
      </c>
      <c r="F1610" s="174">
        <v>1604</v>
      </c>
      <c r="G1610" s="196">
        <v>39167.382774943755</v>
      </c>
    </row>
    <row r="1611" spans="1:7">
      <c r="A1611" s="190">
        <v>47276.686349999996</v>
      </c>
      <c r="F1611" s="174">
        <v>1605</v>
      </c>
      <c r="G1611" s="196">
        <v>46176.282850460011</v>
      </c>
    </row>
    <row r="1612" spans="1:7">
      <c r="A1612" s="190">
        <v>47297.474582400006</v>
      </c>
      <c r="F1612" s="174">
        <v>1606</v>
      </c>
      <c r="G1612" s="196">
        <v>41269.948348160018</v>
      </c>
    </row>
    <row r="1613" spans="1:7">
      <c r="A1613" s="190">
        <v>47376.216215999993</v>
      </c>
      <c r="F1613" s="174">
        <v>1607</v>
      </c>
      <c r="G1613" s="196">
        <v>48790.034709920008</v>
      </c>
    </row>
    <row r="1614" spans="1:7">
      <c r="A1614" s="190">
        <v>47376.216215999993</v>
      </c>
      <c r="F1614" s="174">
        <v>1608</v>
      </c>
      <c r="G1614" s="196">
        <v>81375.43680000001</v>
      </c>
    </row>
    <row r="1615" spans="1:7">
      <c r="A1615" s="190">
        <v>47376.216215999993</v>
      </c>
      <c r="F1615" s="174">
        <v>1609</v>
      </c>
      <c r="G1615" s="196">
        <v>75507.289174016041</v>
      </c>
    </row>
    <row r="1616" spans="1:7">
      <c r="A1616" s="190">
        <v>47376.216216000001</v>
      </c>
      <c r="F1616" s="174">
        <v>1610</v>
      </c>
      <c r="G1616" s="196">
        <v>52949.888712</v>
      </c>
    </row>
    <row r="1617" spans="1:7">
      <c r="A1617" s="190">
        <v>47376.216216000001</v>
      </c>
      <c r="F1617" s="174">
        <v>1611</v>
      </c>
      <c r="G1617" s="196">
        <v>67417.222476800016</v>
      </c>
    </row>
    <row r="1618" spans="1:7">
      <c r="A1618" s="190">
        <v>47376.216216000008</v>
      </c>
      <c r="F1618" s="174">
        <v>1612</v>
      </c>
      <c r="G1618" s="196">
        <v>72505.31473920001</v>
      </c>
    </row>
    <row r="1619" spans="1:7">
      <c r="A1619" s="190">
        <v>47376.216216000008</v>
      </c>
      <c r="F1619" s="174">
        <v>1613</v>
      </c>
      <c r="G1619" s="196">
        <v>80641.462272000004</v>
      </c>
    </row>
    <row r="1620" spans="1:7">
      <c r="A1620" s="190">
        <v>47376.216216000008</v>
      </c>
      <c r="F1620" s="174">
        <v>1614</v>
      </c>
      <c r="G1620" s="196">
        <v>68545.242931200031</v>
      </c>
    </row>
    <row r="1621" spans="1:7">
      <c r="A1621" s="190">
        <v>47455.088939999987</v>
      </c>
      <c r="F1621" s="174">
        <v>1615</v>
      </c>
      <c r="G1621" s="196">
        <v>40896.968000000015</v>
      </c>
    </row>
    <row r="1622" spans="1:7">
      <c r="A1622" s="190">
        <v>47455.088939999994</v>
      </c>
      <c r="F1622" s="174">
        <v>1616</v>
      </c>
      <c r="G1622" s="196">
        <v>67559.153471488025</v>
      </c>
    </row>
    <row r="1623" spans="1:7">
      <c r="A1623" s="190">
        <v>47455.088939999994</v>
      </c>
      <c r="F1623" s="174">
        <v>1617</v>
      </c>
      <c r="G1623" s="196">
        <v>80338.298880000017</v>
      </c>
    </row>
    <row r="1624" spans="1:7">
      <c r="A1624" s="190">
        <v>47455.088939999994</v>
      </c>
      <c r="F1624" s="174">
        <v>1618</v>
      </c>
      <c r="G1624" s="196">
        <v>88412.871762431998</v>
      </c>
    </row>
    <row r="1625" spans="1:7">
      <c r="A1625" s="190">
        <v>47455.088940000001</v>
      </c>
      <c r="F1625" s="174">
        <v>1619</v>
      </c>
      <c r="G1625" s="196">
        <v>41691.663956999997</v>
      </c>
    </row>
    <row r="1626" spans="1:7">
      <c r="A1626" s="190">
        <v>47455.088940000009</v>
      </c>
      <c r="F1626" s="174">
        <v>1620</v>
      </c>
      <c r="G1626" s="196">
        <v>43350.78608000002</v>
      </c>
    </row>
    <row r="1627" spans="1:7">
      <c r="A1627" s="190">
        <v>47528.496910980008</v>
      </c>
      <c r="F1627" s="174">
        <v>1621</v>
      </c>
      <c r="G1627" s="196">
        <v>60742.917451596826</v>
      </c>
    </row>
    <row r="1628" spans="1:7">
      <c r="A1628" s="190">
        <v>47887.010999999999</v>
      </c>
      <c r="F1628" s="174">
        <v>1622</v>
      </c>
      <c r="G1628" s="196">
        <v>82081.488384000026</v>
      </c>
    </row>
    <row r="1629" spans="1:7">
      <c r="A1629" s="190">
        <v>47933.200000000004</v>
      </c>
      <c r="F1629" s="174">
        <v>1623</v>
      </c>
      <c r="G1629" s="196">
        <v>57121.035776000012</v>
      </c>
    </row>
    <row r="1630" spans="1:7">
      <c r="A1630" s="190">
        <v>47933.200000000004</v>
      </c>
      <c r="F1630" s="174">
        <v>1624</v>
      </c>
      <c r="G1630" s="196">
        <v>89640.628224000015</v>
      </c>
    </row>
    <row r="1631" spans="1:7">
      <c r="A1631" s="190">
        <v>48034.112000000016</v>
      </c>
      <c r="F1631" s="174">
        <v>1625</v>
      </c>
      <c r="G1631" s="196">
        <v>61167.008712000003</v>
      </c>
    </row>
    <row r="1632" spans="1:7">
      <c r="A1632" s="190">
        <v>48034.112000000016</v>
      </c>
      <c r="F1632" s="174">
        <v>1626</v>
      </c>
      <c r="G1632" s="196">
        <v>91931.26699008001</v>
      </c>
    </row>
    <row r="1633" spans="1:7">
      <c r="A1633" s="190">
        <v>48087.271000000001</v>
      </c>
      <c r="F1633" s="174">
        <v>1627</v>
      </c>
      <c r="G1633" s="196">
        <v>44838.204632999994</v>
      </c>
    </row>
    <row r="1634" spans="1:7">
      <c r="A1634" s="190">
        <v>48114.080000000009</v>
      </c>
      <c r="F1634" s="174">
        <v>1628</v>
      </c>
      <c r="G1634" s="196">
        <v>61500.043751999998</v>
      </c>
    </row>
    <row r="1635" spans="1:7">
      <c r="A1635" s="190">
        <v>48114.080000000009</v>
      </c>
      <c r="F1635" s="174">
        <v>1629</v>
      </c>
      <c r="G1635" s="196">
        <v>46273.496077513606</v>
      </c>
    </row>
    <row r="1636" spans="1:7">
      <c r="A1636" s="190">
        <v>48114.080000000016</v>
      </c>
      <c r="F1636" s="174">
        <v>1630</v>
      </c>
      <c r="G1636" s="196">
        <v>43959.02414999999</v>
      </c>
    </row>
    <row r="1637" spans="1:7">
      <c r="A1637" s="190">
        <v>48167.327499999992</v>
      </c>
      <c r="F1637" s="174">
        <v>1631</v>
      </c>
      <c r="G1637" s="196">
        <v>111741.67904256</v>
      </c>
    </row>
    <row r="1638" spans="1:7">
      <c r="A1638" s="190">
        <v>48167.327499999992</v>
      </c>
      <c r="F1638" s="174">
        <v>1632</v>
      </c>
      <c r="G1638" s="196">
        <v>51357.931273600014</v>
      </c>
    </row>
    <row r="1639" spans="1:7">
      <c r="A1639" s="190">
        <v>48167.327499999999</v>
      </c>
      <c r="F1639" s="174">
        <v>1633</v>
      </c>
      <c r="G1639" s="196">
        <v>61629.517528320015</v>
      </c>
    </row>
    <row r="1640" spans="1:7">
      <c r="A1640" s="190">
        <v>48188.507360000011</v>
      </c>
      <c r="F1640" s="174">
        <v>1634</v>
      </c>
      <c r="G1640" s="196">
        <v>65783.386727999998</v>
      </c>
    </row>
    <row r="1641" spans="1:7">
      <c r="A1641" s="190">
        <v>48188.507360000011</v>
      </c>
      <c r="F1641" s="174">
        <v>1635</v>
      </c>
      <c r="G1641" s="196">
        <v>49847.782499999994</v>
      </c>
    </row>
    <row r="1642" spans="1:7">
      <c r="A1642" s="190">
        <v>48215.372800000012</v>
      </c>
      <c r="F1642" s="174">
        <v>1636</v>
      </c>
      <c r="G1642" s="196">
        <v>58018.909200000002</v>
      </c>
    </row>
    <row r="1643" spans="1:7">
      <c r="A1643" s="190">
        <v>48215.372800000012</v>
      </c>
      <c r="F1643" s="174">
        <v>1637</v>
      </c>
      <c r="G1643" s="196">
        <v>72657.957507072017</v>
      </c>
    </row>
    <row r="1644" spans="1:7">
      <c r="A1644" s="190">
        <v>48215.372800000012</v>
      </c>
      <c r="F1644" s="174">
        <v>1638</v>
      </c>
      <c r="G1644" s="196">
        <v>71731.924715315225</v>
      </c>
    </row>
    <row r="1645" spans="1:7">
      <c r="A1645" s="190">
        <v>48215.372800000019</v>
      </c>
      <c r="F1645" s="174">
        <v>1639</v>
      </c>
      <c r="G1645" s="196">
        <v>68880.049002240019</v>
      </c>
    </row>
    <row r="1646" spans="1:7">
      <c r="A1646" s="190">
        <v>48215.372800000019</v>
      </c>
      <c r="F1646" s="174">
        <v>1640</v>
      </c>
      <c r="G1646" s="196">
        <v>57184.251208000001</v>
      </c>
    </row>
    <row r="1647" spans="1:7">
      <c r="A1647" s="190">
        <v>48268.732400000001</v>
      </c>
      <c r="F1647" s="174">
        <v>1641</v>
      </c>
      <c r="G1647" s="196">
        <v>86727.610368000023</v>
      </c>
    </row>
    <row r="1648" spans="1:7">
      <c r="A1648" s="190">
        <v>48268.732400000001</v>
      </c>
      <c r="F1648" s="174">
        <v>1642</v>
      </c>
      <c r="G1648" s="196">
        <v>46048.573946368015</v>
      </c>
    </row>
    <row r="1649" spans="1:7">
      <c r="A1649" s="190">
        <v>48268.732400000001</v>
      </c>
      <c r="F1649" s="174">
        <v>1643</v>
      </c>
      <c r="G1649" s="196">
        <v>105755.51766528004</v>
      </c>
    </row>
    <row r="1650" spans="1:7">
      <c r="A1650" s="190">
        <v>48268.732400000001</v>
      </c>
      <c r="F1650" s="174">
        <v>1644</v>
      </c>
      <c r="G1650" s="196">
        <v>52188.153470880017</v>
      </c>
    </row>
    <row r="1651" spans="1:7">
      <c r="A1651" s="190">
        <v>48268.732400000001</v>
      </c>
      <c r="F1651" s="174">
        <v>1645</v>
      </c>
      <c r="G1651" s="196">
        <v>85802.515857408027</v>
      </c>
    </row>
    <row r="1652" spans="1:7">
      <c r="A1652" s="190">
        <v>48268.732400000001</v>
      </c>
      <c r="F1652" s="174">
        <v>1646</v>
      </c>
      <c r="G1652" s="196">
        <v>67342.694809600012</v>
      </c>
    </row>
    <row r="1653" spans="1:7">
      <c r="A1653" s="190">
        <v>48268.732400000001</v>
      </c>
      <c r="F1653" s="174">
        <v>1647</v>
      </c>
      <c r="G1653" s="196">
        <v>62293.986720000008</v>
      </c>
    </row>
    <row r="1654" spans="1:7">
      <c r="A1654" s="190">
        <v>48268.732400000008</v>
      </c>
      <c r="F1654" s="174">
        <v>1648</v>
      </c>
      <c r="G1654" s="196">
        <v>71383.256498176037</v>
      </c>
    </row>
    <row r="1655" spans="1:7">
      <c r="A1655" s="190">
        <v>48268.732400000008</v>
      </c>
      <c r="F1655" s="174">
        <v>1649</v>
      </c>
      <c r="G1655" s="196">
        <v>57209.395937792004</v>
      </c>
    </row>
    <row r="1656" spans="1:7">
      <c r="A1656" s="190">
        <v>48268.732400000008</v>
      </c>
      <c r="F1656" s="174">
        <v>1650</v>
      </c>
      <c r="G1656" s="196">
        <v>91241.353728000016</v>
      </c>
    </row>
    <row r="1657" spans="1:7">
      <c r="A1657" s="190">
        <v>48268.732400000008</v>
      </c>
      <c r="F1657" s="174">
        <v>1651</v>
      </c>
      <c r="G1657" s="196">
        <v>86401.566720000017</v>
      </c>
    </row>
    <row r="1658" spans="1:7">
      <c r="A1658" s="190">
        <v>48268.732400000008</v>
      </c>
      <c r="F1658" s="174">
        <v>1652</v>
      </c>
      <c r="G1658" s="196">
        <v>78928.855040000024</v>
      </c>
    </row>
    <row r="1659" spans="1:7">
      <c r="A1659" s="190">
        <v>48268.732400000008</v>
      </c>
      <c r="F1659" s="174">
        <v>1653</v>
      </c>
      <c r="G1659" s="196">
        <v>67633.92069190403</v>
      </c>
    </row>
    <row r="1660" spans="1:7">
      <c r="A1660" s="190">
        <v>48268.732400000008</v>
      </c>
      <c r="F1660" s="174">
        <v>1654</v>
      </c>
      <c r="G1660" s="196">
        <v>61397.827612800014</v>
      </c>
    </row>
    <row r="1661" spans="1:7">
      <c r="A1661" s="190">
        <v>48316.878848000015</v>
      </c>
      <c r="F1661" s="174">
        <v>1655</v>
      </c>
      <c r="G1661" s="196">
        <v>36770.756050000004</v>
      </c>
    </row>
    <row r="1662" spans="1:7">
      <c r="A1662" s="190">
        <v>48316.878848000022</v>
      </c>
      <c r="F1662" s="174">
        <v>1656</v>
      </c>
      <c r="G1662" s="196">
        <v>51911.655600000013</v>
      </c>
    </row>
    <row r="1663" spans="1:7">
      <c r="A1663" s="190">
        <v>48316.878848000022</v>
      </c>
      <c r="F1663" s="174">
        <v>1657</v>
      </c>
      <c r="G1663" s="196">
        <v>64973.528243635221</v>
      </c>
    </row>
    <row r="1664" spans="1:7">
      <c r="A1664" s="190">
        <v>48349.091</v>
      </c>
      <c r="F1664" s="174">
        <v>1658</v>
      </c>
      <c r="G1664" s="196">
        <v>70965.497344000018</v>
      </c>
    </row>
    <row r="1665" spans="1:7">
      <c r="A1665" s="190">
        <v>48349.091</v>
      </c>
      <c r="F1665" s="174">
        <v>1659</v>
      </c>
      <c r="G1665" s="196">
        <v>79481.357025280027</v>
      </c>
    </row>
    <row r="1666" spans="1:7">
      <c r="A1666" s="190">
        <v>48349.091</v>
      </c>
      <c r="F1666" s="174">
        <v>1660</v>
      </c>
      <c r="G1666" s="196">
        <v>91433.440788480031</v>
      </c>
    </row>
    <row r="1667" spans="1:7">
      <c r="A1667" s="190">
        <v>48349.091</v>
      </c>
      <c r="F1667" s="174">
        <v>1661</v>
      </c>
      <c r="G1667" s="196">
        <v>115930.70228275203</v>
      </c>
    </row>
    <row r="1668" spans="1:7">
      <c r="A1668" s="190">
        <v>48349.091</v>
      </c>
      <c r="F1668" s="174">
        <v>1662</v>
      </c>
      <c r="G1668" s="196">
        <v>65327.288580019202</v>
      </c>
    </row>
    <row r="1669" spans="1:7">
      <c r="A1669" s="190">
        <v>48349.091000000008</v>
      </c>
      <c r="F1669" s="174">
        <v>1663</v>
      </c>
      <c r="G1669" s="196">
        <v>92225.088000000003</v>
      </c>
    </row>
    <row r="1670" spans="1:7">
      <c r="A1670" s="190">
        <v>48349.091000000008</v>
      </c>
      <c r="F1670" s="174">
        <v>1664</v>
      </c>
      <c r="G1670" s="196">
        <v>55234.001558399999</v>
      </c>
    </row>
    <row r="1671" spans="1:7">
      <c r="A1671" s="190">
        <v>48370.350784000009</v>
      </c>
      <c r="F1671" s="174">
        <v>1665</v>
      </c>
      <c r="G1671" s="196">
        <v>71731.924715315225</v>
      </c>
    </row>
    <row r="1672" spans="1:7">
      <c r="A1672" s="190">
        <v>48370.350784000009</v>
      </c>
      <c r="F1672" s="174">
        <v>1666</v>
      </c>
      <c r="G1672" s="196">
        <v>72738.367536575999</v>
      </c>
    </row>
    <row r="1673" spans="1:7">
      <c r="A1673" s="190">
        <v>48370.350784000009</v>
      </c>
      <c r="F1673" s="174">
        <v>1667</v>
      </c>
      <c r="G1673" s="196">
        <v>73441.331711999999</v>
      </c>
    </row>
    <row r="1674" spans="1:7">
      <c r="A1674" s="190">
        <v>48370.350784000009</v>
      </c>
      <c r="F1674" s="174">
        <v>1668</v>
      </c>
      <c r="G1674" s="196">
        <v>72657.957507072017</v>
      </c>
    </row>
    <row r="1675" spans="1:7">
      <c r="A1675" s="190">
        <v>48370.350784000009</v>
      </c>
      <c r="F1675" s="174">
        <v>1669</v>
      </c>
      <c r="G1675" s="196">
        <v>81465.494399999996</v>
      </c>
    </row>
    <row r="1676" spans="1:7">
      <c r="A1676" s="190">
        <v>48370.350784000009</v>
      </c>
      <c r="F1676" s="174">
        <v>1670</v>
      </c>
      <c r="G1676" s="196">
        <v>68287.55404800002</v>
      </c>
    </row>
    <row r="1677" spans="1:7">
      <c r="A1677" s="190">
        <v>48370.350784000009</v>
      </c>
      <c r="F1677" s="174">
        <v>1671</v>
      </c>
      <c r="G1677" s="196">
        <v>64181.195797913635</v>
      </c>
    </row>
    <row r="1678" spans="1:7">
      <c r="A1678" s="190">
        <v>48370.350784000009</v>
      </c>
      <c r="F1678" s="174">
        <v>1672</v>
      </c>
      <c r="G1678" s="196">
        <v>86078.309658378261</v>
      </c>
    </row>
    <row r="1679" spans="1:7">
      <c r="A1679" s="190">
        <v>48370.350784000009</v>
      </c>
      <c r="F1679" s="174">
        <v>1673</v>
      </c>
      <c r="G1679" s="196">
        <v>60421.095616000013</v>
      </c>
    </row>
    <row r="1680" spans="1:7">
      <c r="A1680" s="190">
        <v>48370.350784000009</v>
      </c>
      <c r="F1680" s="174">
        <v>1674</v>
      </c>
      <c r="G1680" s="196">
        <v>54060.980288000013</v>
      </c>
    </row>
    <row r="1681" spans="1:7">
      <c r="A1681" s="190">
        <v>48370.350784000009</v>
      </c>
      <c r="F1681" s="174">
        <v>1675</v>
      </c>
      <c r="G1681" s="196">
        <v>48687.534636999997</v>
      </c>
    </row>
    <row r="1682" spans="1:7">
      <c r="A1682" s="190">
        <v>48370.350784000009</v>
      </c>
      <c r="F1682" s="174">
        <v>1676</v>
      </c>
      <c r="G1682" s="196">
        <v>48606.6135268</v>
      </c>
    </row>
    <row r="1683" spans="1:7">
      <c r="A1683" s="190">
        <v>48370.350784000017</v>
      </c>
      <c r="F1683" s="174">
        <v>1677</v>
      </c>
      <c r="G1683" s="196">
        <v>39545.907449999999</v>
      </c>
    </row>
    <row r="1684" spans="1:7">
      <c r="A1684" s="190">
        <v>48370.350784000017</v>
      </c>
      <c r="F1684" s="174">
        <v>1678</v>
      </c>
      <c r="G1684" s="196">
        <v>38912.219693200008</v>
      </c>
    </row>
    <row r="1685" spans="1:7">
      <c r="A1685" s="190">
        <v>48370.350784000017</v>
      </c>
      <c r="F1685" s="174">
        <v>1679</v>
      </c>
      <c r="G1685" s="196">
        <v>55619.631000000001</v>
      </c>
    </row>
    <row r="1686" spans="1:7">
      <c r="A1686" s="190">
        <v>48370.350784000017</v>
      </c>
      <c r="F1686" s="174">
        <v>1680</v>
      </c>
      <c r="G1686" s="196">
        <v>99756.998509199446</v>
      </c>
    </row>
    <row r="1687" spans="1:7">
      <c r="A1687" s="190">
        <v>48370.350784000024</v>
      </c>
      <c r="F1687" s="174">
        <v>1681</v>
      </c>
      <c r="G1687" s="196">
        <v>98334.077829120011</v>
      </c>
    </row>
    <row r="1688" spans="1:7">
      <c r="A1688" s="190">
        <v>48370.350784000024</v>
      </c>
      <c r="F1688" s="174">
        <v>1682</v>
      </c>
      <c r="G1688" s="196">
        <v>68144.092799999999</v>
      </c>
    </row>
    <row r="1689" spans="1:7">
      <c r="A1689" s="190">
        <v>48423.881896999999</v>
      </c>
      <c r="F1689" s="174">
        <v>1683</v>
      </c>
      <c r="G1689" s="196">
        <v>78140.160000000003</v>
      </c>
    </row>
    <row r="1690" spans="1:7">
      <c r="A1690" s="190">
        <v>48423.881896999999</v>
      </c>
      <c r="F1690" s="174">
        <v>1684</v>
      </c>
      <c r="G1690" s="196">
        <v>64145.434256216337</v>
      </c>
    </row>
    <row r="1691" spans="1:7">
      <c r="A1691" s="190">
        <v>48423.881896999999</v>
      </c>
      <c r="F1691" s="174">
        <v>1685</v>
      </c>
      <c r="G1691" s="196">
        <v>64316.314104856596</v>
      </c>
    </row>
    <row r="1692" spans="1:7">
      <c r="A1692" s="190">
        <v>48423.881896999999</v>
      </c>
      <c r="F1692" s="174">
        <v>1686</v>
      </c>
      <c r="G1692" s="196">
        <v>35324.371739999995</v>
      </c>
    </row>
    <row r="1693" spans="1:7">
      <c r="A1693" s="190">
        <v>48423.881897000007</v>
      </c>
      <c r="F1693" s="174">
        <v>1687</v>
      </c>
      <c r="G1693" s="196">
        <v>68069.995913543724</v>
      </c>
    </row>
    <row r="1694" spans="1:7">
      <c r="A1694" s="190">
        <v>48423.881897000007</v>
      </c>
      <c r="F1694" s="174">
        <v>1688</v>
      </c>
      <c r="G1694" s="196">
        <v>41384.404441450002</v>
      </c>
    </row>
    <row r="1695" spans="1:7">
      <c r="A1695" s="190">
        <v>48423.881897000007</v>
      </c>
      <c r="F1695" s="174">
        <v>1689</v>
      </c>
      <c r="G1695" s="196">
        <v>57488.832588118428</v>
      </c>
    </row>
    <row r="1696" spans="1:7">
      <c r="A1696" s="190">
        <v>48423.881897000007</v>
      </c>
      <c r="F1696" s="174">
        <v>1690</v>
      </c>
      <c r="G1696" s="196">
        <v>45612.350000000006</v>
      </c>
    </row>
    <row r="1697" spans="1:7">
      <c r="A1697" s="190">
        <v>48423.881897000007</v>
      </c>
      <c r="F1697" s="174">
        <v>1691</v>
      </c>
      <c r="G1697" s="196">
        <v>84297.20856166404</v>
      </c>
    </row>
    <row r="1698" spans="1:7">
      <c r="A1698" s="190">
        <v>48423.881897000007</v>
      </c>
      <c r="F1698" s="174">
        <v>1692</v>
      </c>
      <c r="G1698" s="196">
        <v>85158.596812800024</v>
      </c>
    </row>
    <row r="1699" spans="1:7">
      <c r="A1699" s="190">
        <v>48423.881897000007</v>
      </c>
      <c r="F1699" s="174">
        <v>1693</v>
      </c>
      <c r="G1699" s="196">
        <v>40896.968000000008</v>
      </c>
    </row>
    <row r="1700" spans="1:7">
      <c r="A1700" s="190">
        <v>48423.881897000007</v>
      </c>
      <c r="F1700" s="174">
        <v>1694</v>
      </c>
      <c r="G1700" s="196">
        <v>56906.295040000019</v>
      </c>
    </row>
    <row r="1701" spans="1:7">
      <c r="A1701" s="190">
        <v>48450.878559999997</v>
      </c>
      <c r="F1701" s="174">
        <v>1695</v>
      </c>
      <c r="G1701" s="196">
        <v>85802.515857408027</v>
      </c>
    </row>
    <row r="1702" spans="1:7">
      <c r="A1702" s="190">
        <v>48450.878559999997</v>
      </c>
      <c r="F1702" s="174">
        <v>1696</v>
      </c>
      <c r="G1702" s="196">
        <v>58237.848479999993</v>
      </c>
    </row>
    <row r="1703" spans="1:7">
      <c r="A1703" s="190">
        <v>48450.878559999997</v>
      </c>
      <c r="F1703" s="174">
        <v>1697</v>
      </c>
      <c r="G1703" s="196">
        <v>62293.986719999994</v>
      </c>
    </row>
    <row r="1704" spans="1:7">
      <c r="A1704" s="190">
        <v>48450.878560000005</v>
      </c>
      <c r="F1704" s="174">
        <v>1698</v>
      </c>
      <c r="G1704" s="196">
        <v>53857.743520000004</v>
      </c>
    </row>
    <row r="1705" spans="1:7">
      <c r="A1705" s="190">
        <v>48450.878560000005</v>
      </c>
      <c r="F1705" s="174">
        <v>1699</v>
      </c>
      <c r="G1705" s="196">
        <v>79736.832815718444</v>
      </c>
    </row>
    <row r="1706" spans="1:7">
      <c r="A1706" s="190">
        <v>48450.878560000005</v>
      </c>
      <c r="F1706" s="174">
        <v>1700</v>
      </c>
      <c r="G1706" s="196">
        <v>75507.289174016027</v>
      </c>
    </row>
    <row r="1707" spans="1:7">
      <c r="A1707" s="190">
        <v>48450.878560000005</v>
      </c>
      <c r="F1707" s="174">
        <v>1701</v>
      </c>
      <c r="G1707" s="196">
        <v>73165.236480000021</v>
      </c>
    </row>
    <row r="1708" spans="1:7">
      <c r="A1708" s="190">
        <v>48450.878560000005</v>
      </c>
      <c r="F1708" s="174">
        <v>1702</v>
      </c>
      <c r="G1708" s="196">
        <v>48531.540400000005</v>
      </c>
    </row>
    <row r="1709" spans="1:7">
      <c r="A1709" s="190">
        <v>48450.878560000005</v>
      </c>
      <c r="F1709" s="174">
        <v>1703</v>
      </c>
      <c r="G1709" s="196">
        <v>81205.952507904018</v>
      </c>
    </row>
    <row r="1710" spans="1:7">
      <c r="A1710" s="190">
        <v>48450.878560000005</v>
      </c>
      <c r="F1710" s="174">
        <v>1704</v>
      </c>
      <c r="G1710" s="196">
        <v>88684.461522944039</v>
      </c>
    </row>
    <row r="1711" spans="1:7">
      <c r="A1711" s="190">
        <v>48450.878560000005</v>
      </c>
      <c r="F1711" s="174">
        <v>1705</v>
      </c>
      <c r="G1711" s="196">
        <v>85064.456601600046</v>
      </c>
    </row>
    <row r="1712" spans="1:7">
      <c r="A1712" s="190">
        <v>48450.878560000005</v>
      </c>
      <c r="F1712" s="174">
        <v>1706</v>
      </c>
      <c r="G1712" s="196">
        <v>85206.073344000019</v>
      </c>
    </row>
    <row r="1713" spans="1:7">
      <c r="A1713" s="190">
        <v>48450.878560000005</v>
      </c>
      <c r="F1713" s="174">
        <v>1707</v>
      </c>
      <c r="G1713" s="196">
        <v>57241.290588160016</v>
      </c>
    </row>
    <row r="1714" spans="1:7">
      <c r="A1714" s="190">
        <v>48450.878560000005</v>
      </c>
      <c r="F1714" s="174">
        <v>1708</v>
      </c>
      <c r="G1714" s="196">
        <v>74742.169600000037</v>
      </c>
    </row>
    <row r="1715" spans="1:7">
      <c r="A1715" s="190">
        <v>48450.878560000005</v>
      </c>
      <c r="F1715" s="174">
        <v>1709</v>
      </c>
      <c r="G1715" s="196">
        <v>67814.093673267242</v>
      </c>
    </row>
    <row r="1716" spans="1:7">
      <c r="A1716" s="190">
        <v>48450.878560000005</v>
      </c>
      <c r="F1716" s="174">
        <v>1710</v>
      </c>
      <c r="G1716" s="196">
        <v>85802.515857408041</v>
      </c>
    </row>
    <row r="1717" spans="1:7">
      <c r="A1717" s="190">
        <v>48450.878560000005</v>
      </c>
      <c r="F1717" s="174">
        <v>1711</v>
      </c>
      <c r="G1717" s="196">
        <v>41761.072942500003</v>
      </c>
    </row>
    <row r="1718" spans="1:7">
      <c r="A1718" s="190">
        <v>48450.878560000005</v>
      </c>
      <c r="F1718" s="174">
        <v>1712</v>
      </c>
      <c r="G1718" s="196">
        <v>86401.566720000003</v>
      </c>
    </row>
    <row r="1719" spans="1:7">
      <c r="A1719" s="190">
        <v>48450.878560000012</v>
      </c>
      <c r="F1719" s="174">
        <v>1713</v>
      </c>
      <c r="G1719" s="196">
        <v>54174.792878080028</v>
      </c>
    </row>
    <row r="1720" spans="1:7">
      <c r="A1720" s="190">
        <v>48450.878560000012</v>
      </c>
      <c r="F1720" s="174">
        <v>1714</v>
      </c>
      <c r="G1720" s="196">
        <v>91727.333991014442</v>
      </c>
    </row>
    <row r="1721" spans="1:7">
      <c r="A1721" s="190">
        <v>48450.878560000012</v>
      </c>
      <c r="F1721" s="174">
        <v>1715</v>
      </c>
      <c r="G1721" s="196">
        <v>114882.9696</v>
      </c>
    </row>
    <row r="1722" spans="1:7">
      <c r="A1722" s="190">
        <v>48450.878560000012</v>
      </c>
      <c r="F1722" s="174">
        <v>1716</v>
      </c>
      <c r="G1722" s="196">
        <v>119191.91628683679</v>
      </c>
    </row>
    <row r="1723" spans="1:7">
      <c r="A1723" s="190">
        <v>48450.878560000012</v>
      </c>
      <c r="F1723" s="174">
        <v>1717</v>
      </c>
      <c r="G1723" s="196">
        <v>51991.95740520001</v>
      </c>
    </row>
    <row r="1724" spans="1:7">
      <c r="A1724" s="190">
        <v>48450.878560000012</v>
      </c>
      <c r="F1724" s="174">
        <v>1718</v>
      </c>
      <c r="G1724" s="196">
        <v>54819.488940000003</v>
      </c>
    </row>
    <row r="1725" spans="1:7">
      <c r="A1725" s="190">
        <v>48450.878560000012</v>
      </c>
      <c r="F1725" s="174">
        <v>1719</v>
      </c>
      <c r="G1725" s="196">
        <v>64665.323520000013</v>
      </c>
    </row>
    <row r="1726" spans="1:7">
      <c r="A1726" s="190">
        <v>48450.878560000012</v>
      </c>
      <c r="F1726" s="174">
        <v>1720</v>
      </c>
      <c r="G1726" s="196">
        <v>51357.931273600007</v>
      </c>
    </row>
    <row r="1727" spans="1:7">
      <c r="A1727" s="190">
        <v>48450.878560000012</v>
      </c>
      <c r="F1727" s="174">
        <v>1721</v>
      </c>
      <c r="G1727" s="196">
        <v>54060.980288000006</v>
      </c>
    </row>
    <row r="1728" spans="1:7">
      <c r="A1728" s="190">
        <v>48450.878560000012</v>
      </c>
      <c r="F1728" s="174">
        <v>1722</v>
      </c>
      <c r="G1728" s="196">
        <v>47297.474582400006</v>
      </c>
    </row>
    <row r="1729" spans="1:7">
      <c r="A1729" s="190">
        <v>48450.878560000012</v>
      </c>
      <c r="F1729" s="174">
        <v>1723</v>
      </c>
      <c r="G1729" s="196">
        <v>120931.63453808644</v>
      </c>
    </row>
    <row r="1730" spans="1:7">
      <c r="A1730" s="190">
        <v>48450.878560000012</v>
      </c>
      <c r="F1730" s="174">
        <v>1724</v>
      </c>
      <c r="G1730" s="196">
        <v>43818.974569664017</v>
      </c>
    </row>
    <row r="1731" spans="1:7">
      <c r="A1731" s="190">
        <v>48450.878560000012</v>
      </c>
      <c r="F1731" s="174">
        <v>1725</v>
      </c>
      <c r="G1731" s="196">
        <v>60227.507200000022</v>
      </c>
    </row>
    <row r="1732" spans="1:7">
      <c r="A1732" s="190">
        <v>48450.878560000019</v>
      </c>
      <c r="F1732" s="174">
        <v>1726</v>
      </c>
      <c r="G1732" s="196">
        <v>129569.60843366405</v>
      </c>
    </row>
    <row r="1733" spans="1:7">
      <c r="A1733" s="190">
        <v>48450.878560000019</v>
      </c>
      <c r="F1733" s="174">
        <v>1727</v>
      </c>
      <c r="G1733" s="196">
        <v>52275.037189200011</v>
      </c>
    </row>
    <row r="1734" spans="1:7">
      <c r="A1734" s="190">
        <v>48450.878560000019</v>
      </c>
      <c r="F1734" s="174">
        <v>1728</v>
      </c>
      <c r="G1734" s="196">
        <v>52020.943296000012</v>
      </c>
    </row>
    <row r="1735" spans="1:7">
      <c r="A1735" s="190">
        <v>48450.878560000019</v>
      </c>
      <c r="F1735" s="174">
        <v>1729</v>
      </c>
      <c r="G1735" s="196">
        <v>84427.607369842721</v>
      </c>
    </row>
    <row r="1736" spans="1:7">
      <c r="A1736" s="190">
        <v>48472.183101440016</v>
      </c>
      <c r="F1736" s="174">
        <v>1730</v>
      </c>
      <c r="G1736" s="196">
        <v>86765.745733632022</v>
      </c>
    </row>
    <row r="1737" spans="1:7">
      <c r="A1737" s="190">
        <v>48472.183101440016</v>
      </c>
      <c r="F1737" s="174">
        <v>1731</v>
      </c>
      <c r="G1737" s="196">
        <v>65820.061440000005</v>
      </c>
    </row>
    <row r="1738" spans="1:7">
      <c r="A1738" s="190">
        <v>48472.183101440016</v>
      </c>
      <c r="F1738" s="174">
        <v>1732</v>
      </c>
      <c r="G1738" s="196">
        <v>91433.440788480031</v>
      </c>
    </row>
    <row r="1739" spans="1:7">
      <c r="A1739" s="190">
        <v>48472.183101440016</v>
      </c>
      <c r="F1739" s="174">
        <v>1733</v>
      </c>
      <c r="G1739" s="196">
        <v>77392.219679999995</v>
      </c>
    </row>
    <row r="1740" spans="1:7">
      <c r="A1740" s="190">
        <v>48472.183101440023</v>
      </c>
      <c r="F1740" s="174">
        <v>1734</v>
      </c>
      <c r="G1740" s="196">
        <v>44032.207874999993</v>
      </c>
    </row>
    <row r="1741" spans="1:7">
      <c r="A1741" s="190">
        <v>48472.183101440023</v>
      </c>
      <c r="F1741" s="174">
        <v>1735</v>
      </c>
      <c r="G1741" s="196">
        <v>70965.497344000032</v>
      </c>
    </row>
    <row r="1742" spans="1:7">
      <c r="A1742" s="190">
        <v>48504.498792499995</v>
      </c>
      <c r="F1742" s="174">
        <v>1736</v>
      </c>
      <c r="G1742" s="196">
        <v>39545.907449999999</v>
      </c>
    </row>
    <row r="1743" spans="1:7">
      <c r="A1743" s="190">
        <v>48504.498792499995</v>
      </c>
      <c r="F1743" s="174">
        <v>1737</v>
      </c>
      <c r="G1743" s="196">
        <v>61397.8276128</v>
      </c>
    </row>
    <row r="1744" spans="1:7">
      <c r="A1744" s="190">
        <v>48504.498792499995</v>
      </c>
      <c r="F1744" s="174">
        <v>1738</v>
      </c>
      <c r="G1744" s="196">
        <v>71233.291673600004</v>
      </c>
    </row>
    <row r="1745" spans="1:7">
      <c r="A1745" s="190">
        <v>48504.498792499995</v>
      </c>
      <c r="F1745" s="174">
        <v>1739</v>
      </c>
      <c r="G1745" s="196">
        <v>33060.849412812502</v>
      </c>
    </row>
    <row r="1746" spans="1:7">
      <c r="A1746" s="190">
        <v>48504.498792499995</v>
      </c>
      <c r="F1746" s="174">
        <v>1740</v>
      </c>
      <c r="G1746" s="196">
        <v>48606.613526800014</v>
      </c>
    </row>
    <row r="1747" spans="1:7">
      <c r="A1747" s="190">
        <v>48525.826911520009</v>
      </c>
      <c r="F1747" s="174">
        <v>1741</v>
      </c>
      <c r="G1747" s="196">
        <v>58327.936232160006</v>
      </c>
    </row>
    <row r="1748" spans="1:7">
      <c r="A1748" s="190">
        <v>48525.826911520009</v>
      </c>
      <c r="F1748" s="174">
        <v>1742</v>
      </c>
      <c r="G1748" s="196">
        <v>86583.464755200024</v>
      </c>
    </row>
    <row r="1749" spans="1:7">
      <c r="A1749" s="190">
        <v>48525.826911520009</v>
      </c>
      <c r="F1749" s="174">
        <v>1743</v>
      </c>
      <c r="G1749" s="196">
        <v>55234.001558399999</v>
      </c>
    </row>
    <row r="1750" spans="1:7">
      <c r="A1750" s="190">
        <v>48525.826911520009</v>
      </c>
      <c r="F1750" s="174">
        <v>1744</v>
      </c>
      <c r="G1750" s="196">
        <v>81160.704830284812</v>
      </c>
    </row>
    <row r="1751" spans="1:7">
      <c r="A1751" s="190">
        <v>48525.826911520009</v>
      </c>
      <c r="F1751" s="174">
        <v>1745</v>
      </c>
      <c r="G1751" s="196">
        <v>46772.401695599998</v>
      </c>
    </row>
    <row r="1752" spans="1:7">
      <c r="A1752" s="190">
        <v>48525.826911520009</v>
      </c>
      <c r="F1752" s="174">
        <v>1746</v>
      </c>
      <c r="G1752" s="196">
        <v>64873.176345600012</v>
      </c>
    </row>
    <row r="1753" spans="1:7">
      <c r="A1753" s="190">
        <v>48525.826911520009</v>
      </c>
      <c r="F1753" s="174">
        <v>1747</v>
      </c>
      <c r="G1753" s="196">
        <v>79481.357025280027</v>
      </c>
    </row>
    <row r="1754" spans="1:7">
      <c r="A1754" s="190">
        <v>48525.826911520016</v>
      </c>
      <c r="F1754" s="174">
        <v>1748</v>
      </c>
      <c r="G1754" s="196">
        <v>43726.917900400003</v>
      </c>
    </row>
    <row r="1755" spans="1:7">
      <c r="A1755" s="190">
        <v>48525.826911520016</v>
      </c>
      <c r="F1755" s="174">
        <v>1749</v>
      </c>
      <c r="G1755" s="196">
        <v>96608.918568960013</v>
      </c>
    </row>
    <row r="1756" spans="1:7">
      <c r="A1756" s="190">
        <v>48531.540399999998</v>
      </c>
      <c r="F1756" s="174">
        <v>1750</v>
      </c>
      <c r="G1756" s="196">
        <v>93417.373937664001</v>
      </c>
    </row>
    <row r="1757" spans="1:7">
      <c r="A1757" s="190">
        <v>48531.540399999998</v>
      </c>
      <c r="F1757" s="174">
        <v>1751</v>
      </c>
      <c r="G1757" s="196">
        <v>58108.658276399998</v>
      </c>
    </row>
    <row r="1758" spans="1:7">
      <c r="A1758" s="190">
        <v>48531.540400000013</v>
      </c>
      <c r="F1758" s="174">
        <v>1752</v>
      </c>
      <c r="G1758" s="196">
        <v>72384.807290880024</v>
      </c>
    </row>
    <row r="1759" spans="1:7">
      <c r="A1759" s="190">
        <v>48531.540400000013</v>
      </c>
      <c r="F1759" s="174">
        <v>1753</v>
      </c>
      <c r="G1759" s="196">
        <v>39167.382774943748</v>
      </c>
    </row>
    <row r="1760" spans="1:7">
      <c r="A1760" s="190">
        <v>48531.540400000013</v>
      </c>
      <c r="F1760" s="174">
        <v>1754</v>
      </c>
      <c r="G1760" s="196">
        <v>48370.350784000017</v>
      </c>
    </row>
    <row r="1761" spans="1:7">
      <c r="A1761" s="190">
        <v>48552.880409600009</v>
      </c>
      <c r="F1761" s="174">
        <v>1755</v>
      </c>
      <c r="G1761" s="196">
        <v>85659.907797811233</v>
      </c>
    </row>
    <row r="1762" spans="1:7">
      <c r="A1762" s="190">
        <v>48552.880409600009</v>
      </c>
      <c r="F1762" s="174">
        <v>1756</v>
      </c>
      <c r="G1762" s="196">
        <v>85432.320873984019</v>
      </c>
    </row>
    <row r="1763" spans="1:7">
      <c r="A1763" s="190">
        <v>48552.880409600009</v>
      </c>
      <c r="F1763" s="174">
        <v>1757</v>
      </c>
      <c r="G1763" s="196">
        <v>45951.833244800015</v>
      </c>
    </row>
    <row r="1764" spans="1:7">
      <c r="A1764" s="190">
        <v>48552.880409600009</v>
      </c>
      <c r="F1764" s="174">
        <v>1758</v>
      </c>
      <c r="G1764" s="196">
        <v>43350.786080000005</v>
      </c>
    </row>
    <row r="1765" spans="1:7">
      <c r="A1765" s="190">
        <v>48552.880409600009</v>
      </c>
      <c r="F1765" s="174">
        <v>1759</v>
      </c>
      <c r="G1765" s="196">
        <v>44032.207875</v>
      </c>
    </row>
    <row r="1766" spans="1:7">
      <c r="A1766" s="190">
        <v>48552.880409600009</v>
      </c>
      <c r="F1766" s="174">
        <v>1760</v>
      </c>
      <c r="G1766" s="196">
        <v>48552.880409600024</v>
      </c>
    </row>
    <row r="1767" spans="1:7">
      <c r="A1767" s="190">
        <v>48552.880409600009</v>
      </c>
      <c r="F1767" s="174">
        <v>1761</v>
      </c>
      <c r="G1767" s="196">
        <v>103624.10887680002</v>
      </c>
    </row>
    <row r="1768" spans="1:7">
      <c r="A1768" s="190">
        <v>48552.880409600009</v>
      </c>
      <c r="F1768" s="174">
        <v>1762</v>
      </c>
      <c r="G1768" s="196">
        <v>53572.400000000009</v>
      </c>
    </row>
    <row r="1769" spans="1:7">
      <c r="A1769" s="190">
        <v>48552.880409600017</v>
      </c>
      <c r="F1769" s="174">
        <v>1763</v>
      </c>
      <c r="G1769" s="196">
        <v>44051.569464</v>
      </c>
    </row>
    <row r="1770" spans="1:7">
      <c r="A1770" s="190">
        <v>48552.880409600017</v>
      </c>
      <c r="F1770" s="174">
        <v>1764</v>
      </c>
      <c r="G1770" s="196">
        <v>67671.627089920032</v>
      </c>
    </row>
    <row r="1771" spans="1:7">
      <c r="A1771" s="190">
        <v>48552.880409600017</v>
      </c>
      <c r="F1771" s="174">
        <v>1765</v>
      </c>
      <c r="G1771" s="196">
        <v>74982.412288000036</v>
      </c>
    </row>
    <row r="1772" spans="1:7">
      <c r="A1772" s="190">
        <v>48552.880409600024</v>
      </c>
      <c r="F1772" s="174">
        <v>1766</v>
      </c>
      <c r="G1772" s="196">
        <v>84297.20856166404</v>
      </c>
    </row>
    <row r="1773" spans="1:7">
      <c r="A1773" s="190">
        <v>48552.880409600024</v>
      </c>
      <c r="F1773" s="174">
        <v>1767</v>
      </c>
      <c r="G1773" s="196">
        <v>64422.22080000001</v>
      </c>
    </row>
    <row r="1774" spans="1:7">
      <c r="A1774" s="190">
        <v>48552.880409600031</v>
      </c>
      <c r="F1774" s="174">
        <v>1768</v>
      </c>
      <c r="G1774" s="196">
        <v>80206.227001350591</v>
      </c>
    </row>
    <row r="1775" spans="1:7">
      <c r="A1775" s="190">
        <v>48606.6135268</v>
      </c>
      <c r="F1775" s="174">
        <v>1769</v>
      </c>
      <c r="G1775" s="196">
        <v>81945.064857600024</v>
      </c>
    </row>
    <row r="1776" spans="1:7">
      <c r="A1776" s="190">
        <v>48606.6135268</v>
      </c>
      <c r="F1776" s="174">
        <v>1770</v>
      </c>
      <c r="G1776" s="196">
        <v>80900.666972160005</v>
      </c>
    </row>
    <row r="1777" spans="1:7">
      <c r="A1777" s="190">
        <v>48606.6135268</v>
      </c>
      <c r="F1777" s="174">
        <v>1771</v>
      </c>
      <c r="G1777" s="196">
        <v>69846.478261199998</v>
      </c>
    </row>
    <row r="1778" spans="1:7">
      <c r="A1778" s="190">
        <v>48606.6135268</v>
      </c>
      <c r="F1778" s="174">
        <v>1772</v>
      </c>
      <c r="G1778" s="196">
        <v>71114.898391040042</v>
      </c>
    </row>
    <row r="1779" spans="1:7">
      <c r="A1779" s="190">
        <v>48606.6135268</v>
      </c>
      <c r="F1779" s="174">
        <v>1773</v>
      </c>
      <c r="G1779" s="196">
        <v>59468.345878049993</v>
      </c>
    </row>
    <row r="1780" spans="1:7">
      <c r="A1780" s="190">
        <v>48606.6135268</v>
      </c>
      <c r="F1780" s="174">
        <v>1774</v>
      </c>
      <c r="G1780" s="196">
        <v>76770.672082944002</v>
      </c>
    </row>
    <row r="1781" spans="1:7">
      <c r="A1781" s="190">
        <v>48606.6135268</v>
      </c>
      <c r="F1781" s="174">
        <v>1775</v>
      </c>
      <c r="G1781" s="196">
        <v>43818.180000000008</v>
      </c>
    </row>
    <row r="1782" spans="1:7">
      <c r="A1782" s="190">
        <v>48606.6135268</v>
      </c>
      <c r="F1782" s="174">
        <v>1776</v>
      </c>
      <c r="G1782" s="196">
        <v>61432.057344000008</v>
      </c>
    </row>
    <row r="1783" spans="1:7">
      <c r="A1783" s="190">
        <v>48606.6135268</v>
      </c>
      <c r="F1783" s="174">
        <v>1777</v>
      </c>
      <c r="G1783" s="196">
        <v>54850.051200000009</v>
      </c>
    </row>
    <row r="1784" spans="1:7">
      <c r="A1784" s="190">
        <v>48606.6135268</v>
      </c>
      <c r="F1784" s="174">
        <v>1778</v>
      </c>
      <c r="G1784" s="196">
        <v>52107.548640000001</v>
      </c>
    </row>
    <row r="1785" spans="1:7">
      <c r="A1785" s="190">
        <v>48606.6135268</v>
      </c>
      <c r="F1785" s="174">
        <v>1779</v>
      </c>
      <c r="G1785" s="196">
        <v>79949.247277957154</v>
      </c>
    </row>
    <row r="1786" spans="1:7">
      <c r="A1786" s="190">
        <v>48606.6135268</v>
      </c>
      <c r="F1786" s="174">
        <v>1780</v>
      </c>
      <c r="G1786" s="196">
        <v>65009.751453696023</v>
      </c>
    </row>
    <row r="1787" spans="1:7">
      <c r="A1787" s="190">
        <v>48606.6135268</v>
      </c>
      <c r="F1787" s="174">
        <v>1781</v>
      </c>
      <c r="G1787" s="196">
        <v>75507.289174016041</v>
      </c>
    </row>
    <row r="1788" spans="1:7">
      <c r="A1788" s="190">
        <v>48606.6135268</v>
      </c>
      <c r="F1788" s="174">
        <v>1782</v>
      </c>
      <c r="G1788" s="196">
        <v>85754.706990489605</v>
      </c>
    </row>
    <row r="1789" spans="1:7">
      <c r="A1789" s="190">
        <v>48606.613526800007</v>
      </c>
      <c r="F1789" s="174">
        <v>1783</v>
      </c>
      <c r="G1789" s="196">
        <v>71383.256498176037</v>
      </c>
    </row>
    <row r="1790" spans="1:7">
      <c r="A1790" s="190">
        <v>48606.613526800007</v>
      </c>
      <c r="F1790" s="174">
        <v>1784</v>
      </c>
      <c r="G1790" s="196">
        <v>79481.357025280042</v>
      </c>
    </row>
    <row r="1791" spans="1:7">
      <c r="A1791" s="190">
        <v>48606.613526800007</v>
      </c>
      <c r="F1791" s="174">
        <v>1785</v>
      </c>
      <c r="G1791" s="196">
        <v>74752.784064000007</v>
      </c>
    </row>
    <row r="1792" spans="1:7">
      <c r="A1792" s="190">
        <v>48606.613526800007</v>
      </c>
      <c r="F1792" s="174">
        <v>1786</v>
      </c>
      <c r="G1792" s="196">
        <v>61930.544058263993</v>
      </c>
    </row>
    <row r="1793" spans="1:7">
      <c r="A1793" s="190">
        <v>48606.613526800007</v>
      </c>
      <c r="F1793" s="174">
        <v>1787</v>
      </c>
      <c r="G1793" s="196">
        <v>32900.150150000009</v>
      </c>
    </row>
    <row r="1794" spans="1:7">
      <c r="A1794" s="190">
        <v>48606.613526800007</v>
      </c>
      <c r="F1794" s="174">
        <v>1788</v>
      </c>
      <c r="G1794" s="196">
        <v>61527.08619724802</v>
      </c>
    </row>
    <row r="1795" spans="1:7">
      <c r="A1795" s="190">
        <v>48606.613526800007</v>
      </c>
      <c r="F1795" s="174">
        <v>1789</v>
      </c>
      <c r="G1795" s="196">
        <v>50029.996748400001</v>
      </c>
    </row>
    <row r="1796" spans="1:7">
      <c r="A1796" s="190">
        <v>48606.613526800007</v>
      </c>
      <c r="F1796" s="174">
        <v>1790</v>
      </c>
      <c r="G1796" s="196">
        <v>88684.461522944039</v>
      </c>
    </row>
    <row r="1797" spans="1:7">
      <c r="A1797" s="190">
        <v>48606.613526800007</v>
      </c>
      <c r="F1797" s="174">
        <v>1791</v>
      </c>
      <c r="G1797" s="196">
        <v>54758.887680000007</v>
      </c>
    </row>
    <row r="1798" spans="1:7">
      <c r="A1798" s="190">
        <v>48606.613526800007</v>
      </c>
      <c r="F1798" s="174">
        <v>1792</v>
      </c>
      <c r="G1798" s="196">
        <v>55234.001558400014</v>
      </c>
    </row>
    <row r="1799" spans="1:7">
      <c r="A1799" s="190">
        <v>48606.613526800014</v>
      </c>
      <c r="F1799" s="174">
        <v>1793</v>
      </c>
      <c r="G1799" s="196">
        <v>51000.924800000015</v>
      </c>
    </row>
    <row r="1800" spans="1:7">
      <c r="A1800" s="190">
        <v>48606.613526800014</v>
      </c>
      <c r="F1800" s="174">
        <v>1794</v>
      </c>
      <c r="G1800" s="196">
        <v>48891.864000000001</v>
      </c>
    </row>
    <row r="1801" spans="1:7">
      <c r="A1801" s="190">
        <v>48606.613526800014</v>
      </c>
      <c r="F1801" s="174">
        <v>1795</v>
      </c>
      <c r="G1801" s="196">
        <v>107568.75386880003</v>
      </c>
    </row>
    <row r="1802" spans="1:7">
      <c r="A1802" s="190">
        <v>48606.613526800022</v>
      </c>
      <c r="F1802" s="174">
        <v>1796</v>
      </c>
      <c r="G1802" s="196">
        <v>46519.119783599999</v>
      </c>
    </row>
    <row r="1803" spans="1:7">
      <c r="A1803" s="190">
        <v>48627.986547123204</v>
      </c>
      <c r="F1803" s="174">
        <v>1797</v>
      </c>
      <c r="G1803" s="196">
        <v>45951.833244800007</v>
      </c>
    </row>
    <row r="1804" spans="1:7">
      <c r="A1804" s="190">
        <v>48627.986547123204</v>
      </c>
      <c r="F1804" s="174">
        <v>1798</v>
      </c>
      <c r="G1804" s="196">
        <v>90268.112621568027</v>
      </c>
    </row>
    <row r="1805" spans="1:7">
      <c r="A1805" s="190">
        <v>48627.986547123211</v>
      </c>
      <c r="F1805" s="174">
        <v>1799</v>
      </c>
      <c r="G1805" s="196">
        <v>90899.989409918999</v>
      </c>
    </row>
    <row r="1806" spans="1:7">
      <c r="A1806" s="190">
        <v>48627.986547123211</v>
      </c>
      <c r="F1806" s="174">
        <v>1800</v>
      </c>
      <c r="G1806" s="196">
        <v>81376.912407920667</v>
      </c>
    </row>
    <row r="1807" spans="1:7">
      <c r="A1807" s="190">
        <v>48633.712064000007</v>
      </c>
      <c r="F1807" s="174">
        <v>1801</v>
      </c>
      <c r="G1807" s="196">
        <v>90458.150753402922</v>
      </c>
    </row>
    <row r="1808" spans="1:7">
      <c r="A1808" s="190">
        <v>48633.712064000007</v>
      </c>
      <c r="F1808" s="174">
        <v>1802</v>
      </c>
      <c r="G1808" s="196">
        <v>67559.153471488025</v>
      </c>
    </row>
    <row r="1809" spans="1:7">
      <c r="A1809" s="190">
        <v>48633.712064000007</v>
      </c>
      <c r="F1809" s="174">
        <v>1803</v>
      </c>
      <c r="G1809" s="196">
        <v>91778.472640512045</v>
      </c>
    </row>
    <row r="1810" spans="1:7">
      <c r="A1810" s="190">
        <v>48655.09699993601</v>
      </c>
      <c r="F1810" s="174">
        <v>1804</v>
      </c>
      <c r="G1810" s="196">
        <v>74982.412288000036</v>
      </c>
    </row>
    <row r="1811" spans="1:7">
      <c r="A1811" s="190">
        <v>48681.802783735613</v>
      </c>
      <c r="F1811" s="174">
        <v>1805</v>
      </c>
      <c r="G1811" s="196">
        <v>43581.686056384009</v>
      </c>
    </row>
    <row r="1812" spans="1:7">
      <c r="A1812" s="190">
        <v>48687.534636999997</v>
      </c>
      <c r="F1812" s="174">
        <v>1806</v>
      </c>
      <c r="G1812" s="196">
        <v>119708.39821103928</v>
      </c>
    </row>
    <row r="1813" spans="1:7">
      <c r="A1813" s="190">
        <v>48687.534636999997</v>
      </c>
      <c r="F1813" s="174">
        <v>1807</v>
      </c>
      <c r="G1813" s="196">
        <v>48708.943239488028</v>
      </c>
    </row>
    <row r="1814" spans="1:7">
      <c r="A1814" s="190">
        <v>48687.534636999997</v>
      </c>
      <c r="F1814" s="174">
        <v>1808</v>
      </c>
      <c r="G1814" s="196">
        <v>72384.807290880024</v>
      </c>
    </row>
    <row r="1815" spans="1:7">
      <c r="A1815" s="190">
        <v>48687.534636999997</v>
      </c>
      <c r="F1815" s="174">
        <v>1809</v>
      </c>
      <c r="G1815" s="196">
        <v>77598.388224000009</v>
      </c>
    </row>
    <row r="1816" spans="1:7">
      <c r="A1816" s="190">
        <v>48687.534636999997</v>
      </c>
      <c r="F1816" s="174">
        <v>1810</v>
      </c>
      <c r="G1816" s="196">
        <v>76855.633623552014</v>
      </c>
    </row>
    <row r="1817" spans="1:7">
      <c r="A1817" s="190">
        <v>48687.534636999997</v>
      </c>
      <c r="F1817" s="174">
        <v>1811</v>
      </c>
      <c r="G1817" s="196">
        <v>55234.001558399999</v>
      </c>
    </row>
    <row r="1818" spans="1:7">
      <c r="A1818" s="190">
        <v>48687.534637000012</v>
      </c>
      <c r="F1818" s="174">
        <v>1812</v>
      </c>
      <c r="G1818" s="196">
        <v>54530.038793440006</v>
      </c>
    </row>
    <row r="1819" spans="1:7">
      <c r="A1819" s="190">
        <v>48687.534637000012</v>
      </c>
      <c r="F1819" s="174">
        <v>1813</v>
      </c>
      <c r="G1819" s="196">
        <v>144109.19706624007</v>
      </c>
    </row>
    <row r="1820" spans="1:7">
      <c r="A1820" s="190">
        <v>48708.06</v>
      </c>
      <c r="F1820" s="174">
        <v>1814</v>
      </c>
      <c r="G1820" s="196">
        <v>55234.001558400007</v>
      </c>
    </row>
    <row r="1821" spans="1:7">
      <c r="A1821" s="190">
        <v>48708.943239488006</v>
      </c>
      <c r="F1821" s="174">
        <v>1815</v>
      </c>
      <c r="G1821" s="196">
        <v>37443.834044400006</v>
      </c>
    </row>
    <row r="1822" spans="1:7">
      <c r="A1822" s="190">
        <v>48708.943239488006</v>
      </c>
      <c r="F1822" s="174">
        <v>1816</v>
      </c>
      <c r="G1822" s="196">
        <v>95019.065917440035</v>
      </c>
    </row>
    <row r="1823" spans="1:7">
      <c r="A1823" s="190">
        <v>48708.943239488006</v>
      </c>
      <c r="F1823" s="174">
        <v>1817</v>
      </c>
      <c r="G1823" s="196">
        <v>123484.53887999999</v>
      </c>
    </row>
    <row r="1824" spans="1:7">
      <c r="A1824" s="190">
        <v>48708.943239488006</v>
      </c>
      <c r="F1824" s="174">
        <v>1818</v>
      </c>
      <c r="G1824" s="196">
        <v>59179.287384000003</v>
      </c>
    </row>
    <row r="1825" spans="1:7">
      <c r="A1825" s="190">
        <v>48708.943239488006</v>
      </c>
      <c r="F1825" s="174">
        <v>1819</v>
      </c>
      <c r="G1825" s="196">
        <v>93221.118950400007</v>
      </c>
    </row>
    <row r="1826" spans="1:7">
      <c r="A1826" s="190">
        <v>48708.943239488006</v>
      </c>
      <c r="F1826" s="174">
        <v>1820</v>
      </c>
      <c r="G1826" s="196">
        <v>114885.05281118212</v>
      </c>
    </row>
    <row r="1827" spans="1:7">
      <c r="A1827" s="190">
        <v>48708.943239488006</v>
      </c>
      <c r="F1827" s="174">
        <v>1821</v>
      </c>
      <c r="G1827" s="196">
        <v>68401.240320000012</v>
      </c>
    </row>
    <row r="1828" spans="1:7">
      <c r="A1828" s="190">
        <v>48708.943239488006</v>
      </c>
      <c r="F1828" s="174">
        <v>1822</v>
      </c>
      <c r="G1828" s="196">
        <v>99381.972199014475</v>
      </c>
    </row>
    <row r="1829" spans="1:7">
      <c r="A1829" s="190">
        <v>48708.943239488006</v>
      </c>
      <c r="F1829" s="174">
        <v>1823</v>
      </c>
      <c r="G1829" s="196">
        <v>43442.050892800013</v>
      </c>
    </row>
    <row r="1830" spans="1:7">
      <c r="A1830" s="190">
        <v>48708.943239488006</v>
      </c>
      <c r="F1830" s="174">
        <v>1824</v>
      </c>
      <c r="G1830" s="196">
        <v>45951.833244800015</v>
      </c>
    </row>
    <row r="1831" spans="1:7">
      <c r="A1831" s="190">
        <v>48708.943239488006</v>
      </c>
      <c r="F1831" s="174">
        <v>1825</v>
      </c>
      <c r="G1831" s="196">
        <v>73287.0432</v>
      </c>
    </row>
    <row r="1832" spans="1:7">
      <c r="A1832" s="190">
        <v>48708.943239488006</v>
      </c>
      <c r="F1832" s="174">
        <v>1826</v>
      </c>
      <c r="G1832" s="196">
        <v>89355.041075363901</v>
      </c>
    </row>
    <row r="1833" spans="1:7">
      <c r="A1833" s="190">
        <v>48708.943239488013</v>
      </c>
      <c r="F1833" s="174">
        <v>1827</v>
      </c>
      <c r="G1833" s="196">
        <v>81682.513920000012</v>
      </c>
    </row>
    <row r="1834" spans="1:7">
      <c r="A1834" s="190">
        <v>48708.943239488013</v>
      </c>
      <c r="F1834" s="174">
        <v>1828</v>
      </c>
      <c r="G1834" s="196">
        <v>60001.088000000011</v>
      </c>
    </row>
    <row r="1835" spans="1:7">
      <c r="A1835" s="190">
        <v>48708.943239488013</v>
      </c>
      <c r="F1835" s="174">
        <v>1829</v>
      </c>
      <c r="G1835" s="196">
        <v>35308.845937499995</v>
      </c>
    </row>
    <row r="1836" spans="1:7">
      <c r="A1836" s="190">
        <v>48708.943239488013</v>
      </c>
      <c r="F1836" s="174">
        <v>1830</v>
      </c>
      <c r="G1836" s="196">
        <v>38994.140155712012</v>
      </c>
    </row>
    <row r="1837" spans="1:7">
      <c r="A1837" s="190">
        <v>48708.943239488013</v>
      </c>
      <c r="F1837" s="174">
        <v>1831</v>
      </c>
      <c r="G1837" s="196">
        <v>89690.603520000033</v>
      </c>
    </row>
    <row r="1838" spans="1:7">
      <c r="A1838" s="190">
        <v>48708.943239488013</v>
      </c>
      <c r="F1838" s="174">
        <v>1832</v>
      </c>
      <c r="G1838" s="196">
        <v>62625.784165056</v>
      </c>
    </row>
    <row r="1839" spans="1:7">
      <c r="A1839" s="190">
        <v>48708.943239488013</v>
      </c>
      <c r="F1839" s="174">
        <v>1833</v>
      </c>
      <c r="G1839" s="196">
        <v>73441.331712000028</v>
      </c>
    </row>
    <row r="1840" spans="1:7">
      <c r="A1840" s="190">
        <v>48708.943239488013</v>
      </c>
      <c r="F1840" s="174">
        <v>1834</v>
      </c>
      <c r="G1840" s="196">
        <v>87189.549008486414</v>
      </c>
    </row>
    <row r="1841" spans="1:7">
      <c r="A1841" s="190">
        <v>48708.943239488013</v>
      </c>
      <c r="F1841" s="174">
        <v>1835</v>
      </c>
      <c r="G1841" s="196">
        <v>60127.406080000015</v>
      </c>
    </row>
    <row r="1842" spans="1:7">
      <c r="A1842" s="190">
        <v>48708.943239488013</v>
      </c>
      <c r="F1842" s="174">
        <v>1836</v>
      </c>
      <c r="G1842" s="196">
        <v>76566.702670080005</v>
      </c>
    </row>
    <row r="1843" spans="1:7">
      <c r="A1843" s="190">
        <v>48708.94323948802</v>
      </c>
      <c r="F1843" s="174">
        <v>1837</v>
      </c>
      <c r="G1843" s="196">
        <v>51825.375840000001</v>
      </c>
    </row>
    <row r="1844" spans="1:7">
      <c r="A1844" s="190">
        <v>48708.94323948802</v>
      </c>
      <c r="F1844" s="174">
        <v>1838</v>
      </c>
      <c r="G1844" s="196">
        <v>51164.856344000007</v>
      </c>
    </row>
    <row r="1845" spans="1:7">
      <c r="A1845" s="190">
        <v>48708.94323948802</v>
      </c>
      <c r="F1845" s="174">
        <v>1839</v>
      </c>
      <c r="G1845" s="196">
        <v>67559.15347148804</v>
      </c>
    </row>
    <row r="1846" spans="1:7">
      <c r="A1846" s="190">
        <v>48708.943239488028</v>
      </c>
      <c r="F1846" s="174">
        <v>1840</v>
      </c>
      <c r="G1846" s="196">
        <v>68431.31731968002</v>
      </c>
    </row>
    <row r="1847" spans="1:7">
      <c r="A1847" s="190">
        <v>48736.098826240021</v>
      </c>
      <c r="F1847" s="174">
        <v>1841</v>
      </c>
      <c r="G1847" s="196">
        <v>130058.55035228166</v>
      </c>
    </row>
    <row r="1848" spans="1:7">
      <c r="A1848" s="190">
        <v>48736.098826240021</v>
      </c>
      <c r="F1848" s="174">
        <v>1842</v>
      </c>
      <c r="G1848" s="196">
        <v>54150.981920000013</v>
      </c>
    </row>
    <row r="1849" spans="1:7">
      <c r="A1849" s="190">
        <v>48736.098826240028</v>
      </c>
      <c r="F1849" s="174">
        <v>1843</v>
      </c>
      <c r="G1849" s="196">
        <v>72232.738368000006</v>
      </c>
    </row>
    <row r="1850" spans="1:7">
      <c r="A1850" s="190">
        <v>48762.849070279015</v>
      </c>
      <c r="F1850" s="174">
        <v>1844</v>
      </c>
      <c r="G1850" s="196">
        <v>60127.406080000015</v>
      </c>
    </row>
    <row r="1851" spans="1:7">
      <c r="A1851" s="190">
        <v>48762.849070279015</v>
      </c>
      <c r="F1851" s="174">
        <v>1845</v>
      </c>
      <c r="G1851" s="196">
        <v>58670.236799999999</v>
      </c>
    </row>
    <row r="1852" spans="1:7">
      <c r="A1852" s="190">
        <v>48789.15</v>
      </c>
      <c r="F1852" s="174">
        <v>1846</v>
      </c>
      <c r="G1852" s="196">
        <v>85206.073344000033</v>
      </c>
    </row>
    <row r="1853" spans="1:7">
      <c r="A1853" s="190">
        <v>48789.15</v>
      </c>
      <c r="F1853" s="174">
        <v>1847</v>
      </c>
      <c r="G1853" s="196">
        <v>36090.843957000005</v>
      </c>
    </row>
    <row r="1854" spans="1:7">
      <c r="A1854" s="190">
        <v>48789.15</v>
      </c>
      <c r="F1854" s="174">
        <v>1848</v>
      </c>
      <c r="G1854" s="196">
        <v>79781.28667443202</v>
      </c>
    </row>
    <row r="1855" spans="1:7">
      <c r="A1855" s="190">
        <v>48790.034709920001</v>
      </c>
      <c r="F1855" s="174">
        <v>1849</v>
      </c>
      <c r="G1855" s="196">
        <v>52188.153470879995</v>
      </c>
    </row>
    <row r="1856" spans="1:7">
      <c r="A1856" s="190">
        <v>48790.034709920001</v>
      </c>
      <c r="F1856" s="174">
        <v>1850</v>
      </c>
      <c r="G1856" s="196">
        <v>45779.081992000007</v>
      </c>
    </row>
    <row r="1857" spans="1:7">
      <c r="A1857" s="190">
        <v>48790.034709920001</v>
      </c>
      <c r="F1857" s="174">
        <v>1851</v>
      </c>
      <c r="G1857" s="196">
        <v>52472.301480479997</v>
      </c>
    </row>
    <row r="1858" spans="1:7">
      <c r="A1858" s="190">
        <v>48790.034709920001</v>
      </c>
      <c r="F1858" s="174">
        <v>1852</v>
      </c>
      <c r="G1858" s="196">
        <v>46694.663631840005</v>
      </c>
    </row>
    <row r="1859" spans="1:7">
      <c r="A1859" s="190">
        <v>48790.034709920001</v>
      </c>
      <c r="F1859" s="174">
        <v>1853</v>
      </c>
      <c r="G1859" s="196">
        <v>91778.472640512031</v>
      </c>
    </row>
    <row r="1860" spans="1:7">
      <c r="A1860" s="190">
        <v>48790.034709920001</v>
      </c>
      <c r="F1860" s="174">
        <v>1854</v>
      </c>
      <c r="G1860" s="196">
        <v>64422.220800000025</v>
      </c>
    </row>
    <row r="1861" spans="1:7">
      <c r="A1861" s="190">
        <v>48790.034709920001</v>
      </c>
      <c r="F1861" s="174">
        <v>1855</v>
      </c>
      <c r="G1861" s="196">
        <v>55465.804800000013</v>
      </c>
    </row>
    <row r="1862" spans="1:7">
      <c r="A1862" s="190">
        <v>48790.034709920001</v>
      </c>
      <c r="F1862" s="174">
        <v>1856</v>
      </c>
      <c r="G1862" s="196">
        <v>77684.265791999991</v>
      </c>
    </row>
    <row r="1863" spans="1:7">
      <c r="A1863" s="190">
        <v>48790.034709920008</v>
      </c>
      <c r="F1863" s="174">
        <v>1857</v>
      </c>
      <c r="G1863" s="196">
        <v>55234.001558400021</v>
      </c>
    </row>
    <row r="1864" spans="1:7">
      <c r="A1864" s="190">
        <v>48790.034709920008</v>
      </c>
      <c r="F1864" s="174">
        <v>1858</v>
      </c>
      <c r="G1864" s="196">
        <v>80766.206029824039</v>
      </c>
    </row>
    <row r="1865" spans="1:7">
      <c r="A1865" s="190">
        <v>48790.034709920008</v>
      </c>
      <c r="F1865" s="174">
        <v>1859</v>
      </c>
      <c r="G1865" s="196">
        <v>77017.434957496356</v>
      </c>
    </row>
    <row r="1866" spans="1:7">
      <c r="A1866" s="190">
        <v>48790.034709920008</v>
      </c>
      <c r="F1866" s="174">
        <v>1860</v>
      </c>
      <c r="G1866" s="196">
        <v>56969.272820000006</v>
      </c>
    </row>
    <row r="1867" spans="1:7">
      <c r="A1867" s="190">
        <v>48790.034709920008</v>
      </c>
      <c r="F1867" s="174">
        <v>1861</v>
      </c>
      <c r="G1867" s="196">
        <v>29548.059379999999</v>
      </c>
    </row>
    <row r="1868" spans="1:7">
      <c r="A1868" s="190">
        <v>48790.034709920015</v>
      </c>
      <c r="F1868" s="174">
        <v>1862</v>
      </c>
      <c r="G1868" s="196">
        <v>70965.497344000018</v>
      </c>
    </row>
    <row r="1869" spans="1:7">
      <c r="A1869" s="190">
        <v>48790.034709920015</v>
      </c>
      <c r="F1869" s="174">
        <v>1863</v>
      </c>
      <c r="G1869" s="196">
        <v>98019.016704000009</v>
      </c>
    </row>
    <row r="1870" spans="1:7">
      <c r="A1870" s="190">
        <v>48790.034709920015</v>
      </c>
      <c r="F1870" s="174">
        <v>1864</v>
      </c>
      <c r="G1870" s="196">
        <v>73954.079999999987</v>
      </c>
    </row>
    <row r="1871" spans="1:7">
      <c r="A1871" s="190">
        <v>48790.034709920023</v>
      </c>
      <c r="F1871" s="174">
        <v>1865</v>
      </c>
      <c r="G1871" s="196">
        <v>62190.451008000004</v>
      </c>
    </row>
    <row r="1872" spans="1:7">
      <c r="A1872" s="190">
        <v>48811.488383150092</v>
      </c>
      <c r="F1872" s="174">
        <v>1866</v>
      </c>
      <c r="G1872" s="196">
        <v>87333.12000000001</v>
      </c>
    </row>
    <row r="1873" spans="1:7">
      <c r="A1873" s="190">
        <v>48811.488383150114</v>
      </c>
      <c r="F1873" s="174">
        <v>1867</v>
      </c>
      <c r="G1873" s="196">
        <v>39563.296348800002</v>
      </c>
    </row>
    <row r="1874" spans="1:7">
      <c r="A1874" s="190">
        <v>48844.030284047498</v>
      </c>
      <c r="F1874" s="174">
        <v>1868</v>
      </c>
      <c r="G1874" s="196">
        <v>91931.26699008001</v>
      </c>
    </row>
    <row r="1875" spans="1:7">
      <c r="A1875" s="190">
        <v>48865.507699900649</v>
      </c>
      <c r="F1875" s="174">
        <v>1869</v>
      </c>
      <c r="G1875" s="196">
        <v>49234.107047999998</v>
      </c>
    </row>
    <row r="1876" spans="1:7">
      <c r="A1876" s="190">
        <v>48865.507699900656</v>
      </c>
      <c r="F1876" s="174">
        <v>1870</v>
      </c>
      <c r="G1876" s="196">
        <v>82518.680311603224</v>
      </c>
    </row>
    <row r="1877" spans="1:7">
      <c r="A1877" s="190">
        <v>48871.261182799994</v>
      </c>
      <c r="F1877" s="174">
        <v>1871</v>
      </c>
      <c r="G1877" s="196">
        <v>42006.911711520006</v>
      </c>
    </row>
    <row r="1878" spans="1:7">
      <c r="A1878" s="190">
        <v>48871.261182800001</v>
      </c>
      <c r="F1878" s="174">
        <v>1872</v>
      </c>
      <c r="G1878" s="196">
        <v>48606.6135268</v>
      </c>
    </row>
    <row r="1879" spans="1:7">
      <c r="A1879" s="190">
        <v>48871.261182800008</v>
      </c>
      <c r="F1879" s="174">
        <v>1873</v>
      </c>
      <c r="G1879" s="196">
        <v>51717.436792515218</v>
      </c>
    </row>
    <row r="1880" spans="1:7">
      <c r="A1880" s="190">
        <v>48891.864000000001</v>
      </c>
      <c r="F1880" s="174">
        <v>1874</v>
      </c>
      <c r="G1880" s="196">
        <v>85158.596812800024</v>
      </c>
    </row>
    <row r="1881" spans="1:7">
      <c r="A1881" s="190">
        <v>48891.864000000001</v>
      </c>
      <c r="F1881" s="174">
        <v>1875</v>
      </c>
      <c r="G1881" s="196">
        <v>86401.566720000003</v>
      </c>
    </row>
    <row r="1882" spans="1:7">
      <c r="A1882" s="190">
        <v>48891.864000000001</v>
      </c>
      <c r="F1882" s="174">
        <v>1876</v>
      </c>
      <c r="G1882" s="196">
        <v>95377.62843033603</v>
      </c>
    </row>
    <row r="1883" spans="1:7">
      <c r="A1883" s="190">
        <v>48891.864000000001</v>
      </c>
      <c r="F1883" s="174">
        <v>1877</v>
      </c>
      <c r="G1883" s="196">
        <v>57922.47888000001</v>
      </c>
    </row>
    <row r="1884" spans="1:7">
      <c r="A1884" s="190">
        <v>48891.864000000001</v>
      </c>
      <c r="F1884" s="174">
        <v>1878</v>
      </c>
      <c r="G1884" s="196">
        <v>68689.548705792025</v>
      </c>
    </row>
    <row r="1885" spans="1:7">
      <c r="A1885" s="190">
        <v>48891.864000000001</v>
      </c>
      <c r="F1885" s="174">
        <v>1879</v>
      </c>
      <c r="G1885" s="196">
        <v>74982.412288000021</v>
      </c>
    </row>
    <row r="1886" spans="1:7">
      <c r="A1886" s="190">
        <v>48891.864000000001</v>
      </c>
      <c r="F1886" s="174">
        <v>1880</v>
      </c>
      <c r="G1886" s="196">
        <v>57922.47888000001</v>
      </c>
    </row>
    <row r="1887" spans="1:7">
      <c r="A1887" s="190">
        <v>48891.864000000009</v>
      </c>
      <c r="F1887" s="174">
        <v>1881</v>
      </c>
      <c r="G1887" s="196">
        <v>69245.670239999992</v>
      </c>
    </row>
    <row r="1888" spans="1:7">
      <c r="A1888" s="190">
        <v>48891.864000000009</v>
      </c>
      <c r="F1888" s="174">
        <v>1882</v>
      </c>
      <c r="G1888" s="196">
        <v>48525.826911520016</v>
      </c>
    </row>
    <row r="1889" spans="1:7">
      <c r="A1889" s="190">
        <v>48891.864000000009</v>
      </c>
      <c r="F1889" s="174">
        <v>1883</v>
      </c>
      <c r="G1889" s="196">
        <v>58858.819704000009</v>
      </c>
    </row>
    <row r="1890" spans="1:7">
      <c r="A1890" s="190">
        <v>48891.864000000009</v>
      </c>
      <c r="F1890" s="174">
        <v>1884</v>
      </c>
      <c r="G1890" s="196">
        <v>61527.086197248012</v>
      </c>
    </row>
    <row r="1891" spans="1:7">
      <c r="A1891" s="190">
        <v>48891.864000000009</v>
      </c>
      <c r="F1891" s="174">
        <v>1885</v>
      </c>
      <c r="G1891" s="196">
        <v>97392.845796341775</v>
      </c>
    </row>
    <row r="1892" spans="1:7">
      <c r="A1892" s="190">
        <v>48891.864000000009</v>
      </c>
      <c r="F1892" s="174">
        <v>1886</v>
      </c>
      <c r="G1892" s="196">
        <v>82518.680311603224</v>
      </c>
    </row>
    <row r="1893" spans="1:7">
      <c r="A1893" s="190">
        <v>48892.750572467208</v>
      </c>
      <c r="F1893" s="174">
        <v>1887</v>
      </c>
      <c r="G1893" s="196">
        <v>98127.493632000012</v>
      </c>
    </row>
    <row r="1894" spans="1:7">
      <c r="A1894" s="190">
        <v>48892.750572467208</v>
      </c>
      <c r="F1894" s="174">
        <v>1888</v>
      </c>
      <c r="G1894" s="196">
        <v>54758.887680000007</v>
      </c>
    </row>
    <row r="1895" spans="1:7">
      <c r="A1895" s="190">
        <v>48892.750572467216</v>
      </c>
      <c r="F1895" s="174">
        <v>1889</v>
      </c>
      <c r="G1895" s="196">
        <v>62293.986719999994</v>
      </c>
    </row>
    <row r="1896" spans="1:7">
      <c r="A1896" s="190">
        <v>48892.750572467216</v>
      </c>
      <c r="F1896" s="174">
        <v>1890</v>
      </c>
      <c r="G1896" s="196">
        <v>64665.32352000002</v>
      </c>
    </row>
    <row r="1897" spans="1:7">
      <c r="A1897" s="190">
        <v>48892.750572467216</v>
      </c>
      <c r="F1897" s="174">
        <v>1891</v>
      </c>
      <c r="G1897" s="196">
        <v>64145.434256216337</v>
      </c>
    </row>
    <row r="1898" spans="1:7">
      <c r="A1898" s="190">
        <v>48946.859821487604</v>
      </c>
      <c r="F1898" s="174">
        <v>1892</v>
      </c>
      <c r="G1898" s="196">
        <v>64629.292224000004</v>
      </c>
    </row>
    <row r="1899" spans="1:7">
      <c r="A1899" s="190">
        <v>48946.859821487604</v>
      </c>
      <c r="F1899" s="174">
        <v>1893</v>
      </c>
      <c r="G1899" s="196">
        <v>63841.157632000017</v>
      </c>
    </row>
    <row r="1900" spans="1:7">
      <c r="A1900" s="190">
        <v>48946.859821487618</v>
      </c>
      <c r="F1900" s="174">
        <v>1894</v>
      </c>
      <c r="G1900" s="196">
        <v>65921.87806848</v>
      </c>
    </row>
    <row r="1901" spans="1:7">
      <c r="A1901" s="190">
        <v>48973.26</v>
      </c>
      <c r="F1901" s="174">
        <v>1895</v>
      </c>
      <c r="G1901" s="196">
        <v>34874.159159000003</v>
      </c>
    </row>
    <row r="1902" spans="1:7">
      <c r="A1902" s="190">
        <v>48973.26</v>
      </c>
      <c r="F1902" s="174">
        <v>1896</v>
      </c>
      <c r="G1902" s="196">
        <v>46596.565599000001</v>
      </c>
    </row>
    <row r="1903" spans="1:7">
      <c r="A1903" s="190">
        <v>48973.26</v>
      </c>
      <c r="F1903" s="174">
        <v>1897</v>
      </c>
      <c r="G1903" s="196">
        <v>68621.101449599999</v>
      </c>
    </row>
    <row r="1904" spans="1:7">
      <c r="A1904" s="190">
        <v>48973.26</v>
      </c>
      <c r="F1904" s="174">
        <v>1898</v>
      </c>
      <c r="G1904" s="196">
        <v>54060.980288000013</v>
      </c>
    </row>
    <row r="1905" spans="1:7">
      <c r="A1905" s="190">
        <v>48973.26</v>
      </c>
      <c r="F1905" s="174">
        <v>1899</v>
      </c>
      <c r="G1905" s="196">
        <v>91778.472640512002</v>
      </c>
    </row>
    <row r="1906" spans="1:7">
      <c r="A1906" s="190">
        <v>48973.26</v>
      </c>
      <c r="F1906" s="174">
        <v>1900</v>
      </c>
      <c r="G1906" s="196">
        <v>54379.226058752007</v>
      </c>
    </row>
    <row r="1907" spans="1:7">
      <c r="A1907" s="190">
        <v>48973.26</v>
      </c>
      <c r="F1907" s="174">
        <v>1901</v>
      </c>
      <c r="G1907" s="196">
        <v>94057.937974067245</v>
      </c>
    </row>
    <row r="1908" spans="1:7">
      <c r="A1908" s="190">
        <v>48973.26</v>
      </c>
      <c r="F1908" s="174">
        <v>1902</v>
      </c>
      <c r="G1908" s="196">
        <v>102518.78504878082</v>
      </c>
    </row>
    <row r="1909" spans="1:7">
      <c r="A1909" s="190">
        <v>48973.26</v>
      </c>
      <c r="F1909" s="174">
        <v>1903</v>
      </c>
      <c r="G1909" s="196">
        <v>66141.556488000002</v>
      </c>
    </row>
    <row r="1910" spans="1:7">
      <c r="A1910" s="190">
        <v>48973.260000000009</v>
      </c>
      <c r="F1910" s="174">
        <v>1904</v>
      </c>
      <c r="G1910" s="196">
        <v>55736.724960000007</v>
      </c>
    </row>
    <row r="1911" spans="1:7">
      <c r="A1911" s="190">
        <v>48974.148048448013</v>
      </c>
      <c r="F1911" s="174">
        <v>1905</v>
      </c>
      <c r="G1911" s="196">
        <v>51108.295168000011</v>
      </c>
    </row>
    <row r="1912" spans="1:7">
      <c r="A1912" s="190">
        <v>48994.794239999996</v>
      </c>
      <c r="F1912" s="174">
        <v>1906</v>
      </c>
      <c r="G1912" s="196">
        <v>61629.517528319993</v>
      </c>
    </row>
    <row r="1913" spans="1:7">
      <c r="A1913" s="190">
        <v>48994.794240000003</v>
      </c>
      <c r="F1913" s="174">
        <v>1907</v>
      </c>
      <c r="G1913" s="196">
        <v>100453.47594240004</v>
      </c>
    </row>
    <row r="1914" spans="1:7">
      <c r="A1914" s="190">
        <v>48994.794240000003</v>
      </c>
      <c r="F1914" s="174">
        <v>1908</v>
      </c>
      <c r="G1914" s="196">
        <v>90458.150753402908</v>
      </c>
    </row>
    <row r="1915" spans="1:7">
      <c r="A1915" s="190">
        <v>48994.794240000017</v>
      </c>
      <c r="F1915" s="174">
        <v>1909</v>
      </c>
      <c r="G1915" s="196">
        <v>48708.943239488013</v>
      </c>
    </row>
    <row r="1916" spans="1:7">
      <c r="A1916" s="190">
        <v>49049.01642</v>
      </c>
      <c r="F1916" s="174">
        <v>1910</v>
      </c>
      <c r="G1916" s="196">
        <v>64423.388989603867</v>
      </c>
    </row>
    <row r="1917" spans="1:7">
      <c r="A1917" s="190">
        <v>49049.01642</v>
      </c>
      <c r="F1917" s="174">
        <v>1911</v>
      </c>
      <c r="G1917" s="196">
        <v>102575.94000998403</v>
      </c>
    </row>
    <row r="1918" spans="1:7">
      <c r="A1918" s="190">
        <v>49049.016420000007</v>
      </c>
      <c r="F1918" s="174">
        <v>1912</v>
      </c>
      <c r="G1918" s="196">
        <v>54439.407150016006</v>
      </c>
    </row>
    <row r="1919" spans="1:7">
      <c r="A1919" s="190">
        <v>49049.016420000007</v>
      </c>
      <c r="F1919" s="174">
        <v>1913</v>
      </c>
      <c r="G1919" s="196">
        <v>55026.354935999996</v>
      </c>
    </row>
    <row r="1920" spans="1:7">
      <c r="A1920" s="190">
        <v>49049.016420000007</v>
      </c>
      <c r="F1920" s="174">
        <v>1914</v>
      </c>
      <c r="G1920" s="196">
        <v>102190.31617536001</v>
      </c>
    </row>
    <row r="1921" spans="1:7">
      <c r="A1921" s="190">
        <v>49076.361599999997</v>
      </c>
      <c r="F1921" s="174">
        <v>1915</v>
      </c>
      <c r="G1921" s="196">
        <v>81945.064857599995</v>
      </c>
    </row>
    <row r="1922" spans="1:7">
      <c r="A1922" s="190">
        <v>49076.361600000004</v>
      </c>
      <c r="F1922" s="174">
        <v>1916</v>
      </c>
      <c r="G1922" s="196">
        <v>46099.535565944003</v>
      </c>
    </row>
    <row r="1923" spans="1:7">
      <c r="A1923" s="190">
        <v>49076.361600000011</v>
      </c>
      <c r="F1923" s="174">
        <v>1917</v>
      </c>
      <c r="G1923" s="196">
        <v>86727.610368000023</v>
      </c>
    </row>
    <row r="1924" spans="1:7">
      <c r="A1924" s="190">
        <v>49076.361600000011</v>
      </c>
      <c r="F1924" s="174">
        <v>1918</v>
      </c>
      <c r="G1924" s="196">
        <v>114453.15411640324</v>
      </c>
    </row>
    <row r="1925" spans="1:7">
      <c r="A1925" s="190">
        <v>49076.361600000011</v>
      </c>
      <c r="F1925" s="174">
        <v>1919</v>
      </c>
      <c r="G1925" s="196">
        <v>97080.800366592011</v>
      </c>
    </row>
    <row r="1926" spans="1:7">
      <c r="A1926" s="190">
        <v>49130.674049999994</v>
      </c>
      <c r="F1926" s="174">
        <v>1920</v>
      </c>
      <c r="G1926" s="196">
        <v>36770.756050000004</v>
      </c>
    </row>
    <row r="1927" spans="1:7">
      <c r="A1927" s="190">
        <v>49130.674049999994</v>
      </c>
      <c r="F1927" s="174">
        <v>1921</v>
      </c>
      <c r="G1927" s="196">
        <v>91778.472640512002</v>
      </c>
    </row>
    <row r="1928" spans="1:7">
      <c r="A1928" s="190">
        <v>49130.674049999994</v>
      </c>
      <c r="F1928" s="174">
        <v>1922</v>
      </c>
      <c r="G1928" s="196">
        <v>41114.798166400004</v>
      </c>
    </row>
    <row r="1929" spans="1:7">
      <c r="A1929" s="190">
        <v>49130.674049999994</v>
      </c>
      <c r="F1929" s="174">
        <v>1923</v>
      </c>
      <c r="G1929" s="196">
        <v>63735.050444800021</v>
      </c>
    </row>
    <row r="1930" spans="1:7">
      <c r="A1930" s="190">
        <v>49130.674049999994</v>
      </c>
      <c r="F1930" s="174">
        <v>1924</v>
      </c>
      <c r="G1930" s="196">
        <v>51357.931273599999</v>
      </c>
    </row>
    <row r="1931" spans="1:7">
      <c r="A1931" s="190">
        <v>49130.674050000001</v>
      </c>
      <c r="F1931" s="174">
        <v>1925</v>
      </c>
      <c r="G1931" s="196">
        <v>86401.566720000003</v>
      </c>
    </row>
    <row r="1932" spans="1:7">
      <c r="A1932" s="190">
        <v>49130.674050000001</v>
      </c>
      <c r="F1932" s="174">
        <v>1926</v>
      </c>
      <c r="G1932" s="196">
        <v>91140.489216000002</v>
      </c>
    </row>
    <row r="1933" spans="1:7">
      <c r="A1933" s="190">
        <v>49130.674050000001</v>
      </c>
      <c r="F1933" s="174">
        <v>1927</v>
      </c>
      <c r="G1933" s="196">
        <v>63530.84416000003</v>
      </c>
    </row>
    <row r="1934" spans="1:7">
      <c r="A1934" s="190">
        <v>49130.674050000001</v>
      </c>
      <c r="F1934" s="174">
        <v>1928</v>
      </c>
      <c r="G1934" s="196">
        <v>82828.569599999988</v>
      </c>
    </row>
    <row r="1935" spans="1:7">
      <c r="A1935" s="190">
        <v>49130.674050000001</v>
      </c>
      <c r="F1935" s="174">
        <v>1929</v>
      </c>
      <c r="G1935" s="196">
        <v>86257.963008000021</v>
      </c>
    </row>
    <row r="1936" spans="1:7">
      <c r="A1936" s="190">
        <v>49130.674050000001</v>
      </c>
      <c r="F1936" s="174">
        <v>1930</v>
      </c>
      <c r="G1936" s="196">
        <v>39629.161992000001</v>
      </c>
    </row>
    <row r="1937" spans="1:7">
      <c r="A1937" s="190">
        <v>49130.674050000001</v>
      </c>
      <c r="F1937" s="174">
        <v>1931</v>
      </c>
      <c r="G1937" s="196">
        <v>66031.625923199987</v>
      </c>
    </row>
    <row r="1938" spans="1:7">
      <c r="A1938" s="190">
        <v>49152.277507199993</v>
      </c>
      <c r="F1938" s="174">
        <v>1932</v>
      </c>
      <c r="G1938" s="196">
        <v>52020.943296000012</v>
      </c>
    </row>
    <row r="1939" spans="1:7">
      <c r="A1939" s="190">
        <v>49152.277507200015</v>
      </c>
      <c r="F1939" s="174">
        <v>1933</v>
      </c>
      <c r="G1939" s="196">
        <v>62425.131955200013</v>
      </c>
    </row>
    <row r="1940" spans="1:7">
      <c r="A1940" s="190">
        <v>49179.680256000007</v>
      </c>
      <c r="F1940" s="174">
        <v>1934</v>
      </c>
      <c r="G1940" s="196">
        <v>85659.907797811233</v>
      </c>
    </row>
    <row r="1941" spans="1:7">
      <c r="A1941" s="190">
        <v>49179.680256000007</v>
      </c>
      <c r="F1941" s="174">
        <v>1935</v>
      </c>
      <c r="G1941" s="196">
        <v>74982.412288000021</v>
      </c>
    </row>
    <row r="1942" spans="1:7">
      <c r="A1942" s="190">
        <v>49179.680256000007</v>
      </c>
      <c r="F1942" s="174">
        <v>1936</v>
      </c>
      <c r="G1942" s="196">
        <v>26853.306515624998</v>
      </c>
    </row>
    <row r="1943" spans="1:7">
      <c r="A1943" s="190">
        <v>49179.680256000014</v>
      </c>
      <c r="F1943" s="174">
        <v>1937</v>
      </c>
      <c r="G1943" s="196">
        <v>69169.121279999992</v>
      </c>
    </row>
    <row r="1944" spans="1:7">
      <c r="A1944" s="190">
        <v>49212.467624999997</v>
      </c>
      <c r="F1944" s="174">
        <v>1938</v>
      </c>
      <c r="G1944" s="196">
        <v>89355.041075363872</v>
      </c>
    </row>
    <row r="1945" spans="1:7">
      <c r="A1945" s="190">
        <v>49212.467624999997</v>
      </c>
      <c r="F1945" s="174">
        <v>1939</v>
      </c>
      <c r="G1945" s="196">
        <v>77306.664960000009</v>
      </c>
    </row>
    <row r="1946" spans="1:7">
      <c r="A1946" s="190">
        <v>49234.107047999998</v>
      </c>
      <c r="F1946" s="174">
        <v>1940</v>
      </c>
      <c r="G1946" s="196">
        <v>81070.98416578563</v>
      </c>
    </row>
    <row r="1947" spans="1:7">
      <c r="A1947" s="190">
        <v>49234.107047999998</v>
      </c>
      <c r="F1947" s="174">
        <v>1941</v>
      </c>
      <c r="G1947" s="196">
        <v>137343.78493968386</v>
      </c>
    </row>
    <row r="1948" spans="1:7">
      <c r="A1948" s="190">
        <v>49234.107047999998</v>
      </c>
      <c r="F1948" s="174">
        <v>1942</v>
      </c>
      <c r="G1948" s="196">
        <v>46948.901324639999</v>
      </c>
    </row>
    <row r="1949" spans="1:7">
      <c r="A1949" s="190">
        <v>49234.107047999998</v>
      </c>
      <c r="F1949" s="174">
        <v>1943</v>
      </c>
      <c r="G1949" s="196">
        <v>54934.898390400005</v>
      </c>
    </row>
    <row r="1950" spans="1:7">
      <c r="A1950" s="190">
        <v>49234.107047999998</v>
      </c>
      <c r="F1950" s="174">
        <v>1944</v>
      </c>
      <c r="G1950" s="196">
        <v>41761.072942499988</v>
      </c>
    </row>
    <row r="1951" spans="1:7">
      <c r="A1951" s="190">
        <v>49234.107047999998</v>
      </c>
      <c r="F1951" s="174">
        <v>1945</v>
      </c>
      <c r="G1951" s="196">
        <v>61432.057344000008</v>
      </c>
    </row>
    <row r="1952" spans="1:7">
      <c r="A1952" s="190">
        <v>49234.107047999998</v>
      </c>
      <c r="F1952" s="174">
        <v>1946</v>
      </c>
      <c r="G1952" s="196">
        <v>51357.931273600014</v>
      </c>
    </row>
    <row r="1953" spans="1:7">
      <c r="A1953" s="190">
        <v>49234.107047999998</v>
      </c>
      <c r="F1953" s="174">
        <v>1947</v>
      </c>
      <c r="G1953" s="196">
        <v>51551.734787840018</v>
      </c>
    </row>
    <row r="1954" spans="1:7">
      <c r="A1954" s="190">
        <v>49234.107047999998</v>
      </c>
      <c r="F1954" s="174">
        <v>1948</v>
      </c>
      <c r="G1954" s="196">
        <v>34858.831234375</v>
      </c>
    </row>
    <row r="1955" spans="1:7">
      <c r="A1955" s="190">
        <v>49234.107047999998</v>
      </c>
      <c r="F1955" s="174">
        <v>1949</v>
      </c>
      <c r="G1955" s="196">
        <v>68880.049002240004</v>
      </c>
    </row>
    <row r="1956" spans="1:7">
      <c r="A1956" s="190">
        <v>49234.107048000005</v>
      </c>
      <c r="F1956" s="174">
        <v>1950</v>
      </c>
      <c r="G1956" s="196">
        <v>55026.354935999989</v>
      </c>
    </row>
    <row r="1957" spans="1:7">
      <c r="A1957" s="190">
        <v>49234.107048000005</v>
      </c>
      <c r="F1957" s="174">
        <v>1951</v>
      </c>
      <c r="G1957" s="196">
        <v>56906.295040000026</v>
      </c>
    </row>
    <row r="1958" spans="1:7">
      <c r="A1958" s="190">
        <v>49234.107048000005</v>
      </c>
      <c r="F1958" s="174">
        <v>1952</v>
      </c>
      <c r="G1958" s="196">
        <v>48370.350784000017</v>
      </c>
    </row>
    <row r="1959" spans="1:7">
      <c r="A1959" s="190">
        <v>49234.107048000005</v>
      </c>
      <c r="F1959" s="174">
        <v>1953</v>
      </c>
      <c r="G1959" s="196">
        <v>67559.153471488025</v>
      </c>
    </row>
    <row r="1960" spans="1:7">
      <c r="A1960" s="190">
        <v>49234.107048000005</v>
      </c>
      <c r="F1960" s="174">
        <v>1954</v>
      </c>
      <c r="G1960" s="196">
        <v>46622.543520000007</v>
      </c>
    </row>
    <row r="1961" spans="1:7">
      <c r="A1961" s="190">
        <v>49234.107048000005</v>
      </c>
      <c r="F1961" s="174">
        <v>1955</v>
      </c>
      <c r="G1961" s="196">
        <v>85659.907797811233</v>
      </c>
    </row>
    <row r="1962" spans="1:7">
      <c r="A1962" s="190">
        <v>49234.107048000005</v>
      </c>
      <c r="F1962" s="174">
        <v>1956</v>
      </c>
      <c r="G1962" s="196">
        <v>36966.608708540007</v>
      </c>
    </row>
    <row r="1963" spans="1:7">
      <c r="A1963" s="190">
        <v>49234.107048000005</v>
      </c>
      <c r="F1963" s="174">
        <v>1957</v>
      </c>
      <c r="G1963" s="196">
        <v>63735.050444800028</v>
      </c>
    </row>
    <row r="1964" spans="1:7">
      <c r="A1964" s="190">
        <v>49234.107048000005</v>
      </c>
      <c r="F1964" s="174">
        <v>1958</v>
      </c>
      <c r="G1964" s="196">
        <v>65572.617599999998</v>
      </c>
    </row>
    <row r="1965" spans="1:7">
      <c r="A1965" s="190">
        <v>49234.107048000005</v>
      </c>
      <c r="F1965" s="174">
        <v>1959</v>
      </c>
      <c r="G1965" s="196">
        <v>55142.199893760007</v>
      </c>
    </row>
    <row r="1966" spans="1:7">
      <c r="A1966" s="190">
        <v>49234.107048000005</v>
      </c>
      <c r="F1966" s="174">
        <v>1960</v>
      </c>
      <c r="G1966" s="196">
        <v>81375.436800000025</v>
      </c>
    </row>
    <row r="1967" spans="1:7">
      <c r="A1967" s="190">
        <v>49234.107048000005</v>
      </c>
      <c r="F1967" s="174">
        <v>1961</v>
      </c>
      <c r="G1967" s="196">
        <v>61072.535999999993</v>
      </c>
    </row>
    <row r="1968" spans="1:7">
      <c r="A1968" s="190">
        <v>49234.107048000013</v>
      </c>
      <c r="F1968" s="174">
        <v>1962</v>
      </c>
      <c r="G1968" s="196">
        <v>64557.846528000024</v>
      </c>
    </row>
    <row r="1969" spans="1:7">
      <c r="A1969" s="190">
        <v>49234.107048000013</v>
      </c>
      <c r="F1969" s="174">
        <v>1963</v>
      </c>
      <c r="G1969" s="196">
        <v>91534.629507840014</v>
      </c>
    </row>
    <row r="1970" spans="1:7">
      <c r="A1970" s="190">
        <v>49234.10704800002</v>
      </c>
      <c r="F1970" s="174">
        <v>1964</v>
      </c>
      <c r="G1970" s="196">
        <v>61862.08174540801</v>
      </c>
    </row>
    <row r="1971" spans="1:7">
      <c r="A1971" s="190">
        <v>49316.072819999987</v>
      </c>
      <c r="F1971" s="174">
        <v>1965</v>
      </c>
      <c r="G1971" s="196">
        <v>51164.856344</v>
      </c>
    </row>
    <row r="1972" spans="1:7">
      <c r="A1972" s="190">
        <v>49316.072819999987</v>
      </c>
      <c r="F1972" s="174">
        <v>1966</v>
      </c>
      <c r="G1972" s="196">
        <v>49764.932999999997</v>
      </c>
    </row>
    <row r="1973" spans="1:7">
      <c r="A1973" s="190">
        <v>49316.072819999994</v>
      </c>
      <c r="F1973" s="174">
        <v>1967</v>
      </c>
      <c r="G1973" s="196">
        <v>54379.226058752014</v>
      </c>
    </row>
    <row r="1974" spans="1:7">
      <c r="A1974" s="190">
        <v>49316.072819999994</v>
      </c>
      <c r="F1974" s="174">
        <v>1968</v>
      </c>
      <c r="G1974" s="196">
        <v>100664.95694438404</v>
      </c>
    </row>
    <row r="1975" spans="1:7">
      <c r="A1975" s="190">
        <v>49316.072819999994</v>
      </c>
      <c r="F1975" s="174">
        <v>1969</v>
      </c>
      <c r="G1975" s="196">
        <v>68145.328479549469</v>
      </c>
    </row>
    <row r="1976" spans="1:7">
      <c r="A1976" s="190">
        <v>49316.072820000001</v>
      </c>
      <c r="F1976" s="174">
        <v>1970</v>
      </c>
      <c r="G1976" s="196">
        <v>61628.4</v>
      </c>
    </row>
    <row r="1977" spans="1:7">
      <c r="A1977" s="190">
        <v>49316.072820000001</v>
      </c>
      <c r="F1977" s="174">
        <v>1971</v>
      </c>
      <c r="G1977" s="196">
        <v>91931.266990080025</v>
      </c>
    </row>
    <row r="1978" spans="1:7">
      <c r="A1978" s="190">
        <v>49316.072820000001</v>
      </c>
      <c r="F1978" s="174">
        <v>1972</v>
      </c>
      <c r="G1978" s="196">
        <v>83094.804287999985</v>
      </c>
    </row>
    <row r="1979" spans="1:7">
      <c r="A1979" s="190">
        <v>49316.072820000001</v>
      </c>
      <c r="F1979" s="174">
        <v>1973</v>
      </c>
      <c r="G1979" s="196">
        <v>61732.119388800005</v>
      </c>
    </row>
    <row r="1980" spans="1:7">
      <c r="A1980" s="190">
        <v>49316.072820000001</v>
      </c>
      <c r="F1980" s="174">
        <v>1974</v>
      </c>
      <c r="G1980" s="196">
        <v>69391.450598399999</v>
      </c>
    </row>
    <row r="1981" spans="1:7">
      <c r="A1981" s="190">
        <v>49316.072820000001</v>
      </c>
      <c r="F1981" s="174">
        <v>1975</v>
      </c>
      <c r="G1981" s="196">
        <v>52385.089899072009</v>
      </c>
    </row>
    <row r="1982" spans="1:7">
      <c r="A1982" s="190">
        <v>49316.072820000001</v>
      </c>
      <c r="F1982" s="174">
        <v>1976</v>
      </c>
      <c r="G1982" s="196">
        <v>51164.856344</v>
      </c>
    </row>
    <row r="1983" spans="1:7">
      <c r="A1983" s="190">
        <v>49316.072820000001</v>
      </c>
      <c r="F1983" s="174">
        <v>1977</v>
      </c>
      <c r="G1983" s="196">
        <v>76482.060533760014</v>
      </c>
    </row>
    <row r="1984" spans="1:7">
      <c r="A1984" s="190">
        <v>49316.072820000001</v>
      </c>
      <c r="F1984" s="174">
        <v>1978</v>
      </c>
      <c r="G1984" s="196">
        <v>51437.376526211214</v>
      </c>
    </row>
    <row r="1985" spans="1:7">
      <c r="A1985" s="190">
        <v>49316.072820000009</v>
      </c>
      <c r="F1985" s="174">
        <v>1979</v>
      </c>
      <c r="G1985" s="196">
        <v>96973.480525824038</v>
      </c>
    </row>
    <row r="1986" spans="1:7">
      <c r="A1986" s="190">
        <v>49316.072820000009</v>
      </c>
      <c r="F1986" s="174">
        <v>1980</v>
      </c>
      <c r="G1986" s="196">
        <v>65117.980784640007</v>
      </c>
    </row>
    <row r="1987" spans="1:7">
      <c r="A1987" s="190">
        <v>49316.072820000009</v>
      </c>
      <c r="F1987" s="174">
        <v>1981</v>
      </c>
      <c r="G1987" s="196">
        <v>73441.331711999999</v>
      </c>
    </row>
    <row r="1988" spans="1:7">
      <c r="A1988" s="190">
        <v>49337.757799680003</v>
      </c>
      <c r="F1988" s="174">
        <v>1982</v>
      </c>
      <c r="G1988" s="196">
        <v>50057.888832000011</v>
      </c>
    </row>
    <row r="1989" spans="1:7">
      <c r="A1989" s="190">
        <v>49337.757799680003</v>
      </c>
      <c r="F1989" s="174">
        <v>1983</v>
      </c>
      <c r="G1989" s="196">
        <v>62293.986720000001</v>
      </c>
    </row>
    <row r="1990" spans="1:7">
      <c r="A1990" s="190">
        <v>49337.75779968001</v>
      </c>
      <c r="F1990" s="174">
        <v>1984</v>
      </c>
      <c r="G1990" s="196">
        <v>104961.85804799999</v>
      </c>
    </row>
    <row r="1991" spans="1:7">
      <c r="A1991" s="190">
        <v>49337.75779968001</v>
      </c>
      <c r="F1991" s="174">
        <v>1985</v>
      </c>
      <c r="G1991" s="196">
        <v>48268.732400000001</v>
      </c>
    </row>
    <row r="1992" spans="1:7">
      <c r="A1992" s="190">
        <v>49392.359534939998</v>
      </c>
      <c r="F1992" s="174">
        <v>1986</v>
      </c>
      <c r="G1992" s="196">
        <v>58425.04156440001</v>
      </c>
    </row>
    <row r="1993" spans="1:7">
      <c r="A1993" s="190">
        <v>49392.359534939998</v>
      </c>
      <c r="F1993" s="174">
        <v>1987</v>
      </c>
      <c r="G1993" s="196">
        <v>48606.6135268</v>
      </c>
    </row>
    <row r="1994" spans="1:7">
      <c r="A1994" s="190">
        <v>49392.359534940006</v>
      </c>
      <c r="F1994" s="174">
        <v>1988</v>
      </c>
      <c r="G1994" s="196">
        <v>65116.799999999996</v>
      </c>
    </row>
    <row r="1995" spans="1:7">
      <c r="A1995" s="190">
        <v>49392.359534940006</v>
      </c>
      <c r="F1995" s="174">
        <v>1989</v>
      </c>
      <c r="G1995" s="196">
        <v>39167.382774943755</v>
      </c>
    </row>
    <row r="1996" spans="1:7">
      <c r="A1996" s="190">
        <v>49392.359534940006</v>
      </c>
      <c r="F1996" s="174">
        <v>1990</v>
      </c>
      <c r="G1996" s="196">
        <v>82828.569600000003</v>
      </c>
    </row>
    <row r="1997" spans="1:7">
      <c r="A1997" s="190">
        <v>49398.175050000005</v>
      </c>
      <c r="F1997" s="174">
        <v>1991</v>
      </c>
      <c r="G1997" s="196">
        <v>129082.50464256</v>
      </c>
    </row>
    <row r="1998" spans="1:7">
      <c r="A1998" s="190">
        <v>49419.896131199996</v>
      </c>
      <c r="F1998" s="174">
        <v>1992</v>
      </c>
      <c r="G1998" s="196">
        <v>108730.49641058307</v>
      </c>
    </row>
    <row r="1999" spans="1:7">
      <c r="A1999" s="190">
        <v>49419.896131199996</v>
      </c>
      <c r="F1999" s="174">
        <v>1993</v>
      </c>
      <c r="G1999" s="196">
        <v>91931.266990080025</v>
      </c>
    </row>
    <row r="2000" spans="1:7">
      <c r="A2000" s="190">
        <v>49419.896131200003</v>
      </c>
      <c r="F2000" s="174">
        <v>1994</v>
      </c>
      <c r="G2000" s="196">
        <v>68651.275125350425</v>
      </c>
    </row>
    <row r="2001" spans="1:7">
      <c r="A2001" s="190">
        <v>49419.896131200003</v>
      </c>
      <c r="F2001" s="174">
        <v>1995</v>
      </c>
      <c r="G2001" s="196">
        <v>68621.101449599999</v>
      </c>
    </row>
    <row r="2002" spans="1:7">
      <c r="A2002" s="190">
        <v>49419.896131200003</v>
      </c>
      <c r="F2002" s="174">
        <v>1996</v>
      </c>
      <c r="G2002" s="196">
        <v>31203.195037000005</v>
      </c>
    </row>
    <row r="2003" spans="1:7">
      <c r="A2003" s="190">
        <v>49419.896131200003</v>
      </c>
      <c r="F2003" s="174">
        <v>1997</v>
      </c>
      <c r="G2003" s="196">
        <v>90608.74700881922</v>
      </c>
    </row>
    <row r="2004" spans="1:7">
      <c r="A2004" s="190">
        <v>49419.896131200003</v>
      </c>
      <c r="F2004" s="174">
        <v>1998</v>
      </c>
      <c r="G2004" s="196">
        <v>66280.801870080002</v>
      </c>
    </row>
    <row r="2005" spans="1:7">
      <c r="A2005" s="190">
        <v>49419.896131200003</v>
      </c>
      <c r="F2005" s="174">
        <v>1999</v>
      </c>
      <c r="G2005" s="196">
        <v>51272.571831040026</v>
      </c>
    </row>
    <row r="2006" spans="1:7">
      <c r="A2006" s="190">
        <v>49419.896131200003</v>
      </c>
      <c r="F2006" s="174">
        <v>2000</v>
      </c>
      <c r="G2006" s="196">
        <v>68621.101449599999</v>
      </c>
    </row>
    <row r="2007" spans="1:7">
      <c r="A2007" s="190">
        <v>49419.896131200003</v>
      </c>
      <c r="F2007" s="174">
        <v>2001</v>
      </c>
      <c r="G2007" s="196">
        <v>90268.112621568027</v>
      </c>
    </row>
    <row r="2008" spans="1:7">
      <c r="A2008" s="190">
        <v>49419.896131200003</v>
      </c>
      <c r="F2008" s="174">
        <v>2002</v>
      </c>
      <c r="G2008" s="196">
        <v>64252.224657308812</v>
      </c>
    </row>
    <row r="2009" spans="1:7">
      <c r="A2009" s="190">
        <v>49419.896131200003</v>
      </c>
      <c r="F2009" s="174">
        <v>2003</v>
      </c>
      <c r="G2009" s="196">
        <v>81510.911999999997</v>
      </c>
    </row>
    <row r="2010" spans="1:7">
      <c r="A2010" s="190">
        <v>49419.896131200003</v>
      </c>
      <c r="F2010" s="174">
        <v>2004</v>
      </c>
      <c r="G2010" s="196">
        <v>54934.898390400005</v>
      </c>
    </row>
    <row r="2011" spans="1:7">
      <c r="A2011" s="190">
        <v>49419.89613120001</v>
      </c>
      <c r="F2011" s="174">
        <v>2005</v>
      </c>
      <c r="G2011" s="196">
        <v>57121.035776000012</v>
      </c>
    </row>
    <row r="2012" spans="1:7">
      <c r="A2012" s="190">
        <v>49419.89613120001</v>
      </c>
      <c r="F2012" s="174">
        <v>2006</v>
      </c>
      <c r="G2012" s="196">
        <v>34762.422800000008</v>
      </c>
    </row>
    <row r="2013" spans="1:7">
      <c r="A2013" s="190">
        <v>49419.89613120001</v>
      </c>
      <c r="F2013" s="174">
        <v>2007</v>
      </c>
      <c r="G2013" s="196">
        <v>60742.917451596819</v>
      </c>
    </row>
    <row r="2014" spans="1:7">
      <c r="A2014" s="190">
        <v>49419.89613120001</v>
      </c>
      <c r="F2014" s="174">
        <v>2008</v>
      </c>
      <c r="G2014" s="196">
        <v>57922.47888000001</v>
      </c>
    </row>
    <row r="2015" spans="1:7">
      <c r="A2015" s="190">
        <v>49419.89613120001</v>
      </c>
      <c r="F2015" s="174">
        <v>2009</v>
      </c>
      <c r="G2015" s="196">
        <v>77144.255999999994</v>
      </c>
    </row>
    <row r="2016" spans="1:7">
      <c r="A2016" s="190">
        <v>49419.89613120001</v>
      </c>
      <c r="F2016" s="174">
        <v>2010</v>
      </c>
      <c r="G2016" s="196">
        <v>127776.82139873283</v>
      </c>
    </row>
    <row r="2017" spans="1:7">
      <c r="A2017" s="190">
        <v>49419.89613120001</v>
      </c>
      <c r="F2017" s="174">
        <v>2011</v>
      </c>
      <c r="G2017" s="196">
        <v>43490.1278924</v>
      </c>
    </row>
    <row r="2018" spans="1:7">
      <c r="A2018" s="190">
        <v>49419.89613120001</v>
      </c>
      <c r="F2018" s="174">
        <v>2012</v>
      </c>
      <c r="G2018" s="196">
        <v>43422.957200000004</v>
      </c>
    </row>
    <row r="2019" spans="1:7">
      <c r="A2019" s="190">
        <v>49419.89613120001</v>
      </c>
      <c r="F2019" s="174">
        <v>2013</v>
      </c>
      <c r="G2019" s="196">
        <v>80338.298880000017</v>
      </c>
    </row>
    <row r="2020" spans="1:7">
      <c r="A2020" s="190">
        <v>49419.89613120001</v>
      </c>
      <c r="F2020" s="174">
        <v>2014</v>
      </c>
      <c r="G2020" s="196">
        <v>68545.242931200017</v>
      </c>
    </row>
    <row r="2021" spans="1:7">
      <c r="A2021" s="190">
        <v>49419.89613120001</v>
      </c>
      <c r="F2021" s="174">
        <v>2015</v>
      </c>
      <c r="G2021" s="196">
        <v>54758.887680000014</v>
      </c>
    </row>
    <row r="2022" spans="1:7">
      <c r="A2022" s="190">
        <v>49419.89613120001</v>
      </c>
      <c r="F2022" s="174">
        <v>2016</v>
      </c>
      <c r="G2022" s="196">
        <v>80507.432140800025</v>
      </c>
    </row>
    <row r="2023" spans="1:7">
      <c r="A2023" s="190">
        <v>49419.89613120001</v>
      </c>
      <c r="F2023" s="174">
        <v>2017</v>
      </c>
      <c r="G2023" s="196">
        <v>46099.535565944003</v>
      </c>
    </row>
    <row r="2024" spans="1:7">
      <c r="A2024" s="190">
        <v>49419.896131200017</v>
      </c>
      <c r="F2024" s="174">
        <v>2018</v>
      </c>
      <c r="G2024" s="196">
        <v>76727.895728332835</v>
      </c>
    </row>
    <row r="2025" spans="1:7">
      <c r="A2025" s="190">
        <v>49441.626763468812</v>
      </c>
      <c r="F2025" s="174">
        <v>2019</v>
      </c>
      <c r="G2025" s="196">
        <v>58327.936232160006</v>
      </c>
    </row>
    <row r="2026" spans="1:7">
      <c r="A2026" s="190">
        <v>49474.58876834999</v>
      </c>
      <c r="F2026" s="174">
        <v>2020</v>
      </c>
      <c r="G2026" s="196">
        <v>49578.745797336007</v>
      </c>
    </row>
    <row r="2027" spans="1:7">
      <c r="A2027" s="190">
        <v>49474.58876834999</v>
      </c>
      <c r="F2027" s="174">
        <v>2021</v>
      </c>
      <c r="G2027" s="196">
        <v>43654.241582560004</v>
      </c>
    </row>
    <row r="2028" spans="1:7">
      <c r="A2028" s="190">
        <v>49474.58876834999</v>
      </c>
      <c r="F2028" s="174">
        <v>2022</v>
      </c>
      <c r="G2028" s="196">
        <v>144572.40519966729</v>
      </c>
    </row>
    <row r="2029" spans="1:7">
      <c r="A2029" s="190">
        <v>49474.58876834999</v>
      </c>
      <c r="F2029" s="174">
        <v>2023</v>
      </c>
      <c r="G2029" s="196">
        <v>51998.078999999998</v>
      </c>
    </row>
    <row r="2030" spans="1:7">
      <c r="A2030" s="190">
        <v>49474.58876834999</v>
      </c>
      <c r="F2030" s="174">
        <v>2024</v>
      </c>
      <c r="G2030" s="196">
        <v>61302.998400000011</v>
      </c>
    </row>
    <row r="2031" spans="1:7">
      <c r="A2031" s="190">
        <v>49474.588768350004</v>
      </c>
      <c r="F2031" s="174">
        <v>2025</v>
      </c>
      <c r="G2031" s="196">
        <v>64110.245458739228</v>
      </c>
    </row>
    <row r="2032" spans="1:7">
      <c r="A2032" s="190">
        <v>49474.588768350011</v>
      </c>
      <c r="F2032" s="174">
        <v>2026</v>
      </c>
      <c r="G2032" s="196">
        <v>67559.153471488011</v>
      </c>
    </row>
    <row r="2033" spans="1:7">
      <c r="A2033" s="190">
        <v>49496.343449750406</v>
      </c>
      <c r="F2033" s="174">
        <v>2027</v>
      </c>
      <c r="G2033" s="196">
        <v>73718.468812800013</v>
      </c>
    </row>
    <row r="2034" spans="1:7">
      <c r="A2034" s="190">
        <v>49496.343449750413</v>
      </c>
      <c r="F2034" s="174">
        <v>2028</v>
      </c>
      <c r="G2034" s="196">
        <v>41384.404441449988</v>
      </c>
    </row>
    <row r="2035" spans="1:7">
      <c r="A2035" s="190">
        <v>49502.171208</v>
      </c>
      <c r="F2035" s="174">
        <v>2029</v>
      </c>
      <c r="G2035" s="196">
        <v>41384.404441450002</v>
      </c>
    </row>
    <row r="2036" spans="1:7">
      <c r="A2036" s="190">
        <v>49502.171208</v>
      </c>
      <c r="F2036" s="174">
        <v>2030</v>
      </c>
      <c r="G2036" s="196">
        <v>72232.738368000006</v>
      </c>
    </row>
    <row r="2037" spans="1:7">
      <c r="A2037" s="190">
        <v>49502.171208000007</v>
      </c>
      <c r="F2037" s="174">
        <v>2031</v>
      </c>
      <c r="G2037" s="196">
        <v>57121.035776000004</v>
      </c>
    </row>
    <row r="2038" spans="1:7">
      <c r="A2038" s="190">
        <v>49502.171208000007</v>
      </c>
      <c r="F2038" s="174">
        <v>2032</v>
      </c>
      <c r="G2038" s="196">
        <v>51057.367150000005</v>
      </c>
    </row>
    <row r="2039" spans="1:7">
      <c r="A2039" s="190">
        <v>49502.171208000007</v>
      </c>
      <c r="F2039" s="174">
        <v>2033</v>
      </c>
      <c r="G2039" s="196">
        <v>60675.768023449622</v>
      </c>
    </row>
    <row r="2040" spans="1:7">
      <c r="A2040" s="190">
        <v>49502.171208000014</v>
      </c>
      <c r="F2040" s="174">
        <v>2034</v>
      </c>
      <c r="G2040" s="196">
        <v>58548.041651904008</v>
      </c>
    </row>
    <row r="2041" spans="1:7">
      <c r="A2041" s="190">
        <v>49502.171208000014</v>
      </c>
      <c r="F2041" s="174">
        <v>2035</v>
      </c>
      <c r="G2041" s="196">
        <v>95377.62843033603</v>
      </c>
    </row>
    <row r="2042" spans="1:7">
      <c r="A2042" s="190">
        <v>49523.938017792003</v>
      </c>
      <c r="F2042" s="174">
        <v>2036</v>
      </c>
      <c r="G2042" s="196">
        <v>92767.997952000005</v>
      </c>
    </row>
    <row r="2043" spans="1:7">
      <c r="A2043" s="190">
        <v>49523.93801779201</v>
      </c>
      <c r="F2043" s="174">
        <v>2037</v>
      </c>
      <c r="G2043" s="196">
        <v>54819.488940000003</v>
      </c>
    </row>
    <row r="2044" spans="1:7">
      <c r="A2044" s="190">
        <v>49556.954898374999</v>
      </c>
      <c r="F2044" s="174">
        <v>2038</v>
      </c>
      <c r="G2044" s="196">
        <v>67776.307893360659</v>
      </c>
    </row>
    <row r="2045" spans="1:7">
      <c r="A2045" s="190">
        <v>49578.745797336</v>
      </c>
      <c r="F2045" s="174">
        <v>2039</v>
      </c>
      <c r="G2045" s="196">
        <v>71462.255825408021</v>
      </c>
    </row>
    <row r="2046" spans="1:7">
      <c r="A2046" s="190">
        <v>49578.745797336</v>
      </c>
      <c r="F2046" s="174">
        <v>2040</v>
      </c>
      <c r="G2046" s="196">
        <v>70139.60639999999</v>
      </c>
    </row>
    <row r="2047" spans="1:7">
      <c r="A2047" s="190">
        <v>49578.745797336</v>
      </c>
      <c r="F2047" s="174">
        <v>2041</v>
      </c>
      <c r="G2047" s="196">
        <v>88412.871762432012</v>
      </c>
    </row>
    <row r="2048" spans="1:7">
      <c r="A2048" s="190">
        <v>49578.745797336007</v>
      </c>
      <c r="F2048" s="174">
        <v>2042</v>
      </c>
      <c r="G2048" s="196">
        <v>73677.393135359991</v>
      </c>
    </row>
    <row r="2049" spans="1:7">
      <c r="A2049" s="190">
        <v>49578.745797336007</v>
      </c>
      <c r="F2049" s="174">
        <v>2043</v>
      </c>
      <c r="G2049" s="196">
        <v>48891.864000000001</v>
      </c>
    </row>
    <row r="2050" spans="1:7">
      <c r="A2050" s="190">
        <v>49578.745797336007</v>
      </c>
      <c r="F2050" s="174">
        <v>2044</v>
      </c>
      <c r="G2050" s="196">
        <v>57304.63910528001</v>
      </c>
    </row>
    <row r="2051" spans="1:7">
      <c r="A2051" s="190">
        <v>49578.745797336007</v>
      </c>
      <c r="F2051" s="174">
        <v>2045</v>
      </c>
      <c r="G2051" s="196">
        <v>29692.385510375003</v>
      </c>
    </row>
    <row r="2052" spans="1:7">
      <c r="A2052" s="190">
        <v>49578.745797336007</v>
      </c>
      <c r="F2052" s="174">
        <v>2046</v>
      </c>
      <c r="G2052" s="196">
        <v>50218.789188960007</v>
      </c>
    </row>
    <row r="2053" spans="1:7">
      <c r="A2053" s="190">
        <v>49606.386305280001</v>
      </c>
      <c r="F2053" s="174">
        <v>2047</v>
      </c>
      <c r="G2053" s="196">
        <v>43259.713000000003</v>
      </c>
    </row>
    <row r="2054" spans="1:7">
      <c r="A2054" s="190">
        <v>49661.285329739985</v>
      </c>
      <c r="F2054" s="174">
        <v>2048</v>
      </c>
      <c r="G2054" s="196">
        <v>52384.139999999992</v>
      </c>
    </row>
    <row r="2055" spans="1:7">
      <c r="A2055" s="190">
        <v>49661.285329739992</v>
      </c>
      <c r="F2055" s="174">
        <v>2049</v>
      </c>
      <c r="G2055" s="196">
        <v>114022.87910092802</v>
      </c>
    </row>
    <row r="2056" spans="1:7">
      <c r="A2056" s="190">
        <v>49661.28532974</v>
      </c>
      <c r="F2056" s="174">
        <v>2050</v>
      </c>
      <c r="G2056" s="196">
        <v>75507.289174016027</v>
      </c>
    </row>
    <row r="2057" spans="1:7">
      <c r="A2057" s="190">
        <v>49661.28532974</v>
      </c>
      <c r="F2057" s="174">
        <v>2051</v>
      </c>
      <c r="G2057" s="196">
        <v>70965.497344000018</v>
      </c>
    </row>
    <row r="2058" spans="1:7">
      <c r="A2058" s="190">
        <v>49661.28532974</v>
      </c>
      <c r="F2058" s="174">
        <v>2052</v>
      </c>
      <c r="G2058" s="196">
        <v>60742.917451596819</v>
      </c>
    </row>
    <row r="2059" spans="1:7">
      <c r="A2059" s="190">
        <v>49661.285329740007</v>
      </c>
      <c r="F2059" s="174">
        <v>2053</v>
      </c>
      <c r="G2059" s="196">
        <v>60742.917451596826</v>
      </c>
    </row>
    <row r="2060" spans="1:7">
      <c r="A2060" s="190">
        <v>49764.932999999997</v>
      </c>
      <c r="F2060" s="174">
        <v>2054</v>
      </c>
      <c r="G2060" s="196">
        <v>119258.36663881734</v>
      </c>
    </row>
    <row r="2061" spans="1:7">
      <c r="A2061" s="190">
        <v>49764.932999999997</v>
      </c>
      <c r="F2061" s="174">
        <v>2055</v>
      </c>
      <c r="G2061" s="196">
        <v>77306.664960000024</v>
      </c>
    </row>
    <row r="2062" spans="1:7">
      <c r="A2062" s="190">
        <v>49847.782499999994</v>
      </c>
      <c r="F2062" s="174">
        <v>2056</v>
      </c>
      <c r="G2062" s="196">
        <v>82035.752860799999</v>
      </c>
    </row>
    <row r="2063" spans="1:7">
      <c r="A2063" s="190">
        <v>49847.782499999994</v>
      </c>
      <c r="F2063" s="174">
        <v>2057</v>
      </c>
      <c r="G2063" s="196">
        <v>54934.898390400005</v>
      </c>
    </row>
    <row r="2064" spans="1:7">
      <c r="A2064" s="190">
        <v>49869.701280000001</v>
      </c>
      <c r="F2064" s="174">
        <v>2058</v>
      </c>
      <c r="G2064" s="196">
        <v>75507.289174016027</v>
      </c>
    </row>
    <row r="2065" spans="1:7">
      <c r="A2065" s="190">
        <v>49869.701280000001</v>
      </c>
      <c r="F2065" s="174">
        <v>2059</v>
      </c>
      <c r="G2065" s="196">
        <v>70246.400000000023</v>
      </c>
    </row>
    <row r="2066" spans="1:7">
      <c r="A2066" s="190">
        <v>49869.701280000001</v>
      </c>
      <c r="F2066" s="174">
        <v>2060</v>
      </c>
      <c r="G2066" s="196">
        <v>76194.533990400028</v>
      </c>
    </row>
    <row r="2067" spans="1:7">
      <c r="A2067" s="190">
        <v>49952.725199999993</v>
      </c>
      <c r="F2067" s="174">
        <v>2061</v>
      </c>
      <c r="G2067" s="196">
        <v>68765.566926336003</v>
      </c>
    </row>
    <row r="2068" spans="1:7">
      <c r="A2068" s="190">
        <v>49952.725199999993</v>
      </c>
      <c r="F2068" s="174">
        <v>2062</v>
      </c>
      <c r="G2068" s="196">
        <v>55527.188399999999</v>
      </c>
    </row>
    <row r="2069" spans="1:7">
      <c r="A2069" s="190">
        <v>49952.725200000001</v>
      </c>
      <c r="F2069" s="174">
        <v>2063</v>
      </c>
      <c r="G2069" s="196">
        <v>36966.608708540007</v>
      </c>
    </row>
    <row r="2070" spans="1:7">
      <c r="A2070" s="190">
        <v>49952.725200000001</v>
      </c>
      <c r="F2070" s="174">
        <v>2064</v>
      </c>
      <c r="G2070" s="196">
        <v>54438.420000000006</v>
      </c>
    </row>
    <row r="2071" spans="1:7">
      <c r="A2071" s="190">
        <v>50029.996748400008</v>
      </c>
      <c r="F2071" s="174">
        <v>2065</v>
      </c>
      <c r="G2071" s="196">
        <v>87613.833599999984</v>
      </c>
    </row>
    <row r="2072" spans="1:7">
      <c r="A2072" s="190">
        <v>50057.888832000004</v>
      </c>
      <c r="F2072" s="174">
        <v>2066</v>
      </c>
      <c r="G2072" s="196">
        <v>72152.887296000015</v>
      </c>
    </row>
    <row r="2073" spans="1:7">
      <c r="A2073" s="190">
        <v>50113.287530999994</v>
      </c>
      <c r="F2073" s="174">
        <v>2067</v>
      </c>
      <c r="G2073" s="196">
        <v>96043.530240000007</v>
      </c>
    </row>
    <row r="2074" spans="1:7">
      <c r="A2074" s="190">
        <v>50113.287530999994</v>
      </c>
      <c r="F2074" s="174">
        <v>2068</v>
      </c>
      <c r="G2074" s="196">
        <v>58793.753088000012</v>
      </c>
    </row>
    <row r="2075" spans="1:7">
      <c r="A2075" s="190">
        <v>50113.287531000002</v>
      </c>
      <c r="F2075" s="174">
        <v>2069</v>
      </c>
      <c r="G2075" s="196">
        <v>46772.401695600012</v>
      </c>
    </row>
    <row r="2076" spans="1:7">
      <c r="A2076" s="190">
        <v>50218.789188960007</v>
      </c>
      <c r="F2076" s="174">
        <v>2070</v>
      </c>
      <c r="G2076" s="196">
        <v>60514.560619072021</v>
      </c>
    </row>
    <row r="2077" spans="1:7">
      <c r="A2077" s="190">
        <v>50218.789188960007</v>
      </c>
      <c r="F2077" s="174">
        <v>2071</v>
      </c>
      <c r="G2077" s="196">
        <v>103624.10887679999</v>
      </c>
    </row>
    <row r="2078" spans="1:7">
      <c r="A2078" s="190">
        <v>50218.789188960014</v>
      </c>
      <c r="F2078" s="174">
        <v>2072</v>
      </c>
      <c r="G2078" s="196">
        <v>68651.275125350425</v>
      </c>
    </row>
    <row r="2079" spans="1:7">
      <c r="A2079" s="190">
        <v>50302.394276399995</v>
      </c>
      <c r="F2079" s="174">
        <v>2073</v>
      </c>
      <c r="G2079" s="196">
        <v>81772.911360000013</v>
      </c>
    </row>
    <row r="2080" spans="1:7">
      <c r="A2080" s="190">
        <v>50302.394276399995</v>
      </c>
      <c r="F2080" s="174">
        <v>2074</v>
      </c>
      <c r="G2080" s="196">
        <v>101100.2861361562</v>
      </c>
    </row>
    <row r="2081" spans="1:7">
      <c r="A2081" s="190">
        <v>50407.38</v>
      </c>
      <c r="F2081" s="174">
        <v>2075</v>
      </c>
      <c r="G2081" s="196">
        <v>125938.62852948793</v>
      </c>
    </row>
    <row r="2082" spans="1:7">
      <c r="A2082" s="190">
        <v>50646.400000000009</v>
      </c>
      <c r="F2082" s="174">
        <v>2076</v>
      </c>
      <c r="G2082" s="196">
        <v>43398.762077499996</v>
      </c>
    </row>
    <row r="2083" spans="1:7">
      <c r="A2083" s="190">
        <v>50646.400000000016</v>
      </c>
      <c r="F2083" s="174">
        <v>2077</v>
      </c>
      <c r="G2083" s="196">
        <v>63362.051200000009</v>
      </c>
    </row>
    <row r="2084" spans="1:7">
      <c r="A2084" s="190">
        <v>50702.45</v>
      </c>
      <c r="F2084" s="174">
        <v>2078</v>
      </c>
      <c r="G2084" s="196">
        <v>77017.434957496342</v>
      </c>
    </row>
    <row r="2085" spans="1:7">
      <c r="A2085" s="190">
        <v>50809.192000000003</v>
      </c>
      <c r="F2085" s="174">
        <v>2079</v>
      </c>
      <c r="G2085" s="196">
        <v>100776.36211507206</v>
      </c>
    </row>
    <row r="2086" spans="1:7">
      <c r="A2086" s="190">
        <v>50809.192000000003</v>
      </c>
      <c r="F2086" s="174">
        <v>2080</v>
      </c>
      <c r="G2086" s="196">
        <v>74389.432319999993</v>
      </c>
    </row>
    <row r="2087" spans="1:7">
      <c r="A2087" s="190">
        <v>50809.19200000001</v>
      </c>
      <c r="F2087" s="174">
        <v>2081</v>
      </c>
      <c r="G2087" s="196">
        <v>64981.178304000015</v>
      </c>
    </row>
    <row r="2088" spans="1:7">
      <c r="A2088" s="190">
        <v>50809.19200000001</v>
      </c>
      <c r="F2088" s="174">
        <v>2082</v>
      </c>
      <c r="G2088" s="196">
        <v>80206.22700135062</v>
      </c>
    </row>
    <row r="2089" spans="1:7">
      <c r="A2089" s="190">
        <v>50809.19200000001</v>
      </c>
      <c r="F2089" s="174">
        <v>2083</v>
      </c>
      <c r="G2089" s="196">
        <v>51551.734787840011</v>
      </c>
    </row>
    <row r="2090" spans="1:7">
      <c r="A2090" s="190">
        <v>50809.19200000001</v>
      </c>
      <c r="F2090" s="174">
        <v>2084</v>
      </c>
      <c r="G2090" s="196">
        <v>60514.560619072014</v>
      </c>
    </row>
    <row r="2091" spans="1:7">
      <c r="A2091" s="190">
        <v>50809.19200000001</v>
      </c>
      <c r="F2091" s="174">
        <v>2085</v>
      </c>
      <c r="G2091" s="196">
        <v>74595.740399999995</v>
      </c>
    </row>
    <row r="2092" spans="1:7">
      <c r="A2092" s="190">
        <v>50809.19200000001</v>
      </c>
      <c r="F2092" s="174">
        <v>2086</v>
      </c>
      <c r="G2092" s="196">
        <v>45855.295780000008</v>
      </c>
    </row>
    <row r="2093" spans="1:7">
      <c r="A2093" s="190">
        <v>50809.19200000001</v>
      </c>
      <c r="F2093" s="174">
        <v>2087</v>
      </c>
      <c r="G2093" s="196">
        <v>109902.79286784003</v>
      </c>
    </row>
    <row r="2094" spans="1:7">
      <c r="A2094" s="190">
        <v>50809.19200000001</v>
      </c>
      <c r="F2094" s="174">
        <v>2088</v>
      </c>
      <c r="G2094" s="196">
        <v>70965.497344000018</v>
      </c>
    </row>
    <row r="2095" spans="1:7">
      <c r="A2095" s="190">
        <v>50809.19200000001</v>
      </c>
      <c r="F2095" s="174">
        <v>2089</v>
      </c>
      <c r="G2095" s="196">
        <v>72657.957507072017</v>
      </c>
    </row>
    <row r="2096" spans="1:7">
      <c r="A2096" s="190">
        <v>50893.78</v>
      </c>
      <c r="F2096" s="174">
        <v>2090</v>
      </c>
      <c r="G2096" s="196">
        <v>70630.583644800005</v>
      </c>
    </row>
    <row r="2097" spans="1:7">
      <c r="A2097" s="190">
        <v>50893.78</v>
      </c>
      <c r="F2097" s="174">
        <v>2091</v>
      </c>
      <c r="G2097" s="196">
        <v>45536.540000000008</v>
      </c>
    </row>
    <row r="2098" spans="1:7">
      <c r="A2098" s="190">
        <v>50893.780000000006</v>
      </c>
      <c r="F2098" s="174">
        <v>2092</v>
      </c>
      <c r="G2098" s="196">
        <v>92419.246080000012</v>
      </c>
    </row>
    <row r="2099" spans="1:7">
      <c r="A2099" s="190">
        <v>50893.780000000006</v>
      </c>
      <c r="F2099" s="174">
        <v>2093</v>
      </c>
      <c r="G2099" s="196">
        <v>108382.12529356804</v>
      </c>
    </row>
    <row r="2100" spans="1:7">
      <c r="A2100" s="190">
        <v>50893.780000000006</v>
      </c>
      <c r="F2100" s="174">
        <v>2094</v>
      </c>
      <c r="G2100" s="196">
        <v>76609.389158400008</v>
      </c>
    </row>
    <row r="2101" spans="1:7">
      <c r="A2101" s="190">
        <v>50893.780000000006</v>
      </c>
      <c r="F2101" s="174">
        <v>2095</v>
      </c>
      <c r="G2101" s="196">
        <v>68030.833920000005</v>
      </c>
    </row>
    <row r="2102" spans="1:7">
      <c r="A2102" s="190">
        <v>50893.780000000013</v>
      </c>
      <c r="F2102" s="174">
        <v>2096</v>
      </c>
      <c r="G2102" s="196">
        <v>75265.364787200029</v>
      </c>
    </row>
    <row r="2103" spans="1:7">
      <c r="A2103" s="190">
        <v>50893.780000000013</v>
      </c>
      <c r="F2103" s="174">
        <v>2097</v>
      </c>
      <c r="G2103" s="196">
        <v>58956.808859999997</v>
      </c>
    </row>
    <row r="2104" spans="1:7">
      <c r="A2104" s="190">
        <v>50916.158720000007</v>
      </c>
      <c r="F2104" s="174">
        <v>2098</v>
      </c>
      <c r="G2104" s="196">
        <v>45492.660449999996</v>
      </c>
    </row>
    <row r="2105" spans="1:7">
      <c r="A2105" s="190">
        <v>50916.158720000014</v>
      </c>
      <c r="F2105" s="174">
        <v>2099</v>
      </c>
      <c r="G2105" s="196">
        <v>41096.727350000001</v>
      </c>
    </row>
    <row r="2106" spans="1:7">
      <c r="A2106" s="190">
        <v>50916.158720000014</v>
      </c>
      <c r="F2106" s="174">
        <v>2100</v>
      </c>
      <c r="G2106" s="196">
        <v>48525.826911520009</v>
      </c>
    </row>
    <row r="2107" spans="1:7">
      <c r="A2107" s="190">
        <v>50951.779703999993</v>
      </c>
      <c r="F2107" s="174">
        <v>2101</v>
      </c>
      <c r="G2107" s="196">
        <v>36770.756049999996</v>
      </c>
    </row>
    <row r="2108" spans="1:7">
      <c r="A2108" s="190">
        <v>50972.507260000006</v>
      </c>
      <c r="F2108" s="174">
        <v>2102</v>
      </c>
      <c r="G2108" s="196">
        <v>71462.255825408021</v>
      </c>
    </row>
    <row r="2109" spans="1:7">
      <c r="A2109" s="190">
        <v>50972.507260000013</v>
      </c>
      <c r="F2109" s="174">
        <v>2103</v>
      </c>
      <c r="G2109" s="196">
        <v>80596.529126400026</v>
      </c>
    </row>
    <row r="2110" spans="1:7">
      <c r="A2110" s="190">
        <v>51000.924800000008</v>
      </c>
      <c r="F2110" s="174">
        <v>2104</v>
      </c>
      <c r="G2110" s="196">
        <v>91931.26699008001</v>
      </c>
    </row>
    <row r="2111" spans="1:7">
      <c r="A2111" s="190">
        <v>51000.924800000008</v>
      </c>
      <c r="F2111" s="174">
        <v>2105</v>
      </c>
      <c r="G2111" s="196">
        <v>97447.143009484818</v>
      </c>
    </row>
    <row r="2112" spans="1:7">
      <c r="A2112" s="190">
        <v>51000.924800000008</v>
      </c>
      <c r="F2112" s="174">
        <v>2106</v>
      </c>
      <c r="G2112" s="196">
        <v>56220.323014799993</v>
      </c>
    </row>
    <row r="2113" spans="1:7">
      <c r="A2113" s="190">
        <v>51000.924800000008</v>
      </c>
      <c r="F2113" s="174">
        <v>2107</v>
      </c>
      <c r="G2113" s="196">
        <v>55319.442679132801</v>
      </c>
    </row>
    <row r="2114" spans="1:7">
      <c r="A2114" s="190">
        <v>51000.924800000008</v>
      </c>
      <c r="F2114" s="174">
        <v>2108</v>
      </c>
      <c r="G2114" s="196">
        <v>75507.289174016027</v>
      </c>
    </row>
    <row r="2115" spans="1:7">
      <c r="A2115" s="190">
        <v>51000.924800000008</v>
      </c>
      <c r="F2115" s="174">
        <v>2109</v>
      </c>
      <c r="G2115" s="196">
        <v>69653.305128960012</v>
      </c>
    </row>
    <row r="2116" spans="1:7">
      <c r="A2116" s="190">
        <v>51000.924800000008</v>
      </c>
      <c r="F2116" s="174">
        <v>2110</v>
      </c>
      <c r="G2116" s="196">
        <v>61500.043751999998</v>
      </c>
    </row>
    <row r="2117" spans="1:7">
      <c r="A2117" s="190">
        <v>51000.924800000008</v>
      </c>
      <c r="F2117" s="174">
        <v>2111</v>
      </c>
      <c r="G2117" s="196">
        <v>61860.960000000006</v>
      </c>
    </row>
    <row r="2118" spans="1:7">
      <c r="A2118" s="190">
        <v>51000.924800000008</v>
      </c>
      <c r="F2118" s="174">
        <v>2112</v>
      </c>
      <c r="G2118" s="196">
        <v>53947.406800000004</v>
      </c>
    </row>
    <row r="2119" spans="1:7">
      <c r="A2119" s="190">
        <v>51000.924800000008</v>
      </c>
      <c r="F2119" s="174">
        <v>2113</v>
      </c>
      <c r="G2119" s="196">
        <v>48790.034709919993</v>
      </c>
    </row>
    <row r="2120" spans="1:7">
      <c r="A2120" s="190">
        <v>51000.924800000008</v>
      </c>
      <c r="F2120" s="174">
        <v>2114</v>
      </c>
      <c r="G2120" s="196">
        <v>60320.672742400013</v>
      </c>
    </row>
    <row r="2121" spans="1:7">
      <c r="A2121" s="190">
        <v>51000.924800000008</v>
      </c>
      <c r="F2121" s="174">
        <v>2115</v>
      </c>
      <c r="G2121" s="196">
        <v>102575.94000998403</v>
      </c>
    </row>
    <row r="2122" spans="1:7">
      <c r="A2122" s="190">
        <v>51000.924800000008</v>
      </c>
      <c r="F2122" s="174">
        <v>2116</v>
      </c>
      <c r="G2122" s="196">
        <v>44838.204632999994</v>
      </c>
    </row>
    <row r="2123" spans="1:7">
      <c r="A2123" s="190">
        <v>51000.924800000008</v>
      </c>
      <c r="F2123" s="174">
        <v>2117</v>
      </c>
      <c r="G2123" s="196">
        <v>43562.530991000007</v>
      </c>
    </row>
    <row r="2124" spans="1:7">
      <c r="A2124" s="190">
        <v>51000.924800000008</v>
      </c>
      <c r="F2124" s="174">
        <v>2118</v>
      </c>
      <c r="G2124" s="196">
        <v>82345.321739520004</v>
      </c>
    </row>
    <row r="2125" spans="1:7">
      <c r="A2125" s="190">
        <v>51000.924800000008</v>
      </c>
      <c r="F2125" s="174">
        <v>2119</v>
      </c>
      <c r="G2125" s="196">
        <v>83002.945535999999</v>
      </c>
    </row>
    <row r="2126" spans="1:7">
      <c r="A2126" s="190">
        <v>51000.924800000015</v>
      </c>
      <c r="F2126" s="174">
        <v>2120</v>
      </c>
      <c r="G2126" s="196">
        <v>31373.086577000002</v>
      </c>
    </row>
    <row r="2127" spans="1:7">
      <c r="A2127" s="190">
        <v>51000.924800000015</v>
      </c>
      <c r="F2127" s="174">
        <v>2121</v>
      </c>
      <c r="G2127" s="196">
        <v>77847.81161472002</v>
      </c>
    </row>
    <row r="2128" spans="1:7">
      <c r="A2128" s="190">
        <v>51000.924800000015</v>
      </c>
      <c r="F2128" s="174">
        <v>2122</v>
      </c>
      <c r="G2128" s="196">
        <v>95735.808000000019</v>
      </c>
    </row>
    <row r="2129" spans="1:7">
      <c r="A2129" s="190">
        <v>51000.924800000015</v>
      </c>
      <c r="F2129" s="174">
        <v>2123</v>
      </c>
      <c r="G2129" s="196">
        <v>67559.15347148804</v>
      </c>
    </row>
    <row r="2130" spans="1:7">
      <c r="A2130" s="190">
        <v>51000.924800000015</v>
      </c>
      <c r="F2130" s="174">
        <v>2124</v>
      </c>
      <c r="G2130" s="196">
        <v>87613.833599999998</v>
      </c>
    </row>
    <row r="2131" spans="1:7">
      <c r="A2131" s="190">
        <v>51000.924800000023</v>
      </c>
      <c r="F2131" s="174">
        <v>2125</v>
      </c>
      <c r="G2131" s="196">
        <v>81466.97164096513</v>
      </c>
    </row>
    <row r="2132" spans="1:7">
      <c r="A2132" s="190">
        <v>51000.924800000023</v>
      </c>
      <c r="F2132" s="174">
        <v>2126</v>
      </c>
      <c r="G2132" s="196">
        <v>41114.798166400011</v>
      </c>
    </row>
    <row r="2133" spans="1:7">
      <c r="A2133" s="190">
        <v>51000.924800000023</v>
      </c>
      <c r="F2133" s="174">
        <v>2127</v>
      </c>
      <c r="G2133" s="196">
        <v>67671.627089920017</v>
      </c>
    </row>
    <row r="2134" spans="1:7">
      <c r="A2134" s="190">
        <v>51000.924800000023</v>
      </c>
      <c r="F2134" s="174">
        <v>2128</v>
      </c>
      <c r="G2134" s="196">
        <v>65820.061440000005</v>
      </c>
    </row>
    <row r="2135" spans="1:7">
      <c r="A2135" s="190">
        <v>51057.367149999998</v>
      </c>
      <c r="F2135" s="174">
        <v>2129</v>
      </c>
      <c r="G2135" s="196">
        <v>51523.010338407999</v>
      </c>
    </row>
    <row r="2136" spans="1:7">
      <c r="A2136" s="190">
        <v>51057.367150000005</v>
      </c>
      <c r="F2136" s="174">
        <v>2130</v>
      </c>
      <c r="G2136" s="196">
        <v>77306.664960000009</v>
      </c>
    </row>
    <row r="2137" spans="1:7">
      <c r="A2137" s="190">
        <v>51079.817801600009</v>
      </c>
      <c r="F2137" s="174">
        <v>2131</v>
      </c>
      <c r="G2137" s="196">
        <v>76482.060533760028</v>
      </c>
    </row>
    <row r="2138" spans="1:7">
      <c r="A2138" s="190">
        <v>51079.817801600017</v>
      </c>
      <c r="F2138" s="174">
        <v>2132</v>
      </c>
      <c r="G2138" s="196">
        <v>55619.631000000001</v>
      </c>
    </row>
    <row r="2139" spans="1:7">
      <c r="A2139" s="190">
        <v>51085.832000000009</v>
      </c>
      <c r="F2139" s="174">
        <v>2133</v>
      </c>
      <c r="G2139" s="196">
        <v>26466.9957903125</v>
      </c>
    </row>
    <row r="2140" spans="1:7">
      <c r="A2140" s="190">
        <v>51085.832000000009</v>
      </c>
      <c r="F2140" s="174">
        <v>2134</v>
      </c>
      <c r="G2140" s="196">
        <v>48552.880409600017</v>
      </c>
    </row>
    <row r="2141" spans="1:7">
      <c r="A2141" s="190">
        <v>51085.832000000009</v>
      </c>
      <c r="F2141" s="174">
        <v>2135</v>
      </c>
      <c r="G2141" s="196">
        <v>63495.444992000019</v>
      </c>
    </row>
    <row r="2142" spans="1:7">
      <c r="A2142" s="190">
        <v>51108.295168000011</v>
      </c>
      <c r="F2142" s="174">
        <v>2136</v>
      </c>
      <c r="G2142" s="196">
        <v>68765.566926336003</v>
      </c>
    </row>
    <row r="2143" spans="1:7">
      <c r="A2143" s="190">
        <v>51108.295168000011</v>
      </c>
      <c r="F2143" s="174">
        <v>2137</v>
      </c>
      <c r="G2143" s="196">
        <v>72384.80729088001</v>
      </c>
    </row>
    <row r="2144" spans="1:7">
      <c r="A2144" s="190">
        <v>51108.295168000011</v>
      </c>
      <c r="F2144" s="174">
        <v>2138</v>
      </c>
      <c r="G2144" s="196">
        <v>71462.255825408021</v>
      </c>
    </row>
    <row r="2145" spans="1:7">
      <c r="A2145" s="190">
        <v>51108.295168000011</v>
      </c>
      <c r="F2145" s="174">
        <v>2139</v>
      </c>
      <c r="G2145" s="196">
        <v>68545.242931200017</v>
      </c>
    </row>
    <row r="2146" spans="1:7">
      <c r="A2146" s="190">
        <v>51108.295168000019</v>
      </c>
      <c r="F2146" s="174">
        <v>2140</v>
      </c>
      <c r="G2146" s="196">
        <v>78141.576941568026</v>
      </c>
    </row>
    <row r="2147" spans="1:7">
      <c r="A2147" s="190">
        <v>51108.295168000019</v>
      </c>
      <c r="F2147" s="174">
        <v>2141</v>
      </c>
      <c r="G2147" s="196">
        <v>51000.924800000008</v>
      </c>
    </row>
    <row r="2148" spans="1:7">
      <c r="A2148" s="190">
        <v>51108.295168000019</v>
      </c>
      <c r="F2148" s="174">
        <v>2142</v>
      </c>
      <c r="G2148" s="196">
        <v>58044.420940800002</v>
      </c>
    </row>
    <row r="2149" spans="1:7">
      <c r="A2149" s="190">
        <v>51108.295168000019</v>
      </c>
      <c r="F2149" s="174">
        <v>2143</v>
      </c>
      <c r="G2149" s="196">
        <v>39331.758450000001</v>
      </c>
    </row>
    <row r="2150" spans="1:7">
      <c r="A2150" s="190">
        <v>51108.295168000019</v>
      </c>
      <c r="F2150" s="174">
        <v>2144</v>
      </c>
      <c r="G2150" s="196">
        <v>72505.31473920001</v>
      </c>
    </row>
    <row r="2151" spans="1:7">
      <c r="A2151" s="190">
        <v>51108.295168000019</v>
      </c>
      <c r="F2151" s="174">
        <v>2145</v>
      </c>
      <c r="G2151" s="196">
        <v>114453.15411640321</v>
      </c>
    </row>
    <row r="2152" spans="1:7">
      <c r="A2152" s="190">
        <v>51108.295168000026</v>
      </c>
      <c r="F2152" s="174">
        <v>2146</v>
      </c>
      <c r="G2152" s="196">
        <v>43726.917900399996</v>
      </c>
    </row>
    <row r="2153" spans="1:7">
      <c r="A2153" s="190">
        <v>51164.856344</v>
      </c>
      <c r="F2153" s="174">
        <v>2147</v>
      </c>
      <c r="G2153" s="196">
        <v>87944.451840000009</v>
      </c>
    </row>
    <row r="2154" spans="1:7">
      <c r="A2154" s="190">
        <v>51164.856344</v>
      </c>
      <c r="F2154" s="174">
        <v>2148</v>
      </c>
      <c r="G2154" s="196">
        <v>57304.63910528001</v>
      </c>
    </row>
    <row r="2155" spans="1:7">
      <c r="A2155" s="190">
        <v>51164.856344</v>
      </c>
      <c r="F2155" s="174">
        <v>2149</v>
      </c>
      <c r="G2155" s="196">
        <v>68765.566926336018</v>
      </c>
    </row>
    <row r="2156" spans="1:7">
      <c r="A2156" s="190">
        <v>51164.856344</v>
      </c>
      <c r="F2156" s="174">
        <v>2150</v>
      </c>
      <c r="G2156" s="196">
        <v>46447.270799999998</v>
      </c>
    </row>
    <row r="2157" spans="1:7">
      <c r="A2157" s="190">
        <v>51164.856344</v>
      </c>
      <c r="F2157" s="174">
        <v>2151</v>
      </c>
      <c r="G2157" s="196">
        <v>71462.255825408021</v>
      </c>
    </row>
    <row r="2158" spans="1:7">
      <c r="A2158" s="190">
        <v>51164.856344</v>
      </c>
      <c r="F2158" s="174">
        <v>2152</v>
      </c>
      <c r="G2158" s="196">
        <v>65226.390297600003</v>
      </c>
    </row>
    <row r="2159" spans="1:7">
      <c r="A2159" s="190">
        <v>51164.856344</v>
      </c>
      <c r="F2159" s="174">
        <v>2153</v>
      </c>
      <c r="G2159" s="196">
        <v>29630.00654921875</v>
      </c>
    </row>
    <row r="2160" spans="1:7">
      <c r="A2160" s="190">
        <v>51164.856344000007</v>
      </c>
      <c r="F2160" s="174">
        <v>2154</v>
      </c>
      <c r="G2160" s="196">
        <v>99394.283519999997</v>
      </c>
    </row>
    <row r="2161" spans="1:7">
      <c r="A2161" s="190">
        <v>51164.856344000007</v>
      </c>
      <c r="F2161" s="174">
        <v>2155</v>
      </c>
      <c r="G2161" s="196">
        <v>57640.934399999998</v>
      </c>
    </row>
    <row r="2162" spans="1:7">
      <c r="A2162" s="190">
        <v>51164.856344000007</v>
      </c>
      <c r="F2162" s="174">
        <v>2156</v>
      </c>
      <c r="G2162" s="196">
        <v>41315.621497780005</v>
      </c>
    </row>
    <row r="2163" spans="1:7">
      <c r="A2163" s="190">
        <v>51164.856344000007</v>
      </c>
      <c r="F2163" s="174">
        <v>2157</v>
      </c>
      <c r="G2163" s="196">
        <v>83980.301762560033</v>
      </c>
    </row>
    <row r="2164" spans="1:7">
      <c r="A2164" s="190">
        <v>51164.856344000007</v>
      </c>
      <c r="F2164" s="174">
        <v>2158</v>
      </c>
      <c r="G2164" s="196">
        <v>55026.354935999989</v>
      </c>
    </row>
    <row r="2165" spans="1:7">
      <c r="A2165" s="190">
        <v>51164.856344000007</v>
      </c>
      <c r="F2165" s="174">
        <v>2159</v>
      </c>
      <c r="G2165" s="196">
        <v>67926.991720448015</v>
      </c>
    </row>
    <row r="2166" spans="1:7">
      <c r="A2166" s="190">
        <v>51164.856344000007</v>
      </c>
      <c r="F2166" s="174">
        <v>2160</v>
      </c>
      <c r="G2166" s="196">
        <v>34616.515625</v>
      </c>
    </row>
    <row r="2167" spans="1:7">
      <c r="A2167" s="190">
        <v>51164.856344000014</v>
      </c>
      <c r="F2167" s="174">
        <v>2161</v>
      </c>
      <c r="G2167" s="196">
        <v>66696.896000000008</v>
      </c>
    </row>
    <row r="2168" spans="1:7">
      <c r="A2168" s="190">
        <v>51164.856344000014</v>
      </c>
      <c r="F2168" s="174">
        <v>2162</v>
      </c>
      <c r="G2168" s="196">
        <v>64530.642134425623</v>
      </c>
    </row>
    <row r="2169" spans="1:7">
      <c r="A2169" s="190">
        <v>51164.856344000014</v>
      </c>
      <c r="F2169" s="174">
        <v>2163</v>
      </c>
      <c r="G2169" s="196">
        <v>89978.894745600031</v>
      </c>
    </row>
    <row r="2170" spans="1:7">
      <c r="A2170" s="190">
        <v>51164.856344000014</v>
      </c>
      <c r="F2170" s="174">
        <v>2164</v>
      </c>
      <c r="G2170" s="196">
        <v>60387.429189200011</v>
      </c>
    </row>
    <row r="2171" spans="1:7">
      <c r="A2171" s="190">
        <v>51164.856344000014</v>
      </c>
      <c r="F2171" s="174">
        <v>2165</v>
      </c>
      <c r="G2171" s="196">
        <v>44217.801801600013</v>
      </c>
    </row>
    <row r="2172" spans="1:7">
      <c r="A2172" s="190">
        <v>51164.856344000014</v>
      </c>
      <c r="F2172" s="174">
        <v>2166</v>
      </c>
      <c r="G2172" s="196">
        <v>69622.691040000005</v>
      </c>
    </row>
    <row r="2173" spans="1:7">
      <c r="A2173" s="190">
        <v>51164.856344000014</v>
      </c>
      <c r="F2173" s="174">
        <v>2167</v>
      </c>
      <c r="G2173" s="196">
        <v>72657.957507072017</v>
      </c>
    </row>
    <row r="2174" spans="1:7">
      <c r="A2174" s="190">
        <v>51164.856344000014</v>
      </c>
      <c r="F2174" s="174">
        <v>2168</v>
      </c>
      <c r="G2174" s="196">
        <v>68144.092800000013</v>
      </c>
    </row>
    <row r="2175" spans="1:7">
      <c r="A2175" s="190">
        <v>51164.856344000014</v>
      </c>
      <c r="F2175" s="174">
        <v>2169</v>
      </c>
      <c r="G2175" s="196">
        <v>119191.91628683679</v>
      </c>
    </row>
    <row r="2176" spans="1:7">
      <c r="A2176" s="190">
        <v>51164.856344000014</v>
      </c>
      <c r="F2176" s="174">
        <v>2170</v>
      </c>
      <c r="G2176" s="196">
        <v>58670.236799999999</v>
      </c>
    </row>
    <row r="2177" spans="1:7">
      <c r="A2177" s="190">
        <v>51193.381120000013</v>
      </c>
      <c r="F2177" s="174">
        <v>2171</v>
      </c>
      <c r="G2177" s="196">
        <v>52838.649449999997</v>
      </c>
    </row>
    <row r="2178" spans="1:7">
      <c r="A2178" s="190">
        <v>51193.381120000013</v>
      </c>
      <c r="F2178" s="174">
        <v>2172</v>
      </c>
      <c r="G2178" s="196">
        <v>71652.627277414445</v>
      </c>
    </row>
    <row r="2179" spans="1:7">
      <c r="A2179" s="190">
        <v>51193.38112000002</v>
      </c>
      <c r="F2179" s="174">
        <v>2173</v>
      </c>
      <c r="G2179" s="196">
        <v>85064.456601600032</v>
      </c>
    </row>
    <row r="2180" spans="1:7">
      <c r="A2180" s="190">
        <v>51193.38112000002</v>
      </c>
      <c r="F2180" s="174">
        <v>2174</v>
      </c>
      <c r="G2180" s="196">
        <v>48790.034709920001</v>
      </c>
    </row>
    <row r="2181" spans="1:7">
      <c r="A2181" s="190">
        <v>51193.38112000002</v>
      </c>
      <c r="F2181" s="174">
        <v>2175</v>
      </c>
      <c r="G2181" s="196">
        <v>29580.760000937498</v>
      </c>
    </row>
    <row r="2182" spans="1:7">
      <c r="A2182" s="190">
        <v>51193.38112000002</v>
      </c>
      <c r="F2182" s="174">
        <v>2176</v>
      </c>
      <c r="G2182" s="196">
        <v>48450.878560000012</v>
      </c>
    </row>
    <row r="2183" spans="1:7">
      <c r="A2183" s="190">
        <v>51193.38112000002</v>
      </c>
      <c r="F2183" s="174">
        <v>2177</v>
      </c>
      <c r="G2183" s="196">
        <v>57640.93440000002</v>
      </c>
    </row>
    <row r="2184" spans="1:7">
      <c r="A2184" s="190">
        <v>51193.38112000002</v>
      </c>
      <c r="F2184" s="174">
        <v>2178</v>
      </c>
      <c r="G2184" s="196">
        <v>81205.952507904018</v>
      </c>
    </row>
    <row r="2185" spans="1:7">
      <c r="A2185" s="190">
        <v>51215.891578880022</v>
      </c>
      <c r="F2185" s="174">
        <v>2179</v>
      </c>
      <c r="G2185" s="196">
        <v>72891.50094191618</v>
      </c>
    </row>
    <row r="2186" spans="1:7">
      <c r="A2186" s="190">
        <v>51250.036460000003</v>
      </c>
      <c r="F2186" s="174">
        <v>2180</v>
      </c>
      <c r="G2186" s="196">
        <v>80037.726524456986</v>
      </c>
    </row>
    <row r="2187" spans="1:7">
      <c r="A2187" s="190">
        <v>51250.036460000003</v>
      </c>
      <c r="F2187" s="174">
        <v>2181</v>
      </c>
      <c r="G2187" s="196">
        <v>43350.786080000013</v>
      </c>
    </row>
    <row r="2188" spans="1:7">
      <c r="A2188" s="190">
        <v>51250.036460000003</v>
      </c>
      <c r="F2188" s="174">
        <v>2182</v>
      </c>
      <c r="G2188" s="196">
        <v>115622.68990464001</v>
      </c>
    </row>
    <row r="2189" spans="1:7">
      <c r="A2189" s="190">
        <v>51250.036460000003</v>
      </c>
      <c r="F2189" s="174">
        <v>2183</v>
      </c>
      <c r="G2189" s="196">
        <v>51825.375840000015</v>
      </c>
    </row>
    <row r="2190" spans="1:7">
      <c r="A2190" s="190">
        <v>51250.03646000001</v>
      </c>
      <c r="F2190" s="174">
        <v>2184</v>
      </c>
      <c r="G2190" s="196">
        <v>58327.936232160006</v>
      </c>
    </row>
    <row r="2191" spans="1:7">
      <c r="A2191" s="190">
        <v>51250.03646000001</v>
      </c>
      <c r="F2191" s="174">
        <v>2185</v>
      </c>
      <c r="G2191" s="196">
        <v>50809.192000000003</v>
      </c>
    </row>
    <row r="2192" spans="1:7">
      <c r="A2192" s="190">
        <v>51250.03646000001</v>
      </c>
      <c r="F2192" s="174">
        <v>2186</v>
      </c>
      <c r="G2192" s="196">
        <v>60972.136008017951</v>
      </c>
    </row>
    <row r="2193" spans="1:7">
      <c r="A2193" s="190">
        <v>51250.03646000001</v>
      </c>
      <c r="F2193" s="174">
        <v>2187</v>
      </c>
      <c r="G2193" s="196">
        <v>53857.743520000004</v>
      </c>
    </row>
    <row r="2194" spans="1:7">
      <c r="A2194" s="190">
        <v>51250.03646000001</v>
      </c>
      <c r="F2194" s="174">
        <v>2188</v>
      </c>
      <c r="G2194" s="196">
        <v>64110.245458739228</v>
      </c>
    </row>
    <row r="2195" spans="1:7">
      <c r="A2195" s="190">
        <v>51250.03646000001</v>
      </c>
      <c r="F2195" s="174">
        <v>2189</v>
      </c>
      <c r="G2195" s="196">
        <v>60548.297922560014</v>
      </c>
    </row>
    <row r="2196" spans="1:7">
      <c r="A2196" s="190">
        <v>51250.03646000001</v>
      </c>
      <c r="F2196" s="174">
        <v>2190</v>
      </c>
      <c r="G2196" s="196">
        <v>69023.808000000005</v>
      </c>
    </row>
    <row r="2197" spans="1:7">
      <c r="A2197" s="190">
        <v>51272.571831040004</v>
      </c>
      <c r="F2197" s="174">
        <v>2191</v>
      </c>
      <c r="G2197" s="196">
        <v>51357.931273600014</v>
      </c>
    </row>
    <row r="2198" spans="1:7">
      <c r="A2198" s="190">
        <v>51272.571831040004</v>
      </c>
      <c r="F2198" s="174">
        <v>2192</v>
      </c>
      <c r="G2198" s="196">
        <v>80900.666972160034</v>
      </c>
    </row>
    <row r="2199" spans="1:7">
      <c r="A2199" s="190">
        <v>51272.571831040004</v>
      </c>
      <c r="F2199" s="174">
        <v>2193</v>
      </c>
      <c r="G2199" s="196">
        <v>60320.672742400013</v>
      </c>
    </row>
    <row r="2200" spans="1:7">
      <c r="A2200" s="190">
        <v>51272.571831040012</v>
      </c>
      <c r="F2200" s="174">
        <v>2194</v>
      </c>
      <c r="G2200" s="196">
        <v>130966.58534400002</v>
      </c>
    </row>
    <row r="2201" spans="1:7">
      <c r="A2201" s="190">
        <v>51272.571831040012</v>
      </c>
      <c r="F2201" s="174">
        <v>2195</v>
      </c>
      <c r="G2201" s="196">
        <v>61268.840579999996</v>
      </c>
    </row>
    <row r="2202" spans="1:7">
      <c r="A2202" s="190">
        <v>51272.571831040012</v>
      </c>
      <c r="F2202" s="174">
        <v>2196</v>
      </c>
      <c r="G2202" s="196">
        <v>83408.36958720001</v>
      </c>
    </row>
    <row r="2203" spans="1:7">
      <c r="A2203" s="190">
        <v>51272.571831040012</v>
      </c>
      <c r="F2203" s="174">
        <v>2197</v>
      </c>
      <c r="G2203" s="196">
        <v>46272.656999999999</v>
      </c>
    </row>
    <row r="2204" spans="1:7">
      <c r="A2204" s="190">
        <v>51272.571831040012</v>
      </c>
      <c r="F2204" s="174">
        <v>2198</v>
      </c>
      <c r="G2204" s="196">
        <v>47198.110139999997</v>
      </c>
    </row>
    <row r="2205" spans="1:7">
      <c r="A2205" s="190">
        <v>51272.571831040012</v>
      </c>
      <c r="F2205" s="174">
        <v>2199</v>
      </c>
      <c r="G2205" s="196">
        <v>57368.057729740009</v>
      </c>
    </row>
    <row r="2206" spans="1:7">
      <c r="A2206" s="190">
        <v>51272.571831040012</v>
      </c>
      <c r="F2206" s="174">
        <v>2200</v>
      </c>
      <c r="G2206" s="196">
        <v>48087.271000000001</v>
      </c>
    </row>
    <row r="2207" spans="1:7">
      <c r="A2207" s="190">
        <v>51272.571831040012</v>
      </c>
      <c r="F2207" s="174">
        <v>2201</v>
      </c>
      <c r="G2207" s="196">
        <v>57184.251208000009</v>
      </c>
    </row>
    <row r="2208" spans="1:7">
      <c r="A2208" s="190">
        <v>51272.571831040012</v>
      </c>
      <c r="F2208" s="174">
        <v>2202</v>
      </c>
      <c r="G2208" s="196">
        <v>49234.107048000013</v>
      </c>
    </row>
    <row r="2209" spans="1:7">
      <c r="A2209" s="190">
        <v>51272.571831040012</v>
      </c>
      <c r="F2209" s="174">
        <v>2203</v>
      </c>
      <c r="G2209" s="196">
        <v>40657.625</v>
      </c>
    </row>
    <row r="2210" spans="1:7">
      <c r="A2210" s="190">
        <v>51272.571831040012</v>
      </c>
      <c r="F2210" s="174">
        <v>2204</v>
      </c>
      <c r="G2210" s="196">
        <v>69506.974656000006</v>
      </c>
    </row>
    <row r="2211" spans="1:7">
      <c r="A2211" s="190">
        <v>51272.571831040019</v>
      </c>
      <c r="F2211" s="174">
        <v>2205</v>
      </c>
      <c r="G2211" s="196">
        <v>57209.395937792018</v>
      </c>
    </row>
    <row r="2212" spans="1:7">
      <c r="A2212" s="190">
        <v>51272.571831040019</v>
      </c>
      <c r="F2212" s="174">
        <v>2206</v>
      </c>
      <c r="G2212" s="196">
        <v>82081.488383999997</v>
      </c>
    </row>
    <row r="2213" spans="1:7">
      <c r="A2213" s="190">
        <v>51272.571831040019</v>
      </c>
      <c r="F2213" s="174">
        <v>2207</v>
      </c>
      <c r="G2213" s="196">
        <v>70748.170631999994</v>
      </c>
    </row>
    <row r="2214" spans="1:7">
      <c r="A2214" s="190">
        <v>51272.571831040019</v>
      </c>
      <c r="F2214" s="174">
        <v>2208</v>
      </c>
      <c r="G2214" s="196">
        <v>80900.666972160019</v>
      </c>
    </row>
    <row r="2215" spans="1:7">
      <c r="A2215" s="190">
        <v>51272.571831040019</v>
      </c>
      <c r="F2215" s="174">
        <v>2209</v>
      </c>
      <c r="G2215" s="196">
        <v>54264.983987200016</v>
      </c>
    </row>
    <row r="2216" spans="1:7">
      <c r="A2216" s="190">
        <v>51272.571831040019</v>
      </c>
      <c r="F2216" s="174">
        <v>2210</v>
      </c>
      <c r="G2216" s="196">
        <v>72930.816000000006</v>
      </c>
    </row>
    <row r="2217" spans="1:7">
      <c r="A2217" s="190">
        <v>51301.156659200009</v>
      </c>
      <c r="F2217" s="174">
        <v>2211</v>
      </c>
      <c r="G2217" s="196">
        <v>80811.233771520026</v>
      </c>
    </row>
    <row r="2218" spans="1:7">
      <c r="A2218" s="190">
        <v>51301.156659200016</v>
      </c>
      <c r="F2218" s="174">
        <v>2212</v>
      </c>
      <c r="G2218" s="196">
        <v>95737.544009318444</v>
      </c>
    </row>
    <row r="2219" spans="1:7">
      <c r="A2219" s="190">
        <v>51301.156659200016</v>
      </c>
      <c r="F2219" s="174">
        <v>2213</v>
      </c>
      <c r="G2219" s="196">
        <v>64873.176345600012</v>
      </c>
    </row>
    <row r="2220" spans="1:7">
      <c r="A2220" s="190">
        <v>51301.156659200016</v>
      </c>
      <c r="F2220" s="174">
        <v>2214</v>
      </c>
      <c r="G2220" s="196">
        <v>53208.519996149997</v>
      </c>
    </row>
    <row r="2221" spans="1:7">
      <c r="A2221" s="190">
        <v>51329.314810820011</v>
      </c>
      <c r="F2221" s="174">
        <v>2215</v>
      </c>
      <c r="G2221" s="196">
        <v>69025.05963171841</v>
      </c>
    </row>
    <row r="2222" spans="1:7">
      <c r="A2222" s="190">
        <v>51357.931273599992</v>
      </c>
      <c r="F2222" s="174">
        <v>2216</v>
      </c>
      <c r="G2222" s="196">
        <v>97392.84579634179</v>
      </c>
    </row>
    <row r="2223" spans="1:7">
      <c r="A2223" s="190">
        <v>51357.931273599999</v>
      </c>
      <c r="F2223" s="174">
        <v>2217</v>
      </c>
      <c r="G2223" s="196">
        <v>67416</v>
      </c>
    </row>
    <row r="2224" spans="1:7">
      <c r="A2224" s="190">
        <v>51357.931273599999</v>
      </c>
      <c r="F2224" s="174">
        <v>2218</v>
      </c>
      <c r="G2224" s="196">
        <v>52165.215682499998</v>
      </c>
    </row>
    <row r="2225" spans="1:7">
      <c r="A2225" s="190">
        <v>51357.931273599999</v>
      </c>
      <c r="F2225" s="174">
        <v>2219</v>
      </c>
      <c r="G2225" s="196">
        <v>92124.806499532831</v>
      </c>
    </row>
    <row r="2226" spans="1:7">
      <c r="A2226" s="190">
        <v>51357.931273599999</v>
      </c>
      <c r="F2226" s="174">
        <v>2220</v>
      </c>
      <c r="G2226" s="196">
        <v>57520.883026432013</v>
      </c>
    </row>
    <row r="2227" spans="1:7">
      <c r="A2227" s="190">
        <v>51357.931273599999</v>
      </c>
      <c r="F2227" s="174">
        <v>2221</v>
      </c>
      <c r="G2227" s="196">
        <v>80338.298880000031</v>
      </c>
    </row>
    <row r="2228" spans="1:7">
      <c r="A2228" s="190">
        <v>51357.931273600007</v>
      </c>
      <c r="F2228" s="174">
        <v>2222</v>
      </c>
      <c r="G2228" s="196">
        <v>73287.043200000015</v>
      </c>
    </row>
    <row r="2229" spans="1:7">
      <c r="A2229" s="190">
        <v>51357.931273600007</v>
      </c>
      <c r="F2229" s="174">
        <v>2223</v>
      </c>
      <c r="G2229" s="196">
        <v>77435.366400000014</v>
      </c>
    </row>
    <row r="2230" spans="1:7">
      <c r="A2230" s="190">
        <v>51357.931273600007</v>
      </c>
      <c r="F2230" s="174">
        <v>2224</v>
      </c>
      <c r="G2230" s="196">
        <v>55234.001558399985</v>
      </c>
    </row>
    <row r="2231" spans="1:7">
      <c r="A2231" s="190">
        <v>51357.931273600007</v>
      </c>
      <c r="F2231" s="174">
        <v>2225</v>
      </c>
      <c r="G2231" s="196">
        <v>39124.084437200007</v>
      </c>
    </row>
    <row r="2232" spans="1:7">
      <c r="A2232" s="190">
        <v>51357.931273600007</v>
      </c>
      <c r="F2232" s="174">
        <v>2226</v>
      </c>
      <c r="G2232" s="196">
        <v>43654.241582560011</v>
      </c>
    </row>
    <row r="2233" spans="1:7">
      <c r="A2233" s="190">
        <v>51357.931273600007</v>
      </c>
      <c r="F2233" s="174">
        <v>2227</v>
      </c>
      <c r="G2233" s="196">
        <v>57304.639105280017</v>
      </c>
    </row>
    <row r="2234" spans="1:7">
      <c r="A2234" s="190">
        <v>51357.931273600007</v>
      </c>
      <c r="F2234" s="174">
        <v>2228</v>
      </c>
      <c r="G2234" s="196">
        <v>70472.19200000001</v>
      </c>
    </row>
    <row r="2235" spans="1:7">
      <c r="A2235" s="190">
        <v>51357.931273600007</v>
      </c>
      <c r="F2235" s="174">
        <v>2229</v>
      </c>
      <c r="G2235" s="196">
        <v>52275.037189200004</v>
      </c>
    </row>
    <row r="2236" spans="1:7">
      <c r="A2236" s="190">
        <v>51357.931273600007</v>
      </c>
      <c r="F2236" s="174">
        <v>2230</v>
      </c>
      <c r="G2236" s="196">
        <v>71612.7026797773</v>
      </c>
    </row>
    <row r="2237" spans="1:7">
      <c r="A2237" s="190">
        <v>51357.931273600007</v>
      </c>
      <c r="F2237" s="174">
        <v>2231</v>
      </c>
      <c r="G2237" s="196">
        <v>71771.915780096024</v>
      </c>
    </row>
    <row r="2238" spans="1:7">
      <c r="A2238" s="190">
        <v>51357.931273600007</v>
      </c>
      <c r="F2238" s="174">
        <v>2232</v>
      </c>
      <c r="G2238" s="196">
        <v>58327.936232159998</v>
      </c>
    </row>
    <row r="2239" spans="1:7">
      <c r="A2239" s="190">
        <v>51357.931273600007</v>
      </c>
      <c r="F2239" s="174">
        <v>2233</v>
      </c>
      <c r="G2239" s="196">
        <v>76194.533990400028</v>
      </c>
    </row>
    <row r="2240" spans="1:7">
      <c r="A2240" s="190">
        <v>51357.931273600007</v>
      </c>
      <c r="F2240" s="174">
        <v>2234</v>
      </c>
      <c r="G2240" s="196">
        <v>114086.44767744002</v>
      </c>
    </row>
    <row r="2241" spans="1:7">
      <c r="A2241" s="190">
        <v>51357.931273600007</v>
      </c>
      <c r="F2241" s="174">
        <v>2235</v>
      </c>
      <c r="G2241" s="196">
        <v>127776.82139873285</v>
      </c>
    </row>
    <row r="2242" spans="1:7">
      <c r="A2242" s="190">
        <v>51357.931273600007</v>
      </c>
      <c r="F2242" s="174">
        <v>2236</v>
      </c>
      <c r="G2242" s="196">
        <v>52275.037189200004</v>
      </c>
    </row>
    <row r="2243" spans="1:7">
      <c r="A2243" s="190">
        <v>51357.931273600014</v>
      </c>
      <c r="F2243" s="174">
        <v>2237</v>
      </c>
      <c r="G2243" s="196">
        <v>86401.566720000017</v>
      </c>
    </row>
    <row r="2244" spans="1:7">
      <c r="A2244" s="190">
        <v>51357.931273600014</v>
      </c>
      <c r="F2244" s="174">
        <v>2238</v>
      </c>
      <c r="G2244" s="196">
        <v>49578.745797336007</v>
      </c>
    </row>
    <row r="2245" spans="1:7">
      <c r="A2245" s="190">
        <v>51357.931273600014</v>
      </c>
      <c r="F2245" s="174">
        <v>2239</v>
      </c>
      <c r="G2245" s="196">
        <v>48870.375</v>
      </c>
    </row>
    <row r="2246" spans="1:7">
      <c r="A2246" s="190">
        <v>51357.931273600014</v>
      </c>
      <c r="F2246" s="174">
        <v>2240</v>
      </c>
      <c r="G2246" s="196">
        <v>72657.957507072017</v>
      </c>
    </row>
    <row r="2247" spans="1:7">
      <c r="A2247" s="190">
        <v>51357.931273600014</v>
      </c>
      <c r="F2247" s="174">
        <v>2241</v>
      </c>
      <c r="G2247" s="196">
        <v>33254.868750000001</v>
      </c>
    </row>
    <row r="2248" spans="1:7">
      <c r="A2248" s="190">
        <v>51357.931273600014</v>
      </c>
      <c r="F2248" s="174">
        <v>2242</v>
      </c>
      <c r="G2248" s="196">
        <v>30025.715978999993</v>
      </c>
    </row>
    <row r="2249" spans="1:7">
      <c r="A2249" s="190">
        <v>51357.931273600014</v>
      </c>
      <c r="F2249" s="174">
        <v>2243</v>
      </c>
      <c r="G2249" s="196">
        <v>54264.983987200016</v>
      </c>
    </row>
    <row r="2250" spans="1:7">
      <c r="A2250" s="190">
        <v>51357.931273600014</v>
      </c>
      <c r="F2250" s="174">
        <v>2244</v>
      </c>
      <c r="G2250" s="196">
        <v>48087.271000000001</v>
      </c>
    </row>
    <row r="2251" spans="1:7">
      <c r="A2251" s="190">
        <v>51357.931273600014</v>
      </c>
      <c r="F2251" s="174">
        <v>2245</v>
      </c>
      <c r="G2251" s="196">
        <v>69506.974655999991</v>
      </c>
    </row>
    <row r="2252" spans="1:7">
      <c r="A2252" s="190">
        <v>51357.931273600014</v>
      </c>
      <c r="F2252" s="174">
        <v>2246</v>
      </c>
      <c r="G2252" s="196">
        <v>57922.478880000017</v>
      </c>
    </row>
    <row r="2253" spans="1:7">
      <c r="A2253" s="190">
        <v>51357.931273600014</v>
      </c>
      <c r="F2253" s="174">
        <v>2247</v>
      </c>
      <c r="G2253" s="196">
        <v>61201.109760000014</v>
      </c>
    </row>
    <row r="2254" spans="1:7">
      <c r="A2254" s="190">
        <v>51357.931273600014</v>
      </c>
      <c r="F2254" s="174">
        <v>2248</v>
      </c>
      <c r="G2254" s="196">
        <v>71233.291673600019</v>
      </c>
    </row>
    <row r="2255" spans="1:7">
      <c r="A2255" s="190">
        <v>51357.931273600014</v>
      </c>
      <c r="F2255" s="174">
        <v>2249</v>
      </c>
      <c r="G2255" s="196">
        <v>67776.307893360674</v>
      </c>
    </row>
    <row r="2256" spans="1:7">
      <c r="A2256" s="190">
        <v>51357.931273600014</v>
      </c>
      <c r="F2256" s="174">
        <v>2250</v>
      </c>
      <c r="G2256" s="196">
        <v>61329.954201599998</v>
      </c>
    </row>
    <row r="2257" spans="1:7">
      <c r="A2257" s="190">
        <v>51357.931273600014</v>
      </c>
      <c r="F2257" s="174">
        <v>2251</v>
      </c>
      <c r="G2257" s="196">
        <v>98705.149820928025</v>
      </c>
    </row>
    <row r="2258" spans="1:7">
      <c r="A2258" s="190">
        <v>51357.931273600014</v>
      </c>
      <c r="F2258" s="174">
        <v>2252</v>
      </c>
      <c r="G2258" s="196">
        <v>55117.963739999999</v>
      </c>
    </row>
    <row r="2259" spans="1:7">
      <c r="A2259" s="190">
        <v>51357.931273600014</v>
      </c>
      <c r="F2259" s="174">
        <v>2253</v>
      </c>
      <c r="G2259" s="196">
        <v>48708.943239488006</v>
      </c>
    </row>
    <row r="2260" spans="1:7">
      <c r="A2260" s="190">
        <v>51357.931273600014</v>
      </c>
      <c r="F2260" s="174">
        <v>2254</v>
      </c>
      <c r="G2260" s="196">
        <v>57520.883026432013</v>
      </c>
    </row>
    <row r="2261" spans="1:7">
      <c r="A2261" s="190">
        <v>51380.514087526419</v>
      </c>
      <c r="F2261" s="174">
        <v>2255</v>
      </c>
      <c r="G2261" s="196">
        <v>64872</v>
      </c>
    </row>
    <row r="2262" spans="1:7">
      <c r="A2262" s="190">
        <v>51380.514087526426</v>
      </c>
      <c r="F2262" s="174">
        <v>2256</v>
      </c>
      <c r="G2262" s="196">
        <v>35250.160875000001</v>
      </c>
    </row>
    <row r="2263" spans="1:7">
      <c r="A2263" s="190">
        <v>51409.159094272021</v>
      </c>
      <c r="F2263" s="174">
        <v>2257</v>
      </c>
      <c r="G2263" s="196">
        <v>61629.517528320001</v>
      </c>
    </row>
    <row r="2264" spans="1:7">
      <c r="A2264" s="190">
        <v>51414.76872005</v>
      </c>
      <c r="F2264" s="174">
        <v>2258</v>
      </c>
      <c r="G2264" s="196">
        <v>64629.292224000004</v>
      </c>
    </row>
    <row r="2265" spans="1:7">
      <c r="A2265" s="190">
        <v>51414.76872005</v>
      </c>
      <c r="F2265" s="174">
        <v>2259</v>
      </c>
      <c r="G2265" s="196">
        <v>63735.050444800028</v>
      </c>
    </row>
    <row r="2266" spans="1:7">
      <c r="A2266" s="190">
        <v>51414.76872005</v>
      </c>
      <c r="F2266" s="174">
        <v>2260</v>
      </c>
      <c r="G2266" s="196">
        <v>58044.420940800017</v>
      </c>
    </row>
    <row r="2267" spans="1:7">
      <c r="A2267" s="190">
        <v>51437.376526211199</v>
      </c>
      <c r="F2267" s="174">
        <v>2261</v>
      </c>
      <c r="G2267" s="196">
        <v>65190.046377120001</v>
      </c>
    </row>
    <row r="2268" spans="1:7">
      <c r="A2268" s="190">
        <v>51437.376526211214</v>
      </c>
      <c r="F2268" s="174">
        <v>2262</v>
      </c>
      <c r="G2268" s="196">
        <v>82518.680311603239</v>
      </c>
    </row>
    <row r="2269" spans="1:7">
      <c r="A2269" s="190">
        <v>51437.376526211214</v>
      </c>
      <c r="F2269" s="174">
        <v>2263</v>
      </c>
      <c r="G2269" s="196">
        <v>84427.607369842721</v>
      </c>
    </row>
    <row r="2270" spans="1:7">
      <c r="A2270" s="190">
        <v>51437.376526211214</v>
      </c>
      <c r="F2270" s="174">
        <v>2264</v>
      </c>
      <c r="G2270" s="196">
        <v>157490.76536524799</v>
      </c>
    </row>
    <row r="2271" spans="1:7">
      <c r="A2271" s="190">
        <v>51437.376526211221</v>
      </c>
      <c r="F2271" s="174">
        <v>2265</v>
      </c>
      <c r="G2271" s="196">
        <v>34743.053297500002</v>
      </c>
    </row>
    <row r="2272" spans="1:7">
      <c r="A2272" s="190">
        <v>51443.432824000003</v>
      </c>
      <c r="F2272" s="174">
        <v>2266</v>
      </c>
      <c r="G2272" s="196">
        <v>40828.995200000012</v>
      </c>
    </row>
    <row r="2273" spans="1:7">
      <c r="A2273" s="190">
        <v>51443.432824000003</v>
      </c>
      <c r="F2273" s="174">
        <v>2267</v>
      </c>
      <c r="G2273" s="196">
        <v>77017.434957496327</v>
      </c>
    </row>
    <row r="2274" spans="1:7">
      <c r="A2274" s="190">
        <v>51443.432824000003</v>
      </c>
      <c r="F2274" s="174">
        <v>2268</v>
      </c>
      <c r="G2274" s="196">
        <v>112084.93105152006</v>
      </c>
    </row>
    <row r="2275" spans="1:7">
      <c r="A2275" s="190">
        <v>51443.432824000003</v>
      </c>
      <c r="F2275" s="174">
        <v>2269</v>
      </c>
      <c r="G2275" s="196">
        <v>54174.792878080014</v>
      </c>
    </row>
    <row r="2276" spans="1:7">
      <c r="A2276" s="190">
        <v>51443.432824000003</v>
      </c>
      <c r="F2276" s="174">
        <v>2270</v>
      </c>
      <c r="G2276" s="196">
        <v>57520.883026432013</v>
      </c>
    </row>
    <row r="2277" spans="1:7">
      <c r="A2277" s="190">
        <v>51443.43282400001</v>
      </c>
      <c r="F2277" s="174">
        <v>2271</v>
      </c>
      <c r="G2277" s="196">
        <v>58141.054272000001</v>
      </c>
    </row>
    <row r="2278" spans="1:7">
      <c r="A2278" s="190">
        <v>51443.43282400001</v>
      </c>
      <c r="F2278" s="174">
        <v>2272</v>
      </c>
      <c r="G2278" s="196">
        <v>86401.566720000017</v>
      </c>
    </row>
    <row r="2279" spans="1:7">
      <c r="A2279" s="190">
        <v>51443.43282400001</v>
      </c>
      <c r="F2279" s="174">
        <v>2273</v>
      </c>
      <c r="G2279" s="196">
        <v>43654.241582560011</v>
      </c>
    </row>
    <row r="2280" spans="1:7">
      <c r="A2280" s="190">
        <v>51443.43282400001</v>
      </c>
      <c r="F2280" s="174">
        <v>2274</v>
      </c>
      <c r="G2280" s="196">
        <v>37028.15134235</v>
      </c>
    </row>
    <row r="2281" spans="1:7">
      <c r="A2281" s="190">
        <v>51443.43282400001</v>
      </c>
      <c r="F2281" s="174">
        <v>2275</v>
      </c>
      <c r="G2281" s="196">
        <v>61201.109760000007</v>
      </c>
    </row>
    <row r="2282" spans="1:7">
      <c r="A2282" s="190">
        <v>51443.43282400001</v>
      </c>
      <c r="F2282" s="174">
        <v>2276</v>
      </c>
      <c r="G2282" s="196">
        <v>84887.289021595687</v>
      </c>
    </row>
    <row r="2283" spans="1:7">
      <c r="A2283" s="190">
        <v>51443.43282400001</v>
      </c>
      <c r="F2283" s="174">
        <v>2277</v>
      </c>
      <c r="G2283" s="196">
        <v>106822.94384197636</v>
      </c>
    </row>
    <row r="2284" spans="1:7">
      <c r="A2284" s="190">
        <v>51465.120000000003</v>
      </c>
      <c r="F2284" s="174">
        <v>2278</v>
      </c>
      <c r="G2284" s="196">
        <v>122696.74561536004</v>
      </c>
    </row>
    <row r="2285" spans="1:7">
      <c r="A2285" s="190">
        <v>51465.120000000003</v>
      </c>
      <c r="F2285" s="174">
        <v>2279</v>
      </c>
      <c r="G2285" s="196">
        <v>81466.971640965145</v>
      </c>
    </row>
    <row r="2286" spans="1:7">
      <c r="A2286" s="190">
        <v>51465.12000000001</v>
      </c>
      <c r="F2286" s="174">
        <v>2280</v>
      </c>
      <c r="G2286" s="196">
        <v>111321.59754239999</v>
      </c>
    </row>
    <row r="2287" spans="1:7">
      <c r="A2287" s="190">
        <v>51465.12000000001</v>
      </c>
      <c r="F2287" s="174">
        <v>2281</v>
      </c>
      <c r="G2287" s="196">
        <v>73441.331711999999</v>
      </c>
    </row>
    <row r="2288" spans="1:7">
      <c r="A2288" s="190">
        <v>51466.053234176012</v>
      </c>
      <c r="F2288" s="174">
        <v>2282</v>
      </c>
      <c r="G2288" s="196">
        <v>72273.008640000015</v>
      </c>
    </row>
    <row r="2289" spans="1:7">
      <c r="A2289" s="190">
        <v>51466.053234176012</v>
      </c>
      <c r="F2289" s="174">
        <v>2283</v>
      </c>
      <c r="G2289" s="196">
        <v>29375.134062499998</v>
      </c>
    </row>
    <row r="2290" spans="1:7">
      <c r="A2290" s="190">
        <v>51466.053234176012</v>
      </c>
      <c r="F2290" s="174">
        <v>2284</v>
      </c>
      <c r="G2290" s="196">
        <v>58230.992293824012</v>
      </c>
    </row>
    <row r="2291" spans="1:7">
      <c r="A2291" s="190">
        <v>51466.053234176012</v>
      </c>
      <c r="F2291" s="174">
        <v>2285</v>
      </c>
      <c r="G2291" s="196">
        <v>77435.366399999984</v>
      </c>
    </row>
    <row r="2292" spans="1:7">
      <c r="A2292" s="190">
        <v>51466.053234176012</v>
      </c>
      <c r="F2292" s="174">
        <v>2286</v>
      </c>
      <c r="G2292" s="196">
        <v>37028.151342350015</v>
      </c>
    </row>
    <row r="2293" spans="1:7">
      <c r="A2293" s="190">
        <v>51466.053234176012</v>
      </c>
      <c r="F2293" s="174">
        <v>2287</v>
      </c>
      <c r="G2293" s="196">
        <v>65921.87806848</v>
      </c>
    </row>
    <row r="2294" spans="1:7">
      <c r="A2294" s="190">
        <v>51466.053234176012</v>
      </c>
      <c r="F2294" s="174">
        <v>2288</v>
      </c>
      <c r="G2294" s="196">
        <v>51357.931273600007</v>
      </c>
    </row>
    <row r="2295" spans="1:7">
      <c r="A2295" s="190">
        <v>51466.053234176012</v>
      </c>
      <c r="F2295" s="174">
        <v>2289</v>
      </c>
      <c r="G2295" s="196">
        <v>69025.05963171841</v>
      </c>
    </row>
    <row r="2296" spans="1:7">
      <c r="A2296" s="190">
        <v>51466.053234176012</v>
      </c>
      <c r="F2296" s="174">
        <v>2290</v>
      </c>
      <c r="G2296" s="196">
        <v>44266.73731905</v>
      </c>
    </row>
    <row r="2297" spans="1:7">
      <c r="A2297" s="190">
        <v>51466.053234176012</v>
      </c>
      <c r="F2297" s="174">
        <v>2291</v>
      </c>
      <c r="G2297" s="196">
        <v>65783.386727999998</v>
      </c>
    </row>
    <row r="2298" spans="1:7">
      <c r="A2298" s="190">
        <v>51466.053234176012</v>
      </c>
      <c r="F2298" s="174">
        <v>2292</v>
      </c>
      <c r="G2298" s="196">
        <v>73011.528000000006</v>
      </c>
    </row>
    <row r="2299" spans="1:7">
      <c r="A2299" s="190">
        <v>51466.053234176012</v>
      </c>
      <c r="F2299" s="174">
        <v>2293</v>
      </c>
      <c r="G2299" s="196">
        <v>61629.517528320008</v>
      </c>
    </row>
    <row r="2300" spans="1:7">
      <c r="A2300" s="190">
        <v>51466.053234176019</v>
      </c>
      <c r="F2300" s="174">
        <v>2294</v>
      </c>
      <c r="G2300" s="196">
        <v>44193.163794419997</v>
      </c>
    </row>
    <row r="2301" spans="1:7">
      <c r="A2301" s="190">
        <v>51466.053234176019</v>
      </c>
      <c r="F2301" s="174">
        <v>2295</v>
      </c>
      <c r="G2301" s="196">
        <v>52385.089899072009</v>
      </c>
    </row>
    <row r="2302" spans="1:7">
      <c r="A2302" s="190">
        <v>51466.053234176019</v>
      </c>
      <c r="F2302" s="174">
        <v>2296</v>
      </c>
      <c r="G2302" s="196">
        <v>69284.275200000004</v>
      </c>
    </row>
    <row r="2303" spans="1:7">
      <c r="A2303" s="190">
        <v>51466.053234176019</v>
      </c>
      <c r="F2303" s="174">
        <v>2297</v>
      </c>
      <c r="G2303" s="196">
        <v>54264.983987200008</v>
      </c>
    </row>
    <row r="2304" spans="1:7">
      <c r="A2304" s="190">
        <v>51466.053234176026</v>
      </c>
      <c r="F2304" s="174">
        <v>2298</v>
      </c>
      <c r="G2304" s="196">
        <v>69506.974656000006</v>
      </c>
    </row>
    <row r="2305" spans="1:7">
      <c r="A2305" s="190">
        <v>51466.053234176026</v>
      </c>
      <c r="F2305" s="174">
        <v>2299</v>
      </c>
      <c r="G2305" s="196">
        <v>57801.841121046396</v>
      </c>
    </row>
    <row r="2306" spans="1:7">
      <c r="A2306" s="190">
        <v>51466.053234176026</v>
      </c>
      <c r="F2306" s="174">
        <v>2300</v>
      </c>
      <c r="G2306" s="196">
        <v>36454.460000000006</v>
      </c>
    </row>
    <row r="2307" spans="1:7">
      <c r="A2307" s="190">
        <v>51523.010338407999</v>
      </c>
      <c r="F2307" s="174">
        <v>2301</v>
      </c>
      <c r="G2307" s="196">
        <v>112869.52556888069</v>
      </c>
    </row>
    <row r="2308" spans="1:7">
      <c r="A2308" s="190">
        <v>51523.010338407999</v>
      </c>
      <c r="F2308" s="174">
        <v>2302</v>
      </c>
      <c r="G2308" s="196">
        <v>42459.816420000003</v>
      </c>
    </row>
    <row r="2309" spans="1:7">
      <c r="A2309" s="190">
        <v>51523.010338408007</v>
      </c>
      <c r="F2309" s="174">
        <v>2303</v>
      </c>
      <c r="G2309" s="196">
        <v>40874.180350000002</v>
      </c>
    </row>
    <row r="2310" spans="1:7">
      <c r="A2310" s="190">
        <v>51523.010338408007</v>
      </c>
      <c r="F2310" s="174">
        <v>2304</v>
      </c>
      <c r="G2310" s="196">
        <v>48708.943239488006</v>
      </c>
    </row>
    <row r="2311" spans="1:7">
      <c r="A2311" s="190">
        <v>51523.010338408014</v>
      </c>
      <c r="F2311" s="174">
        <v>2305</v>
      </c>
      <c r="G2311" s="196">
        <v>57400.040835200016</v>
      </c>
    </row>
    <row r="2312" spans="1:7">
      <c r="A2312" s="190">
        <v>51523.010338408021</v>
      </c>
      <c r="F2312" s="174">
        <v>2306</v>
      </c>
      <c r="G2312" s="196">
        <v>71961.186719999998</v>
      </c>
    </row>
    <row r="2313" spans="1:7">
      <c r="A2313" s="190">
        <v>51523.010338408021</v>
      </c>
      <c r="F2313" s="174">
        <v>2307</v>
      </c>
      <c r="G2313" s="196">
        <v>75749.991174932526</v>
      </c>
    </row>
    <row r="2314" spans="1:7">
      <c r="A2314" s="190">
        <v>51550.799999999996</v>
      </c>
      <c r="F2314" s="174">
        <v>2308</v>
      </c>
      <c r="G2314" s="196">
        <v>85935.243215732771</v>
      </c>
    </row>
    <row r="2315" spans="1:7">
      <c r="A2315" s="190">
        <v>51550.8</v>
      </c>
      <c r="F2315" s="174">
        <v>2309</v>
      </c>
      <c r="G2315" s="196">
        <v>69430.136832000018</v>
      </c>
    </row>
    <row r="2316" spans="1:7">
      <c r="A2316" s="190">
        <v>51550.80000000001</v>
      </c>
      <c r="F2316" s="174">
        <v>2310</v>
      </c>
      <c r="G2316" s="196">
        <v>96769.754726400031</v>
      </c>
    </row>
    <row r="2317" spans="1:7">
      <c r="A2317" s="190">
        <v>51550.80000000001</v>
      </c>
      <c r="F2317" s="174">
        <v>2311</v>
      </c>
      <c r="G2317" s="196">
        <v>76034.461440000014</v>
      </c>
    </row>
    <row r="2318" spans="1:7">
      <c r="A2318" s="190">
        <v>51551.734787840003</v>
      </c>
      <c r="F2318" s="174">
        <v>2312</v>
      </c>
      <c r="G2318" s="196">
        <v>45804.60416000001</v>
      </c>
    </row>
    <row r="2319" spans="1:7">
      <c r="A2319" s="190">
        <v>51551.734787840003</v>
      </c>
      <c r="F2319" s="174">
        <v>2313</v>
      </c>
      <c r="G2319" s="196">
        <v>91585.660723200024</v>
      </c>
    </row>
    <row r="2320" spans="1:7">
      <c r="A2320" s="190">
        <v>51551.734787840003</v>
      </c>
      <c r="F2320" s="174">
        <v>2314</v>
      </c>
      <c r="G2320" s="196">
        <v>57121.035776000019</v>
      </c>
    </row>
    <row r="2321" spans="1:7">
      <c r="A2321" s="190">
        <v>51551.734787840003</v>
      </c>
      <c r="F2321" s="174">
        <v>2315</v>
      </c>
      <c r="G2321" s="196">
        <v>112869.52556888069</v>
      </c>
    </row>
    <row r="2322" spans="1:7">
      <c r="A2322" s="190">
        <v>51551.734787840011</v>
      </c>
      <c r="F2322" s="174">
        <v>2316</v>
      </c>
      <c r="G2322" s="196">
        <v>57800.792999999991</v>
      </c>
    </row>
    <row r="2323" spans="1:7">
      <c r="A2323" s="190">
        <v>51551.734787840011</v>
      </c>
      <c r="F2323" s="174">
        <v>2317</v>
      </c>
      <c r="G2323" s="196">
        <v>51357.931273600014</v>
      </c>
    </row>
    <row r="2324" spans="1:7">
      <c r="A2324" s="190">
        <v>51551.734787840011</v>
      </c>
      <c r="F2324" s="174">
        <v>2318</v>
      </c>
      <c r="G2324" s="196">
        <v>58425.04156440001</v>
      </c>
    </row>
    <row r="2325" spans="1:7">
      <c r="A2325" s="190">
        <v>51551.734787840011</v>
      </c>
      <c r="F2325" s="174">
        <v>2319</v>
      </c>
      <c r="G2325" s="196">
        <v>77392.219680000009</v>
      </c>
    </row>
    <row r="2326" spans="1:7">
      <c r="A2326" s="190">
        <v>51551.734787840011</v>
      </c>
      <c r="F2326" s="174">
        <v>2320</v>
      </c>
      <c r="G2326" s="196">
        <v>51357.931273600014</v>
      </c>
    </row>
    <row r="2327" spans="1:7">
      <c r="A2327" s="190">
        <v>51551.734787840011</v>
      </c>
      <c r="F2327" s="174">
        <v>2321</v>
      </c>
      <c r="G2327" s="196">
        <v>64981.178304000008</v>
      </c>
    </row>
    <row r="2328" spans="1:7">
      <c r="A2328" s="190">
        <v>51551.734787840011</v>
      </c>
      <c r="F2328" s="174">
        <v>2322</v>
      </c>
      <c r="G2328" s="196">
        <v>76482.060533760028</v>
      </c>
    </row>
    <row r="2329" spans="1:7">
      <c r="A2329" s="190">
        <v>51551.734787840011</v>
      </c>
      <c r="F2329" s="174">
        <v>2323</v>
      </c>
      <c r="G2329" s="196">
        <v>67814.093673267242</v>
      </c>
    </row>
    <row r="2330" spans="1:7">
      <c r="A2330" s="190">
        <v>51574.402819932176</v>
      </c>
      <c r="F2330" s="174">
        <v>2324</v>
      </c>
      <c r="G2330" s="196">
        <v>52298.023267660814</v>
      </c>
    </row>
    <row r="2331" spans="1:7">
      <c r="A2331" s="190">
        <v>51608.786715219998</v>
      </c>
      <c r="F2331" s="174">
        <v>2325</v>
      </c>
      <c r="G2331" s="196">
        <v>40725.3125</v>
      </c>
    </row>
    <row r="2332" spans="1:7">
      <c r="A2332" s="190">
        <v>51608.786715219998</v>
      </c>
      <c r="F2332" s="174">
        <v>2326</v>
      </c>
      <c r="G2332" s="196">
        <v>72384.80729088001</v>
      </c>
    </row>
    <row r="2333" spans="1:7">
      <c r="A2333" s="190">
        <v>51608.786715220005</v>
      </c>
      <c r="F2333" s="174">
        <v>2327</v>
      </c>
      <c r="G2333" s="196">
        <v>57520.883026432013</v>
      </c>
    </row>
    <row r="2334" spans="1:7">
      <c r="A2334" s="190">
        <v>51608.786715220005</v>
      </c>
      <c r="F2334" s="174">
        <v>2328</v>
      </c>
      <c r="G2334" s="196">
        <v>52838.649449999997</v>
      </c>
    </row>
    <row r="2335" spans="1:7">
      <c r="A2335" s="190">
        <v>51608.786715220005</v>
      </c>
      <c r="F2335" s="174">
        <v>2329</v>
      </c>
      <c r="G2335" s="196">
        <v>66948.582400000014</v>
      </c>
    </row>
    <row r="2336" spans="1:7">
      <c r="A2336" s="190">
        <v>51608.786715220012</v>
      </c>
      <c r="F2336" s="174">
        <v>2330</v>
      </c>
      <c r="G2336" s="196">
        <v>77555.150668800008</v>
      </c>
    </row>
    <row r="2337" spans="1:7">
      <c r="A2337" s="190">
        <v>51630.543599999997</v>
      </c>
      <c r="F2337" s="174">
        <v>2331</v>
      </c>
      <c r="G2337" s="196">
        <v>46125.236389120022</v>
      </c>
    </row>
    <row r="2338" spans="1:7">
      <c r="A2338" s="190">
        <v>51630.543600000012</v>
      </c>
      <c r="F2338" s="174">
        <v>2332</v>
      </c>
      <c r="G2338" s="196">
        <v>40743.22</v>
      </c>
    </row>
    <row r="2339" spans="1:7">
      <c r="A2339" s="190">
        <v>51631.47983385728</v>
      </c>
      <c r="F2339" s="174">
        <v>2333</v>
      </c>
      <c r="G2339" s="196">
        <v>60548.297922560021</v>
      </c>
    </row>
    <row r="2340" spans="1:7">
      <c r="A2340" s="190">
        <v>51631.479833857295</v>
      </c>
      <c r="F2340" s="174">
        <v>2334</v>
      </c>
      <c r="G2340" s="196">
        <v>51934.481894400007</v>
      </c>
    </row>
    <row r="2341" spans="1:7">
      <c r="A2341" s="190">
        <v>51631.479833857295</v>
      </c>
      <c r="F2341" s="174">
        <v>2335</v>
      </c>
      <c r="G2341" s="196">
        <v>63841.157632000002</v>
      </c>
    </row>
    <row r="2342" spans="1:7">
      <c r="A2342" s="190">
        <v>51631.479833857302</v>
      </c>
      <c r="F2342" s="174">
        <v>2336</v>
      </c>
      <c r="G2342" s="196">
        <v>103900.15770624005</v>
      </c>
    </row>
    <row r="2343" spans="1:7">
      <c r="A2343" s="190">
        <v>51631.479833857302</v>
      </c>
      <c r="F2343" s="174">
        <v>2337</v>
      </c>
      <c r="G2343" s="196">
        <v>71730.623999999996</v>
      </c>
    </row>
    <row r="2344" spans="1:7">
      <c r="A2344" s="190">
        <v>51637.558985600015</v>
      </c>
      <c r="F2344" s="174">
        <v>2338</v>
      </c>
      <c r="G2344" s="196">
        <v>64181.19579791362</v>
      </c>
    </row>
    <row r="2345" spans="1:7">
      <c r="A2345" s="190">
        <v>51659.327999999994</v>
      </c>
      <c r="F2345" s="174">
        <v>2339</v>
      </c>
      <c r="G2345" s="196">
        <v>130966.58534400002</v>
      </c>
    </row>
    <row r="2346" spans="1:7">
      <c r="A2346" s="190">
        <v>51659.328000000009</v>
      </c>
      <c r="F2346" s="174">
        <v>2340</v>
      </c>
      <c r="G2346" s="196">
        <v>51193.38112000002</v>
      </c>
    </row>
    <row r="2347" spans="1:7">
      <c r="A2347" s="190">
        <v>51659.328000000009</v>
      </c>
      <c r="F2347" s="174">
        <v>2341</v>
      </c>
      <c r="G2347" s="196">
        <v>72384.807290879995</v>
      </c>
    </row>
    <row r="2348" spans="1:7">
      <c r="A2348" s="190">
        <v>51659.328000000009</v>
      </c>
      <c r="F2348" s="174">
        <v>2342</v>
      </c>
      <c r="G2348" s="196">
        <v>54234.747724640016</v>
      </c>
    </row>
    <row r="2349" spans="1:7">
      <c r="A2349" s="190">
        <v>51659.328000000016</v>
      </c>
      <c r="F2349" s="174">
        <v>2343</v>
      </c>
      <c r="G2349" s="196">
        <v>54060.980288000013</v>
      </c>
    </row>
    <row r="2350" spans="1:7">
      <c r="A2350" s="190">
        <v>51660.264755814409</v>
      </c>
      <c r="F2350" s="174">
        <v>2344</v>
      </c>
      <c r="G2350" s="196">
        <v>33130.451201049997</v>
      </c>
    </row>
    <row r="2351" spans="1:7">
      <c r="A2351" s="190">
        <v>51660.264755814424</v>
      </c>
      <c r="F2351" s="174">
        <v>2345</v>
      </c>
      <c r="G2351" s="196">
        <v>107568.75386880002</v>
      </c>
    </row>
    <row r="2352" spans="1:7">
      <c r="A2352" s="190">
        <v>51660.264755814431</v>
      </c>
      <c r="F2352" s="174">
        <v>2346</v>
      </c>
      <c r="G2352" s="196">
        <v>72152.887296000015</v>
      </c>
    </row>
    <row r="2353" spans="1:7">
      <c r="A2353" s="190">
        <v>51660.264755814431</v>
      </c>
      <c r="F2353" s="174">
        <v>2347</v>
      </c>
      <c r="G2353" s="196">
        <v>55026.354935999996</v>
      </c>
    </row>
    <row r="2354" spans="1:7">
      <c r="A2354" s="190">
        <v>51716.498999999996</v>
      </c>
      <c r="F2354" s="174">
        <v>2348</v>
      </c>
      <c r="G2354" s="196">
        <v>48450.878560000012</v>
      </c>
    </row>
    <row r="2355" spans="1:7">
      <c r="A2355" s="190">
        <v>51716.498999999996</v>
      </c>
      <c r="F2355" s="174">
        <v>2349</v>
      </c>
      <c r="G2355" s="196">
        <v>68363.127384000007</v>
      </c>
    </row>
    <row r="2356" spans="1:7">
      <c r="A2356" s="190">
        <v>51716.498999999996</v>
      </c>
      <c r="F2356" s="174">
        <v>2350</v>
      </c>
      <c r="G2356" s="196">
        <v>61527.086197248012</v>
      </c>
    </row>
    <row r="2357" spans="1:7">
      <c r="A2357" s="190">
        <v>51716.498999999996</v>
      </c>
      <c r="F2357" s="174">
        <v>2351</v>
      </c>
      <c r="G2357" s="196">
        <v>41627.271000000008</v>
      </c>
    </row>
    <row r="2358" spans="1:7">
      <c r="A2358" s="190">
        <v>51716.499000000003</v>
      </c>
      <c r="F2358" s="174">
        <v>2352</v>
      </c>
      <c r="G2358" s="196">
        <v>64873.176345600019</v>
      </c>
    </row>
    <row r="2359" spans="1:7">
      <c r="A2359" s="190">
        <v>51716.499000000003</v>
      </c>
      <c r="F2359" s="174">
        <v>2353</v>
      </c>
      <c r="G2359" s="196">
        <v>66734.080000000016</v>
      </c>
    </row>
    <row r="2360" spans="1:7">
      <c r="A2360" s="190">
        <v>51716.499000000003</v>
      </c>
      <c r="F2360" s="174">
        <v>2354</v>
      </c>
      <c r="G2360" s="196">
        <v>41338.655254400008</v>
      </c>
    </row>
    <row r="2361" spans="1:7">
      <c r="A2361" s="190">
        <v>51717.436792515196</v>
      </c>
      <c r="F2361" s="174">
        <v>2355</v>
      </c>
      <c r="G2361" s="196">
        <v>100988.52287741957</v>
      </c>
    </row>
    <row r="2362" spans="1:7">
      <c r="A2362" s="190">
        <v>51717.436792515204</v>
      </c>
      <c r="F2362" s="174">
        <v>2356</v>
      </c>
      <c r="G2362" s="196">
        <v>76727.895728332835</v>
      </c>
    </row>
    <row r="2363" spans="1:7">
      <c r="A2363" s="190">
        <v>51717.436792515204</v>
      </c>
      <c r="F2363" s="174">
        <v>2357</v>
      </c>
      <c r="G2363" s="196">
        <v>62059.798800000004</v>
      </c>
    </row>
    <row r="2364" spans="1:7">
      <c r="A2364" s="190">
        <v>51717.436792515211</v>
      </c>
      <c r="F2364" s="174">
        <v>2358</v>
      </c>
      <c r="G2364" s="196">
        <v>52362.065553</v>
      </c>
    </row>
    <row r="2365" spans="1:7">
      <c r="A2365" s="190">
        <v>51717.436792515211</v>
      </c>
      <c r="F2365" s="174">
        <v>2359</v>
      </c>
      <c r="G2365" s="196">
        <v>90268.112621568012</v>
      </c>
    </row>
    <row r="2366" spans="1:7">
      <c r="A2366" s="190">
        <v>51717.436792515211</v>
      </c>
      <c r="F2366" s="174">
        <v>2360</v>
      </c>
      <c r="G2366" s="196">
        <v>75790.848000000013</v>
      </c>
    </row>
    <row r="2367" spans="1:7">
      <c r="A2367" s="190">
        <v>51717.436792515211</v>
      </c>
      <c r="F2367" s="174">
        <v>2361</v>
      </c>
      <c r="G2367" s="196">
        <v>126163.920384</v>
      </c>
    </row>
    <row r="2368" spans="1:7">
      <c r="A2368" s="190">
        <v>51717.436792515218</v>
      </c>
      <c r="F2368" s="174">
        <v>2362</v>
      </c>
      <c r="G2368" s="196">
        <v>77684.265792000006</v>
      </c>
    </row>
    <row r="2369" spans="1:7">
      <c r="A2369" s="190">
        <v>51717.436792515218</v>
      </c>
      <c r="F2369" s="174">
        <v>2363</v>
      </c>
      <c r="G2369" s="196">
        <v>65958.629990400019</v>
      </c>
    </row>
    <row r="2370" spans="1:7">
      <c r="A2370" s="190">
        <v>51717.436792515218</v>
      </c>
      <c r="F2370" s="174">
        <v>2364</v>
      </c>
      <c r="G2370" s="196">
        <v>86076.748800000016</v>
      </c>
    </row>
    <row r="2371" spans="1:7">
      <c r="A2371" s="190">
        <v>51746.269636096011</v>
      </c>
      <c r="F2371" s="174">
        <v>2365</v>
      </c>
      <c r="G2371" s="196">
        <v>77306.664960000009</v>
      </c>
    </row>
    <row r="2372" spans="1:7">
      <c r="A2372" s="190">
        <v>51768.084480000012</v>
      </c>
      <c r="F2372" s="174">
        <v>2366</v>
      </c>
      <c r="G2372" s="196">
        <v>61724.851831453452</v>
      </c>
    </row>
    <row r="2373" spans="1:7">
      <c r="A2373" s="190">
        <v>51768.084480000012</v>
      </c>
      <c r="F2373" s="174">
        <v>2367</v>
      </c>
      <c r="G2373" s="196">
        <v>61397.827612800007</v>
      </c>
    </row>
    <row r="2374" spans="1:7">
      <c r="A2374" s="190">
        <v>51768.08448000002</v>
      </c>
      <c r="F2374" s="174">
        <v>2368</v>
      </c>
      <c r="G2374" s="196">
        <v>102190.31617536003</v>
      </c>
    </row>
    <row r="2375" spans="1:7">
      <c r="A2375" s="190">
        <v>51802.597499999996</v>
      </c>
      <c r="F2375" s="174">
        <v>2369</v>
      </c>
      <c r="G2375" s="196">
        <v>68145.328479549469</v>
      </c>
    </row>
    <row r="2376" spans="1:7">
      <c r="A2376" s="190">
        <v>51802.597500000003</v>
      </c>
      <c r="F2376" s="174">
        <v>2370</v>
      </c>
      <c r="G2376" s="196">
        <v>129569.60843366405</v>
      </c>
    </row>
    <row r="2377" spans="1:7">
      <c r="A2377" s="190">
        <v>51825.375839999993</v>
      </c>
      <c r="F2377" s="174">
        <v>2371</v>
      </c>
      <c r="G2377" s="196">
        <v>61527.08619724802</v>
      </c>
    </row>
    <row r="2378" spans="1:7">
      <c r="A2378" s="190">
        <v>51825.375840000001</v>
      </c>
      <c r="F2378" s="174">
        <v>2372</v>
      </c>
      <c r="G2378" s="196">
        <v>44838.204632999994</v>
      </c>
    </row>
    <row r="2379" spans="1:7">
      <c r="A2379" s="190">
        <v>51825.375840000001</v>
      </c>
      <c r="F2379" s="174">
        <v>2373</v>
      </c>
      <c r="G2379" s="196">
        <v>65081.697269568002</v>
      </c>
    </row>
    <row r="2380" spans="1:7">
      <c r="A2380" s="190">
        <v>51825.375840000001</v>
      </c>
      <c r="F2380" s="174">
        <v>2374</v>
      </c>
      <c r="G2380" s="196">
        <v>64873.176345600012</v>
      </c>
    </row>
    <row r="2381" spans="1:7">
      <c r="A2381" s="190">
        <v>51825.375840000001</v>
      </c>
      <c r="F2381" s="174">
        <v>2375</v>
      </c>
      <c r="G2381" s="196">
        <v>64181.19579791362</v>
      </c>
    </row>
    <row r="2382" spans="1:7">
      <c r="A2382" s="190">
        <v>51825.375840000001</v>
      </c>
      <c r="F2382" s="174">
        <v>2376</v>
      </c>
      <c r="G2382" s="196">
        <v>80641.462272000033</v>
      </c>
    </row>
    <row r="2383" spans="1:7">
      <c r="A2383" s="190">
        <v>51825.375840000001</v>
      </c>
      <c r="F2383" s="174">
        <v>2377</v>
      </c>
      <c r="G2383" s="196">
        <v>70256.375999999989</v>
      </c>
    </row>
    <row r="2384" spans="1:7">
      <c r="A2384" s="190">
        <v>51825.375840000001</v>
      </c>
      <c r="F2384" s="174">
        <v>2378</v>
      </c>
      <c r="G2384" s="196">
        <v>64180.031999999999</v>
      </c>
    </row>
    <row r="2385" spans="1:7">
      <c r="A2385" s="190">
        <v>51825.375840000001</v>
      </c>
      <c r="F2385" s="174">
        <v>2379</v>
      </c>
      <c r="G2385" s="196">
        <v>108382.12529356801</v>
      </c>
    </row>
    <row r="2386" spans="1:7">
      <c r="A2386" s="190">
        <v>51825.375840000001</v>
      </c>
      <c r="F2386" s="174">
        <v>2380</v>
      </c>
      <c r="G2386" s="196">
        <v>99326.596905697355</v>
      </c>
    </row>
    <row r="2387" spans="1:7">
      <c r="A2387" s="190">
        <v>51825.375840000001</v>
      </c>
      <c r="F2387" s="174">
        <v>2381</v>
      </c>
      <c r="G2387" s="196">
        <v>34762.422800000008</v>
      </c>
    </row>
    <row r="2388" spans="1:7">
      <c r="A2388" s="190">
        <v>51825.375840000001</v>
      </c>
      <c r="F2388" s="174">
        <v>2382</v>
      </c>
      <c r="G2388" s="196">
        <v>62598.258818999995</v>
      </c>
    </row>
    <row r="2389" spans="1:7">
      <c r="A2389" s="190">
        <v>51825.375840000001</v>
      </c>
      <c r="F2389" s="174">
        <v>2383</v>
      </c>
      <c r="G2389" s="196">
        <v>40960.231255999999</v>
      </c>
    </row>
    <row r="2390" spans="1:7">
      <c r="A2390" s="190">
        <v>51825.375840000001</v>
      </c>
      <c r="F2390" s="174">
        <v>2384</v>
      </c>
      <c r="G2390" s="196">
        <v>110134.16716861443</v>
      </c>
    </row>
    <row r="2391" spans="1:7">
      <c r="A2391" s="190">
        <v>51825.375840000001</v>
      </c>
      <c r="F2391" s="174">
        <v>2385</v>
      </c>
      <c r="G2391" s="196">
        <v>68363.127384000007</v>
      </c>
    </row>
    <row r="2392" spans="1:7">
      <c r="A2392" s="190">
        <v>51825.375840000001</v>
      </c>
      <c r="F2392" s="174">
        <v>2386</v>
      </c>
      <c r="G2392" s="196">
        <v>63601.153280000013</v>
      </c>
    </row>
    <row r="2393" spans="1:7">
      <c r="A2393" s="190">
        <v>51825.375840000001</v>
      </c>
      <c r="F2393" s="174">
        <v>2387</v>
      </c>
      <c r="G2393" s="196">
        <v>39059.058258080004</v>
      </c>
    </row>
    <row r="2394" spans="1:7">
      <c r="A2394" s="190">
        <v>51825.375840000001</v>
      </c>
      <c r="F2394" s="174">
        <v>2388</v>
      </c>
      <c r="G2394" s="196">
        <v>43654.241582560004</v>
      </c>
    </row>
    <row r="2395" spans="1:7">
      <c r="A2395" s="190">
        <v>51825.375840000008</v>
      </c>
      <c r="F2395" s="174">
        <v>2389</v>
      </c>
      <c r="G2395" s="196">
        <v>49234.107047999998</v>
      </c>
    </row>
    <row r="2396" spans="1:7">
      <c r="A2396" s="190">
        <v>51825.375840000008</v>
      </c>
      <c r="F2396" s="174">
        <v>2390</v>
      </c>
      <c r="G2396" s="196">
        <v>86401.566720000003</v>
      </c>
    </row>
    <row r="2397" spans="1:7">
      <c r="A2397" s="190">
        <v>51825.375840000015</v>
      </c>
      <c r="F2397" s="174">
        <v>2391</v>
      </c>
      <c r="G2397" s="196">
        <v>43442.050892800005</v>
      </c>
    </row>
    <row r="2398" spans="1:7">
      <c r="A2398" s="190">
        <v>51825.375840000015</v>
      </c>
      <c r="F2398" s="174">
        <v>2392</v>
      </c>
      <c r="G2398" s="196">
        <v>51466.053234176026</v>
      </c>
    </row>
    <row r="2399" spans="1:7">
      <c r="A2399" s="190">
        <v>51825.375840000015</v>
      </c>
      <c r="F2399" s="174">
        <v>2393</v>
      </c>
      <c r="G2399" s="196">
        <v>46349.692499999997</v>
      </c>
    </row>
    <row r="2400" spans="1:7">
      <c r="A2400" s="190">
        <v>51825.375840000015</v>
      </c>
      <c r="F2400" s="174">
        <v>2394</v>
      </c>
      <c r="G2400" s="196">
        <v>77102.669588770572</v>
      </c>
    </row>
    <row r="2401" spans="1:7">
      <c r="A2401" s="190">
        <v>51825.375840000015</v>
      </c>
      <c r="F2401" s="174">
        <v>2395</v>
      </c>
      <c r="G2401" s="196">
        <v>41183.246776000007</v>
      </c>
    </row>
    <row r="2402" spans="1:7">
      <c r="A2402" s="190">
        <v>51911.655599999998</v>
      </c>
      <c r="F2402" s="174">
        <v>2396</v>
      </c>
      <c r="G2402" s="196">
        <v>90508.581824102439</v>
      </c>
    </row>
    <row r="2403" spans="1:7">
      <c r="A2403" s="190">
        <v>51911.655599999998</v>
      </c>
      <c r="F2403" s="174">
        <v>2397</v>
      </c>
      <c r="G2403" s="196">
        <v>57121.035776000012</v>
      </c>
    </row>
    <row r="2404" spans="1:7">
      <c r="A2404" s="190">
        <v>51911.655599999998</v>
      </c>
      <c r="F2404" s="174">
        <v>2398</v>
      </c>
      <c r="G2404" s="196">
        <v>75381.792294502433</v>
      </c>
    </row>
    <row r="2405" spans="1:7">
      <c r="A2405" s="190">
        <v>51911.655599999998</v>
      </c>
      <c r="F2405" s="174">
        <v>2399</v>
      </c>
      <c r="G2405" s="196">
        <v>40942.228375000006</v>
      </c>
    </row>
    <row r="2406" spans="1:7">
      <c r="A2406" s="190">
        <v>51911.655599999998</v>
      </c>
      <c r="F2406" s="174">
        <v>2400</v>
      </c>
      <c r="G2406" s="196">
        <v>95272.191393792047</v>
      </c>
    </row>
    <row r="2407" spans="1:7">
      <c r="A2407" s="190">
        <v>51911.655599999998</v>
      </c>
      <c r="F2407" s="174">
        <v>2401</v>
      </c>
      <c r="G2407" s="196">
        <v>57184.251208000009</v>
      </c>
    </row>
    <row r="2408" spans="1:7">
      <c r="A2408" s="190">
        <v>51911.655600000006</v>
      </c>
      <c r="F2408" s="174">
        <v>2402</v>
      </c>
      <c r="G2408" s="196">
        <v>67417.222476800031</v>
      </c>
    </row>
    <row r="2409" spans="1:7">
      <c r="A2409" s="190">
        <v>51911.655600000006</v>
      </c>
      <c r="F2409" s="174">
        <v>2403</v>
      </c>
      <c r="G2409" s="196">
        <v>32900.150150000001</v>
      </c>
    </row>
    <row r="2410" spans="1:7">
      <c r="A2410" s="190">
        <v>51911.655600000006</v>
      </c>
      <c r="F2410" s="174">
        <v>2404</v>
      </c>
      <c r="G2410" s="196">
        <v>48450.878560000012</v>
      </c>
    </row>
    <row r="2411" spans="1:7">
      <c r="A2411" s="190">
        <v>51911.655600000006</v>
      </c>
      <c r="F2411" s="174">
        <v>2405</v>
      </c>
      <c r="G2411" s="196">
        <v>76194.533990400028</v>
      </c>
    </row>
    <row r="2412" spans="1:7">
      <c r="A2412" s="190">
        <v>51911.655600000006</v>
      </c>
      <c r="F2412" s="174">
        <v>2406</v>
      </c>
      <c r="G2412" s="196">
        <v>68144.092800000013</v>
      </c>
    </row>
    <row r="2413" spans="1:7">
      <c r="A2413" s="190">
        <v>51911.655600000006</v>
      </c>
      <c r="F2413" s="174">
        <v>2407</v>
      </c>
      <c r="G2413" s="196">
        <v>121775.94777600002</v>
      </c>
    </row>
    <row r="2414" spans="1:7">
      <c r="A2414" s="190">
        <v>51911.655600000006</v>
      </c>
      <c r="F2414" s="174">
        <v>2408</v>
      </c>
      <c r="G2414" s="196">
        <v>65710.665216000009</v>
      </c>
    </row>
    <row r="2415" spans="1:7">
      <c r="A2415" s="190">
        <v>51911.655600000006</v>
      </c>
      <c r="F2415" s="174">
        <v>2409</v>
      </c>
      <c r="G2415" s="196">
        <v>68765.566926336003</v>
      </c>
    </row>
    <row r="2416" spans="1:7">
      <c r="A2416" s="190">
        <v>51911.655600000006</v>
      </c>
      <c r="F2416" s="174">
        <v>2410</v>
      </c>
      <c r="G2416" s="196">
        <v>87006.377687040003</v>
      </c>
    </row>
    <row r="2417" spans="1:7">
      <c r="A2417" s="190">
        <v>51911.655600000006</v>
      </c>
      <c r="F2417" s="174">
        <v>2411</v>
      </c>
      <c r="G2417" s="196">
        <v>54758.887680000014</v>
      </c>
    </row>
    <row r="2418" spans="1:7">
      <c r="A2418" s="190">
        <v>51911.655600000013</v>
      </c>
      <c r="F2418" s="174">
        <v>2412</v>
      </c>
      <c r="G2418" s="196">
        <v>71233.291673600019</v>
      </c>
    </row>
    <row r="2419" spans="1:7">
      <c r="A2419" s="190">
        <v>51911.655600000013</v>
      </c>
      <c r="F2419" s="174">
        <v>2413</v>
      </c>
      <c r="G2419" s="196">
        <v>44217.801801599999</v>
      </c>
    </row>
    <row r="2420" spans="1:7">
      <c r="A2420" s="190">
        <v>51911.655600000013</v>
      </c>
      <c r="F2420" s="174">
        <v>2414</v>
      </c>
      <c r="G2420" s="196">
        <v>43959.024149999997</v>
      </c>
    </row>
    <row r="2421" spans="1:7">
      <c r="A2421" s="190">
        <v>51934.481894400007</v>
      </c>
      <c r="F2421" s="174">
        <v>2415</v>
      </c>
      <c r="G2421" s="196">
        <v>133494.94624125722</v>
      </c>
    </row>
    <row r="2422" spans="1:7">
      <c r="A2422" s="190">
        <v>51934.481894400014</v>
      </c>
      <c r="F2422" s="174">
        <v>2416</v>
      </c>
      <c r="G2422" s="196">
        <v>68765.566926336018</v>
      </c>
    </row>
    <row r="2423" spans="1:7">
      <c r="A2423" s="190">
        <v>51934.481894400022</v>
      </c>
      <c r="F2423" s="174">
        <v>2417</v>
      </c>
      <c r="G2423" s="196">
        <v>48034.112000000016</v>
      </c>
    </row>
    <row r="2424" spans="1:7">
      <c r="A2424" s="190">
        <v>51991.957405199995</v>
      </c>
      <c r="F2424" s="174">
        <v>2418</v>
      </c>
      <c r="G2424" s="196">
        <v>61500.043752000005</v>
      </c>
    </row>
    <row r="2425" spans="1:7">
      <c r="A2425" s="190">
        <v>51991.957405199995</v>
      </c>
      <c r="F2425" s="174">
        <v>2419</v>
      </c>
      <c r="G2425" s="196">
        <v>100397.50361088003</v>
      </c>
    </row>
    <row r="2426" spans="1:7">
      <c r="A2426" s="190">
        <v>51991.957405200003</v>
      </c>
      <c r="F2426" s="174">
        <v>2420</v>
      </c>
      <c r="G2426" s="196">
        <v>69023.808000000005</v>
      </c>
    </row>
    <row r="2427" spans="1:7">
      <c r="A2427" s="190">
        <v>51991.957405200003</v>
      </c>
      <c r="F2427" s="174">
        <v>2421</v>
      </c>
      <c r="G2427" s="196">
        <v>54819.488939999996</v>
      </c>
    </row>
    <row r="2428" spans="1:7">
      <c r="A2428" s="190">
        <v>51991.95740520001</v>
      </c>
      <c r="F2428" s="174">
        <v>2422</v>
      </c>
      <c r="G2428" s="196">
        <v>80945.769676800002</v>
      </c>
    </row>
    <row r="2429" spans="1:7">
      <c r="A2429" s="190">
        <v>51991.95740520001</v>
      </c>
      <c r="F2429" s="174">
        <v>2423</v>
      </c>
      <c r="G2429" s="196">
        <v>55295.128623449986</v>
      </c>
    </row>
    <row r="2430" spans="1:7">
      <c r="A2430" s="190">
        <v>51998.078999999998</v>
      </c>
      <c r="F2430" s="174">
        <v>2424</v>
      </c>
      <c r="G2430" s="196">
        <v>57304.63910528001</v>
      </c>
    </row>
    <row r="2431" spans="1:7">
      <c r="A2431" s="190">
        <v>51998.079000000005</v>
      </c>
      <c r="F2431" s="174">
        <v>2425</v>
      </c>
      <c r="G2431" s="196">
        <v>60421.095616000013</v>
      </c>
    </row>
    <row r="2432" spans="1:7">
      <c r="A2432" s="190">
        <v>51998.079000000005</v>
      </c>
      <c r="F2432" s="174">
        <v>2426</v>
      </c>
      <c r="G2432" s="196">
        <v>100776.36211507203</v>
      </c>
    </row>
    <row r="2433" spans="1:7">
      <c r="A2433" s="190">
        <v>52020.94329599999</v>
      </c>
      <c r="F2433" s="174">
        <v>2427</v>
      </c>
      <c r="G2433" s="196">
        <v>64180.032000000007</v>
      </c>
    </row>
    <row r="2434" spans="1:7">
      <c r="A2434" s="190">
        <v>52020.94329599999</v>
      </c>
      <c r="F2434" s="174">
        <v>2428</v>
      </c>
      <c r="G2434" s="196">
        <v>77846.400000000009</v>
      </c>
    </row>
    <row r="2435" spans="1:7">
      <c r="A2435" s="190">
        <v>52020.943295999998</v>
      </c>
      <c r="F2435" s="174">
        <v>2429</v>
      </c>
      <c r="G2435" s="196">
        <v>45758.961125000009</v>
      </c>
    </row>
    <row r="2436" spans="1:7">
      <c r="A2436" s="190">
        <v>52020.943296000005</v>
      </c>
      <c r="F2436" s="174">
        <v>2430</v>
      </c>
      <c r="G2436" s="196">
        <v>38977.001412999998</v>
      </c>
    </row>
    <row r="2437" spans="1:7">
      <c r="A2437" s="190">
        <v>52020.943296000005</v>
      </c>
      <c r="F2437" s="174">
        <v>2431</v>
      </c>
      <c r="G2437" s="196">
        <v>57121.035776000012</v>
      </c>
    </row>
    <row r="2438" spans="1:7">
      <c r="A2438" s="190">
        <v>52020.943296000005</v>
      </c>
      <c r="F2438" s="174">
        <v>2432</v>
      </c>
      <c r="G2438" s="196">
        <v>73165.236480000007</v>
      </c>
    </row>
    <row r="2439" spans="1:7">
      <c r="A2439" s="190">
        <v>52020.943296000005</v>
      </c>
      <c r="F2439" s="174">
        <v>2433</v>
      </c>
      <c r="G2439" s="196">
        <v>154899.00557107199</v>
      </c>
    </row>
    <row r="2440" spans="1:7">
      <c r="A2440" s="190">
        <v>52020.943296000005</v>
      </c>
      <c r="F2440" s="174">
        <v>2434</v>
      </c>
      <c r="G2440" s="196">
        <v>61397.8276128</v>
      </c>
    </row>
    <row r="2441" spans="1:7">
      <c r="A2441" s="190">
        <v>52020.943296000005</v>
      </c>
      <c r="F2441" s="174">
        <v>2435</v>
      </c>
      <c r="G2441" s="196">
        <v>65218.711369082906</v>
      </c>
    </row>
    <row r="2442" spans="1:7">
      <c r="A2442" s="190">
        <v>52020.943296000005</v>
      </c>
      <c r="F2442" s="174">
        <v>2436</v>
      </c>
      <c r="G2442" s="196">
        <v>53947.406799999997</v>
      </c>
    </row>
    <row r="2443" spans="1:7">
      <c r="A2443" s="190">
        <v>52020.943296000005</v>
      </c>
      <c r="F2443" s="174">
        <v>2437</v>
      </c>
      <c r="G2443" s="196">
        <v>63601.15328000002</v>
      </c>
    </row>
    <row r="2444" spans="1:7">
      <c r="A2444" s="190">
        <v>52020.943296000005</v>
      </c>
      <c r="F2444" s="174">
        <v>2438</v>
      </c>
      <c r="G2444" s="196">
        <v>72657.957507072017</v>
      </c>
    </row>
    <row r="2445" spans="1:7">
      <c r="A2445" s="190">
        <v>52020.943296000005</v>
      </c>
      <c r="F2445" s="174">
        <v>2439</v>
      </c>
      <c r="G2445" s="196">
        <v>46447.270799999998</v>
      </c>
    </row>
    <row r="2446" spans="1:7">
      <c r="A2446" s="190">
        <v>52020.943296000005</v>
      </c>
      <c r="F2446" s="174">
        <v>2440</v>
      </c>
      <c r="G2446" s="196">
        <v>76727.895728332835</v>
      </c>
    </row>
    <row r="2447" spans="1:7">
      <c r="A2447" s="190">
        <v>52020.943296000005</v>
      </c>
      <c r="F2447" s="174">
        <v>2441</v>
      </c>
      <c r="G2447" s="196">
        <v>90608.747008819235</v>
      </c>
    </row>
    <row r="2448" spans="1:7">
      <c r="A2448" s="190">
        <v>52020.943296000012</v>
      </c>
      <c r="F2448" s="174">
        <v>2442</v>
      </c>
      <c r="G2448" s="196">
        <v>77847.81161472002</v>
      </c>
    </row>
    <row r="2449" spans="1:7">
      <c r="A2449" s="190">
        <v>52020.943296000012</v>
      </c>
      <c r="F2449" s="174">
        <v>2443</v>
      </c>
      <c r="G2449" s="196">
        <v>31203.195037000001</v>
      </c>
    </row>
    <row r="2450" spans="1:7">
      <c r="A2450" s="190">
        <v>52020.943296000012</v>
      </c>
      <c r="F2450" s="174">
        <v>2444</v>
      </c>
      <c r="G2450" s="196">
        <v>99394.283519999983</v>
      </c>
    </row>
    <row r="2451" spans="1:7">
      <c r="A2451" s="190">
        <v>52020.943296000012</v>
      </c>
      <c r="F2451" s="174">
        <v>2445</v>
      </c>
      <c r="G2451" s="196">
        <v>37506.171170999995</v>
      </c>
    </row>
    <row r="2452" spans="1:7">
      <c r="A2452" s="190">
        <v>52020.943296000012</v>
      </c>
      <c r="F2452" s="174">
        <v>2446</v>
      </c>
      <c r="G2452" s="196">
        <v>35059.909943573213</v>
      </c>
    </row>
    <row r="2453" spans="1:7">
      <c r="A2453" s="190">
        <v>52020.943296000012</v>
      </c>
      <c r="F2453" s="174">
        <v>2447</v>
      </c>
      <c r="G2453" s="196">
        <v>57922.478880000002</v>
      </c>
    </row>
    <row r="2454" spans="1:7">
      <c r="A2454" s="190">
        <v>52020.943296000012</v>
      </c>
      <c r="F2454" s="174">
        <v>2448</v>
      </c>
      <c r="G2454" s="196">
        <v>68880.049002240004</v>
      </c>
    </row>
    <row r="2455" spans="1:7">
      <c r="A2455" s="190">
        <v>52020.943296000012</v>
      </c>
      <c r="F2455" s="174">
        <v>2449</v>
      </c>
      <c r="G2455" s="196">
        <v>60548.297922560007</v>
      </c>
    </row>
    <row r="2456" spans="1:7">
      <c r="A2456" s="190">
        <v>52020.943296000012</v>
      </c>
      <c r="F2456" s="174">
        <v>2450</v>
      </c>
      <c r="G2456" s="196">
        <v>37427.376693749989</v>
      </c>
    </row>
    <row r="2457" spans="1:7">
      <c r="A2457" s="190">
        <v>52020.943296000012</v>
      </c>
      <c r="F2457" s="174">
        <v>2451</v>
      </c>
      <c r="G2457" s="196">
        <v>69360.9516</v>
      </c>
    </row>
    <row r="2458" spans="1:7">
      <c r="A2458" s="190">
        <v>52020.943296000012</v>
      </c>
      <c r="F2458" s="174">
        <v>2452</v>
      </c>
      <c r="G2458" s="196">
        <v>86401.566720000003</v>
      </c>
    </row>
    <row r="2459" spans="1:7">
      <c r="A2459" s="190">
        <v>52020.943296000012</v>
      </c>
      <c r="F2459" s="174">
        <v>2453</v>
      </c>
      <c r="G2459" s="196">
        <v>60776.782065664025</v>
      </c>
    </row>
    <row r="2460" spans="1:7">
      <c r="A2460" s="190">
        <v>52020.943296000012</v>
      </c>
      <c r="F2460" s="174">
        <v>2454</v>
      </c>
      <c r="G2460" s="196">
        <v>48188.507360000011</v>
      </c>
    </row>
    <row r="2461" spans="1:7">
      <c r="A2461" s="190">
        <v>52020.943296000019</v>
      </c>
      <c r="F2461" s="174">
        <v>2455</v>
      </c>
      <c r="G2461" s="196">
        <v>54234.747724640016</v>
      </c>
    </row>
    <row r="2462" spans="1:7">
      <c r="A2462" s="190">
        <v>52020.943296000019</v>
      </c>
      <c r="F2462" s="174">
        <v>2456</v>
      </c>
      <c r="G2462" s="196">
        <v>56906.295039999997</v>
      </c>
    </row>
    <row r="2463" spans="1:7">
      <c r="A2463" s="190">
        <v>52078.514492999995</v>
      </c>
      <c r="F2463" s="174">
        <v>2457</v>
      </c>
      <c r="G2463" s="196">
        <v>80641.462272000004</v>
      </c>
    </row>
    <row r="2464" spans="1:7">
      <c r="A2464" s="190">
        <v>52078.514492999995</v>
      </c>
      <c r="F2464" s="174">
        <v>2458</v>
      </c>
      <c r="G2464" s="196">
        <v>57121.035776000019</v>
      </c>
    </row>
    <row r="2465" spans="1:7">
      <c r="A2465" s="190">
        <v>52078.514492999995</v>
      </c>
      <c r="F2465" s="174">
        <v>2459</v>
      </c>
      <c r="G2465" s="196">
        <v>85935.243215732757</v>
      </c>
    </row>
    <row r="2466" spans="1:7">
      <c r="A2466" s="190">
        <v>52078.514493000002</v>
      </c>
      <c r="F2466" s="174">
        <v>2460</v>
      </c>
      <c r="G2466" s="196">
        <v>45632.406400000014</v>
      </c>
    </row>
    <row r="2467" spans="1:7">
      <c r="A2467" s="190">
        <v>52078.514493000002</v>
      </c>
      <c r="F2467" s="174">
        <v>2461</v>
      </c>
      <c r="G2467" s="196">
        <v>57001.033600000002</v>
      </c>
    </row>
    <row r="2468" spans="1:7">
      <c r="A2468" s="190">
        <v>52078.514493000002</v>
      </c>
      <c r="F2468" s="174">
        <v>2462</v>
      </c>
      <c r="G2468" s="196">
        <v>76237.012992000033</v>
      </c>
    </row>
    <row r="2469" spans="1:7">
      <c r="A2469" s="190">
        <v>52078.514493000002</v>
      </c>
      <c r="F2469" s="174">
        <v>2463</v>
      </c>
      <c r="G2469" s="196">
        <v>54234.747724640016</v>
      </c>
    </row>
    <row r="2470" spans="1:7">
      <c r="A2470" s="190">
        <v>52078.514493000002</v>
      </c>
      <c r="F2470" s="174">
        <v>2464</v>
      </c>
      <c r="G2470" s="196">
        <v>61629.517528320001</v>
      </c>
    </row>
    <row r="2471" spans="1:7">
      <c r="A2471" s="190">
        <v>52078.51449300001</v>
      </c>
      <c r="F2471" s="174">
        <v>2465</v>
      </c>
      <c r="G2471" s="196">
        <v>68401.240319999983</v>
      </c>
    </row>
    <row r="2472" spans="1:7">
      <c r="A2472" s="190">
        <v>52107.548639999994</v>
      </c>
      <c r="F2472" s="174">
        <v>2466</v>
      </c>
      <c r="G2472" s="196">
        <v>34762.422800000008</v>
      </c>
    </row>
    <row r="2473" spans="1:7">
      <c r="A2473" s="190">
        <v>52107.548639999994</v>
      </c>
      <c r="F2473" s="174">
        <v>2467</v>
      </c>
      <c r="G2473" s="196">
        <v>86078.309658378261</v>
      </c>
    </row>
    <row r="2474" spans="1:7">
      <c r="A2474" s="190">
        <v>52107.548640000001</v>
      </c>
      <c r="F2474" s="174">
        <v>2468</v>
      </c>
      <c r="G2474" s="196">
        <v>35437.91436345</v>
      </c>
    </row>
    <row r="2475" spans="1:7">
      <c r="A2475" s="190">
        <v>52107.548640000001</v>
      </c>
      <c r="F2475" s="174">
        <v>2469</v>
      </c>
      <c r="G2475" s="196">
        <v>89978.894745600031</v>
      </c>
    </row>
    <row r="2476" spans="1:7">
      <c r="A2476" s="190">
        <v>52107.548640000001</v>
      </c>
      <c r="F2476" s="174">
        <v>2470</v>
      </c>
      <c r="G2476" s="196">
        <v>82081.488384000026</v>
      </c>
    </row>
    <row r="2477" spans="1:7">
      <c r="A2477" s="190">
        <v>52107.548640000008</v>
      </c>
      <c r="F2477" s="174">
        <v>2471</v>
      </c>
      <c r="G2477" s="196">
        <v>77435.366400000014</v>
      </c>
    </row>
    <row r="2478" spans="1:7">
      <c r="A2478" s="190">
        <v>52107.548640000008</v>
      </c>
      <c r="F2478" s="174">
        <v>2472</v>
      </c>
      <c r="G2478" s="196">
        <v>55234.001558399999</v>
      </c>
    </row>
    <row r="2479" spans="1:7">
      <c r="A2479" s="190">
        <v>52107.548640000008</v>
      </c>
      <c r="F2479" s="174">
        <v>2473</v>
      </c>
      <c r="G2479" s="196">
        <v>54264.983987200016</v>
      </c>
    </row>
    <row r="2480" spans="1:7">
      <c r="A2480" s="190">
        <v>52107.548640000008</v>
      </c>
      <c r="F2480" s="174">
        <v>2474</v>
      </c>
      <c r="G2480" s="196">
        <v>63735.050444800021</v>
      </c>
    </row>
    <row r="2481" spans="1:7">
      <c r="A2481" s="190">
        <v>52130.461071360005</v>
      </c>
      <c r="F2481" s="174">
        <v>2475</v>
      </c>
      <c r="G2481" s="196">
        <v>72505.314739199996</v>
      </c>
    </row>
    <row r="2482" spans="1:7">
      <c r="A2482" s="190">
        <v>52130.461071360005</v>
      </c>
      <c r="F2482" s="174">
        <v>2476</v>
      </c>
      <c r="G2482" s="196">
        <v>100453.47594240004</v>
      </c>
    </row>
    <row r="2483" spans="1:7">
      <c r="A2483" s="190">
        <v>52130.461071360005</v>
      </c>
      <c r="F2483" s="174">
        <v>2477</v>
      </c>
      <c r="G2483" s="196">
        <v>41315.621497780012</v>
      </c>
    </row>
    <row r="2484" spans="1:7">
      <c r="A2484" s="190">
        <v>52130.461071360012</v>
      </c>
      <c r="F2484" s="174">
        <v>2478</v>
      </c>
      <c r="G2484" s="196">
        <v>116123.70567168001</v>
      </c>
    </row>
    <row r="2485" spans="1:7">
      <c r="A2485" s="190">
        <v>52130.461071360012</v>
      </c>
      <c r="F2485" s="174">
        <v>2479</v>
      </c>
      <c r="G2485" s="196">
        <v>76321.383936000027</v>
      </c>
    </row>
    <row r="2486" spans="1:7">
      <c r="A2486" s="190">
        <v>52130.461071360012</v>
      </c>
      <c r="F2486" s="174">
        <v>2480</v>
      </c>
      <c r="G2486" s="196">
        <v>107974.67369472004</v>
      </c>
    </row>
    <row r="2487" spans="1:7">
      <c r="A2487" s="190">
        <v>52165.215682499991</v>
      </c>
      <c r="F2487" s="174">
        <v>2481</v>
      </c>
      <c r="G2487" s="196">
        <v>51357.931273600007</v>
      </c>
    </row>
    <row r="2488" spans="1:7">
      <c r="A2488" s="190">
        <v>52165.215682499991</v>
      </c>
      <c r="F2488" s="174">
        <v>2482</v>
      </c>
      <c r="G2488" s="196">
        <v>81376.912407920681</v>
      </c>
    </row>
    <row r="2489" spans="1:7">
      <c r="A2489" s="190">
        <v>52165.215682499991</v>
      </c>
      <c r="F2489" s="174">
        <v>2483</v>
      </c>
      <c r="G2489" s="196">
        <v>58205.398550999991</v>
      </c>
    </row>
    <row r="2490" spans="1:7">
      <c r="A2490" s="190">
        <v>52165.215682499991</v>
      </c>
      <c r="F2490" s="174">
        <v>2484</v>
      </c>
      <c r="G2490" s="196">
        <v>59179.287383999988</v>
      </c>
    </row>
    <row r="2491" spans="1:7">
      <c r="A2491" s="190">
        <v>52165.215682500006</v>
      </c>
      <c r="F2491" s="174">
        <v>2485</v>
      </c>
      <c r="G2491" s="196">
        <v>76076.851200000019</v>
      </c>
    </row>
    <row r="2492" spans="1:7">
      <c r="A2492" s="190">
        <v>52188.153470879995</v>
      </c>
      <c r="F2492" s="174">
        <v>2486</v>
      </c>
      <c r="G2492" s="196">
        <v>64181.19579791362</v>
      </c>
    </row>
    <row r="2493" spans="1:7">
      <c r="A2493" s="190">
        <v>52188.153470879995</v>
      </c>
      <c r="F2493" s="174">
        <v>2487</v>
      </c>
      <c r="G2493" s="196">
        <v>54643.847999999998</v>
      </c>
    </row>
    <row r="2494" spans="1:7">
      <c r="A2494" s="190">
        <v>52188.153470879995</v>
      </c>
      <c r="F2494" s="174">
        <v>2488</v>
      </c>
      <c r="G2494" s="196">
        <v>65081.697269568016</v>
      </c>
    </row>
    <row r="2495" spans="1:7">
      <c r="A2495" s="190">
        <v>52188.153470879995</v>
      </c>
      <c r="F2495" s="174">
        <v>2489</v>
      </c>
      <c r="G2495" s="196">
        <v>86861.768749056006</v>
      </c>
    </row>
    <row r="2496" spans="1:7">
      <c r="A2496" s="190">
        <v>52188.153470879995</v>
      </c>
      <c r="F2496" s="174">
        <v>2490</v>
      </c>
      <c r="G2496" s="196">
        <v>70738.12480000002</v>
      </c>
    </row>
    <row r="2497" spans="1:7">
      <c r="A2497" s="190">
        <v>52188.153470880003</v>
      </c>
      <c r="F2497" s="174">
        <v>2491</v>
      </c>
      <c r="G2497" s="196">
        <v>49578.745797336</v>
      </c>
    </row>
    <row r="2498" spans="1:7">
      <c r="A2498" s="190">
        <v>52188.153470880003</v>
      </c>
      <c r="F2498" s="174">
        <v>2492</v>
      </c>
      <c r="G2498" s="196">
        <v>83002.945535999999</v>
      </c>
    </row>
    <row r="2499" spans="1:7">
      <c r="A2499" s="190">
        <v>52188.153470880003</v>
      </c>
      <c r="F2499" s="174">
        <v>2493</v>
      </c>
      <c r="G2499" s="196">
        <v>76321.383935999998</v>
      </c>
    </row>
    <row r="2500" spans="1:7">
      <c r="A2500" s="190">
        <v>52188.15347088001</v>
      </c>
      <c r="F2500" s="174">
        <v>2494</v>
      </c>
      <c r="G2500" s="196">
        <v>48892.750572467208</v>
      </c>
    </row>
    <row r="2501" spans="1:7">
      <c r="A2501" s="190">
        <v>52188.15347088001</v>
      </c>
      <c r="F2501" s="174">
        <v>2495</v>
      </c>
      <c r="G2501" s="196">
        <v>63939.913106944019</v>
      </c>
    </row>
    <row r="2502" spans="1:7">
      <c r="A2502" s="190">
        <v>52188.15347088001</v>
      </c>
      <c r="F2502" s="174">
        <v>2496</v>
      </c>
      <c r="G2502" s="196">
        <v>41338.655254400001</v>
      </c>
    </row>
    <row r="2503" spans="1:7">
      <c r="A2503" s="190">
        <v>52188.153470880017</v>
      </c>
      <c r="F2503" s="174">
        <v>2497</v>
      </c>
      <c r="G2503" s="196">
        <v>97080.800366591997</v>
      </c>
    </row>
    <row r="2504" spans="1:7">
      <c r="A2504" s="190">
        <v>52188.153470880017</v>
      </c>
      <c r="F2504" s="174">
        <v>2498</v>
      </c>
      <c r="G2504" s="196">
        <v>68144.092800000013</v>
      </c>
    </row>
    <row r="2505" spans="1:7">
      <c r="A2505" s="190">
        <v>52217.248742399999</v>
      </c>
      <c r="F2505" s="174">
        <v>2499</v>
      </c>
      <c r="G2505" s="196">
        <v>63841.157632000017</v>
      </c>
    </row>
    <row r="2506" spans="1:7">
      <c r="A2506" s="190">
        <v>52217.248742399999</v>
      </c>
      <c r="F2506" s="174">
        <v>2500</v>
      </c>
      <c r="G2506" s="196">
        <v>51911.655600000006</v>
      </c>
    </row>
    <row r="2507" spans="1:7">
      <c r="A2507" s="190">
        <v>52217.248742400006</v>
      </c>
      <c r="F2507" s="174">
        <v>2501</v>
      </c>
      <c r="G2507" s="196">
        <v>33185.607335124994</v>
      </c>
    </row>
    <row r="2508" spans="1:7">
      <c r="A2508" s="190">
        <v>52217.248742400006</v>
      </c>
      <c r="F2508" s="174">
        <v>2502</v>
      </c>
      <c r="G2508" s="196">
        <v>62293.986720000008</v>
      </c>
    </row>
    <row r="2509" spans="1:7">
      <c r="A2509" s="190">
        <v>52217.248742400006</v>
      </c>
      <c r="F2509" s="174">
        <v>2503</v>
      </c>
      <c r="G2509" s="196">
        <v>125938.62852948792</v>
      </c>
    </row>
    <row r="2510" spans="1:7">
      <c r="A2510" s="190">
        <v>52217.248742400006</v>
      </c>
      <c r="F2510" s="174">
        <v>2504</v>
      </c>
      <c r="G2510" s="196">
        <v>69846.478261200013</v>
      </c>
    </row>
    <row r="2511" spans="1:7">
      <c r="A2511" s="190">
        <v>52217.248742400014</v>
      </c>
      <c r="F2511" s="174">
        <v>2505</v>
      </c>
      <c r="G2511" s="196">
        <v>46028.334632000006</v>
      </c>
    </row>
    <row r="2512" spans="1:7">
      <c r="A2512" s="190">
        <v>52217.248742400014</v>
      </c>
      <c r="F2512" s="174">
        <v>2506</v>
      </c>
      <c r="G2512" s="196">
        <v>35250.160874999994</v>
      </c>
    </row>
    <row r="2513" spans="1:7">
      <c r="A2513" s="190">
        <v>52217.248742400014</v>
      </c>
      <c r="F2513" s="174">
        <v>2507</v>
      </c>
      <c r="G2513" s="196">
        <v>46125.236389120022</v>
      </c>
    </row>
    <row r="2514" spans="1:7">
      <c r="A2514" s="190">
        <v>52217.248742400014</v>
      </c>
      <c r="F2514" s="174">
        <v>2508</v>
      </c>
      <c r="G2514" s="196">
        <v>92073.474873999367</v>
      </c>
    </row>
    <row r="2515" spans="1:7">
      <c r="A2515" s="190">
        <v>52217.248742400021</v>
      </c>
      <c r="F2515" s="174">
        <v>2509</v>
      </c>
      <c r="G2515" s="196">
        <v>75507.289174016027</v>
      </c>
    </row>
    <row r="2516" spans="1:7">
      <c r="A2516" s="190">
        <v>52275.037189199989</v>
      </c>
      <c r="F2516" s="174">
        <v>2510</v>
      </c>
      <c r="G2516" s="196">
        <v>48188.507360000018</v>
      </c>
    </row>
    <row r="2517" spans="1:7">
      <c r="A2517" s="190">
        <v>52275.037189199997</v>
      </c>
      <c r="F2517" s="174">
        <v>2511</v>
      </c>
      <c r="G2517" s="196">
        <v>73677.39313536002</v>
      </c>
    </row>
    <row r="2518" spans="1:7">
      <c r="A2518" s="190">
        <v>52275.037189199997</v>
      </c>
      <c r="F2518" s="174">
        <v>2512</v>
      </c>
      <c r="G2518" s="196">
        <v>100776.36211507201</v>
      </c>
    </row>
    <row r="2519" spans="1:7">
      <c r="A2519" s="190">
        <v>52275.037189199997</v>
      </c>
      <c r="F2519" s="174">
        <v>2513</v>
      </c>
      <c r="G2519" s="196">
        <v>55527.188399999992</v>
      </c>
    </row>
    <row r="2520" spans="1:7">
      <c r="A2520" s="190">
        <v>52275.037189199997</v>
      </c>
      <c r="F2520" s="174">
        <v>2514</v>
      </c>
      <c r="G2520" s="196">
        <v>45951.833244800007</v>
      </c>
    </row>
    <row r="2521" spans="1:7">
      <c r="A2521" s="190">
        <v>52275.037189199997</v>
      </c>
      <c r="F2521" s="174">
        <v>2515</v>
      </c>
      <c r="G2521" s="196">
        <v>96919.44723578883</v>
      </c>
    </row>
    <row r="2522" spans="1:7">
      <c r="A2522" s="190">
        <v>52275.037189199997</v>
      </c>
      <c r="F2522" s="174">
        <v>2516</v>
      </c>
      <c r="G2522" s="196">
        <v>72505.31473920001</v>
      </c>
    </row>
    <row r="2523" spans="1:7">
      <c r="A2523" s="190">
        <v>52275.037189199997</v>
      </c>
      <c r="F2523" s="174">
        <v>2517</v>
      </c>
      <c r="G2523" s="196">
        <v>34874.159159000003</v>
      </c>
    </row>
    <row r="2524" spans="1:7">
      <c r="A2524" s="190">
        <v>52275.037189199997</v>
      </c>
      <c r="F2524" s="174">
        <v>2518</v>
      </c>
      <c r="G2524" s="196">
        <v>39480.180180000003</v>
      </c>
    </row>
    <row r="2525" spans="1:7">
      <c r="A2525" s="190">
        <v>52275.037189200004</v>
      </c>
      <c r="F2525" s="174">
        <v>2519</v>
      </c>
      <c r="G2525" s="196">
        <v>67559.153471488025</v>
      </c>
    </row>
    <row r="2526" spans="1:7">
      <c r="A2526" s="190">
        <v>52275.037189200004</v>
      </c>
      <c r="F2526" s="174">
        <v>2520</v>
      </c>
      <c r="G2526" s="196">
        <v>77847.811614720005</v>
      </c>
    </row>
    <row r="2527" spans="1:7">
      <c r="A2527" s="190">
        <v>52275.037189200004</v>
      </c>
      <c r="F2527" s="174">
        <v>2521</v>
      </c>
      <c r="G2527" s="196">
        <v>85479.95000832004</v>
      </c>
    </row>
    <row r="2528" spans="1:7">
      <c r="A2528" s="190">
        <v>52275.037189200004</v>
      </c>
      <c r="F2528" s="174">
        <v>2522</v>
      </c>
      <c r="G2528" s="196">
        <v>123950.518272</v>
      </c>
    </row>
    <row r="2529" spans="1:7">
      <c r="A2529" s="190">
        <v>52275.037189200004</v>
      </c>
      <c r="F2529" s="174">
        <v>2523</v>
      </c>
      <c r="G2529" s="196">
        <v>66884.069952000005</v>
      </c>
    </row>
    <row r="2530" spans="1:7">
      <c r="A2530" s="190">
        <v>52275.037189200004</v>
      </c>
      <c r="F2530" s="174">
        <v>2524</v>
      </c>
      <c r="G2530" s="196">
        <v>57615.600000000006</v>
      </c>
    </row>
    <row r="2531" spans="1:7">
      <c r="A2531" s="190">
        <v>52275.037189200004</v>
      </c>
      <c r="F2531" s="174">
        <v>2525</v>
      </c>
      <c r="G2531" s="196">
        <v>88080.492545280009</v>
      </c>
    </row>
    <row r="2532" spans="1:7">
      <c r="A2532" s="190">
        <v>52275.037189200004</v>
      </c>
      <c r="F2532" s="174">
        <v>2526</v>
      </c>
      <c r="G2532" s="196">
        <v>62059.798800000004</v>
      </c>
    </row>
    <row r="2533" spans="1:7">
      <c r="A2533" s="190">
        <v>52275.037189200004</v>
      </c>
      <c r="F2533" s="174">
        <v>2527</v>
      </c>
      <c r="G2533" s="196">
        <v>27965.127627500005</v>
      </c>
    </row>
    <row r="2534" spans="1:7">
      <c r="A2534" s="190">
        <v>52275.037189200004</v>
      </c>
      <c r="F2534" s="174">
        <v>2528</v>
      </c>
      <c r="G2534" s="196">
        <v>89355.041075363886</v>
      </c>
    </row>
    <row r="2535" spans="1:7">
      <c r="A2535" s="190">
        <v>52275.037189200004</v>
      </c>
      <c r="F2535" s="174">
        <v>2529</v>
      </c>
      <c r="G2535" s="196">
        <v>44051.569464</v>
      </c>
    </row>
    <row r="2536" spans="1:7">
      <c r="A2536" s="190">
        <v>52275.037189200004</v>
      </c>
      <c r="F2536" s="174">
        <v>2530</v>
      </c>
      <c r="G2536" s="196">
        <v>67671.627089920032</v>
      </c>
    </row>
    <row r="2537" spans="1:7">
      <c r="A2537" s="190">
        <v>52275.037189200011</v>
      </c>
      <c r="F2537" s="174">
        <v>2531</v>
      </c>
      <c r="G2537" s="196">
        <v>51631.479833857295</v>
      </c>
    </row>
    <row r="2538" spans="1:7">
      <c r="A2538" s="190">
        <v>52275.037189200011</v>
      </c>
      <c r="F2538" s="174">
        <v>2532</v>
      </c>
      <c r="G2538" s="196">
        <v>52275.037189200004</v>
      </c>
    </row>
    <row r="2539" spans="1:7">
      <c r="A2539" s="190">
        <v>52275.037189200011</v>
      </c>
      <c r="F2539" s="174">
        <v>2533</v>
      </c>
      <c r="G2539" s="196">
        <v>54934.898390400005</v>
      </c>
    </row>
    <row r="2540" spans="1:7">
      <c r="A2540" s="190">
        <v>52275.037189200011</v>
      </c>
      <c r="F2540" s="174">
        <v>2534</v>
      </c>
      <c r="G2540" s="196">
        <v>76321.383936000027</v>
      </c>
    </row>
    <row r="2541" spans="1:7">
      <c r="A2541" s="190">
        <v>52275.037189200011</v>
      </c>
      <c r="F2541" s="174">
        <v>2535</v>
      </c>
      <c r="G2541" s="196">
        <v>75423.818186752032</v>
      </c>
    </row>
    <row r="2542" spans="1:7">
      <c r="A2542" s="190">
        <v>52298.023267660799</v>
      </c>
      <c r="F2542" s="174">
        <v>2536</v>
      </c>
      <c r="G2542" s="196">
        <v>46349.692499999997</v>
      </c>
    </row>
    <row r="2543" spans="1:7">
      <c r="A2543" s="190">
        <v>52298.023267660807</v>
      </c>
      <c r="F2543" s="174">
        <v>2537</v>
      </c>
      <c r="G2543" s="196">
        <v>62425.131955199999</v>
      </c>
    </row>
    <row r="2544" spans="1:7">
      <c r="A2544" s="190">
        <v>52298.023267660807</v>
      </c>
      <c r="F2544" s="174">
        <v>2538</v>
      </c>
      <c r="G2544" s="196">
        <v>41160.299612449999</v>
      </c>
    </row>
    <row r="2545" spans="1:7">
      <c r="A2545" s="190">
        <v>52298.023267660814</v>
      </c>
      <c r="F2545" s="174">
        <v>2539</v>
      </c>
      <c r="G2545" s="196">
        <v>80596.529126399997</v>
      </c>
    </row>
    <row r="2546" spans="1:7">
      <c r="A2546" s="190">
        <v>52298.023267660814</v>
      </c>
      <c r="F2546" s="174">
        <v>2540</v>
      </c>
      <c r="G2546" s="196">
        <v>51380.514087526411</v>
      </c>
    </row>
    <row r="2547" spans="1:7">
      <c r="A2547" s="190">
        <v>52327.179792384006</v>
      </c>
      <c r="F2547" s="174">
        <v>2541</v>
      </c>
      <c r="G2547" s="196">
        <v>43726.917900400003</v>
      </c>
    </row>
    <row r="2548" spans="1:7">
      <c r="A2548" s="190">
        <v>52327.179792384013</v>
      </c>
      <c r="F2548" s="174">
        <v>2542</v>
      </c>
      <c r="G2548" s="196">
        <v>77684.265792000006</v>
      </c>
    </row>
    <row r="2549" spans="1:7">
      <c r="A2549" s="190">
        <v>52327.179792384013</v>
      </c>
      <c r="F2549" s="174">
        <v>2543</v>
      </c>
      <c r="G2549" s="196">
        <v>57520.88302643202</v>
      </c>
    </row>
    <row r="2550" spans="1:7">
      <c r="A2550" s="190">
        <v>52362.065552999993</v>
      </c>
      <c r="F2550" s="174">
        <v>2544</v>
      </c>
      <c r="G2550" s="196">
        <v>61732.119388800005</v>
      </c>
    </row>
    <row r="2551" spans="1:7">
      <c r="A2551" s="190">
        <v>52362.065553</v>
      </c>
      <c r="F2551" s="174">
        <v>2545</v>
      </c>
      <c r="G2551" s="196">
        <v>28070.656411000004</v>
      </c>
    </row>
    <row r="2552" spans="1:7">
      <c r="A2552" s="190">
        <v>52362.065553</v>
      </c>
      <c r="F2552" s="174">
        <v>2546</v>
      </c>
      <c r="G2552" s="196">
        <v>51250.036460000003</v>
      </c>
    </row>
    <row r="2553" spans="1:7">
      <c r="A2553" s="190">
        <v>52384.139999999992</v>
      </c>
      <c r="F2553" s="174">
        <v>2547</v>
      </c>
      <c r="G2553" s="196">
        <v>61697.722464059996</v>
      </c>
    </row>
    <row r="2554" spans="1:7">
      <c r="A2554" s="190">
        <v>52384.14</v>
      </c>
      <c r="F2554" s="174">
        <v>2548</v>
      </c>
      <c r="G2554" s="196">
        <v>46524.597000000002</v>
      </c>
    </row>
    <row r="2555" spans="1:7">
      <c r="A2555" s="190">
        <v>52384.14</v>
      </c>
      <c r="F2555" s="174">
        <v>2549</v>
      </c>
      <c r="G2555" s="196">
        <v>77555.150668800008</v>
      </c>
    </row>
    <row r="2556" spans="1:7">
      <c r="A2556" s="190">
        <v>52385.089899071994</v>
      </c>
      <c r="F2556" s="174">
        <v>2550</v>
      </c>
      <c r="G2556" s="196">
        <v>43187.813200000004</v>
      </c>
    </row>
    <row r="2557" spans="1:7">
      <c r="A2557" s="190">
        <v>52385.089899071994</v>
      </c>
      <c r="F2557" s="174">
        <v>2551</v>
      </c>
      <c r="G2557" s="196">
        <v>102575.94000998404</v>
      </c>
    </row>
    <row r="2558" spans="1:7">
      <c r="A2558" s="190">
        <v>52385.089899071994</v>
      </c>
      <c r="F2558" s="174">
        <v>2552</v>
      </c>
      <c r="G2558" s="196">
        <v>83664.586342400027</v>
      </c>
    </row>
    <row r="2559" spans="1:7">
      <c r="A2559" s="190">
        <v>52385.089899072002</v>
      </c>
      <c r="F2559" s="174">
        <v>2553</v>
      </c>
      <c r="G2559" s="196">
        <v>86727.610368000023</v>
      </c>
    </row>
    <row r="2560" spans="1:7">
      <c r="A2560" s="190">
        <v>52385.089899072002</v>
      </c>
      <c r="F2560" s="174">
        <v>2554</v>
      </c>
      <c r="G2560" s="196">
        <v>83547.229248000003</v>
      </c>
    </row>
    <row r="2561" spans="1:7">
      <c r="A2561" s="190">
        <v>52385.089899072009</v>
      </c>
      <c r="F2561" s="174">
        <v>2555</v>
      </c>
      <c r="G2561" s="196">
        <v>90458.150753402922</v>
      </c>
    </row>
    <row r="2562" spans="1:7">
      <c r="A2562" s="190">
        <v>52385.089899072009</v>
      </c>
      <c r="F2562" s="174">
        <v>2556</v>
      </c>
      <c r="G2562" s="196">
        <v>55234.001558400007</v>
      </c>
    </row>
    <row r="2563" spans="1:7">
      <c r="A2563" s="190">
        <v>52385.089899072009</v>
      </c>
      <c r="F2563" s="174">
        <v>2557</v>
      </c>
      <c r="G2563" s="196">
        <v>65327.288580019194</v>
      </c>
    </row>
    <row r="2564" spans="1:7">
      <c r="A2564" s="190">
        <v>52385.089899072009</v>
      </c>
      <c r="F2564" s="174">
        <v>2558</v>
      </c>
      <c r="G2564" s="196">
        <v>57520.883026432013</v>
      </c>
    </row>
    <row r="2565" spans="1:7">
      <c r="A2565" s="190">
        <v>52443.064094450994</v>
      </c>
      <c r="F2565" s="174">
        <v>2559</v>
      </c>
      <c r="G2565" s="196">
        <v>44433.781610819999</v>
      </c>
    </row>
    <row r="2566" spans="1:7">
      <c r="A2566" s="190">
        <v>52443.064094451001</v>
      </c>
      <c r="F2566" s="174">
        <v>2560</v>
      </c>
      <c r="G2566" s="196">
        <v>51608.78671522002</v>
      </c>
    </row>
    <row r="2567" spans="1:7">
      <c r="A2567" s="190">
        <v>52471.35</v>
      </c>
      <c r="F2567" s="174">
        <v>2561</v>
      </c>
      <c r="G2567" s="196">
        <v>45682.907449999999</v>
      </c>
    </row>
    <row r="2568" spans="1:7">
      <c r="A2568" s="190">
        <v>52471.35</v>
      </c>
      <c r="F2568" s="174">
        <v>2562</v>
      </c>
      <c r="G2568" s="196">
        <v>61329.954201600012</v>
      </c>
    </row>
    <row r="2569" spans="1:7">
      <c r="A2569" s="190">
        <v>52471.35</v>
      </c>
      <c r="F2569" s="174">
        <v>2563</v>
      </c>
      <c r="G2569" s="196">
        <v>145117.96144570375</v>
      </c>
    </row>
    <row r="2570" spans="1:7">
      <c r="A2570" s="190">
        <v>52472.301480479997</v>
      </c>
      <c r="F2570" s="174">
        <v>2564</v>
      </c>
      <c r="G2570" s="196">
        <v>76727.89572833282</v>
      </c>
    </row>
    <row r="2571" spans="1:7">
      <c r="A2571" s="190">
        <v>52472.301480480004</v>
      </c>
      <c r="F2571" s="174">
        <v>2565</v>
      </c>
      <c r="G2571" s="196">
        <v>66031.625923200001</v>
      </c>
    </row>
    <row r="2572" spans="1:7">
      <c r="A2572" s="190">
        <v>52472.301480480004</v>
      </c>
      <c r="F2572" s="174">
        <v>2566</v>
      </c>
      <c r="G2572" s="196">
        <v>84568.16387489796</v>
      </c>
    </row>
    <row r="2573" spans="1:7">
      <c r="A2573" s="190">
        <v>52494.422399999996</v>
      </c>
      <c r="F2573" s="174">
        <v>2567</v>
      </c>
      <c r="G2573" s="196">
        <v>97650.52416000003</v>
      </c>
    </row>
    <row r="2574" spans="1:7">
      <c r="A2574" s="190">
        <v>52494.42240000001</v>
      </c>
      <c r="F2574" s="174">
        <v>2568</v>
      </c>
      <c r="G2574" s="196">
        <v>74752.784063999978</v>
      </c>
    </row>
    <row r="2575" spans="1:7">
      <c r="A2575" s="190">
        <v>52530.372192277493</v>
      </c>
      <c r="F2575" s="174">
        <v>2569</v>
      </c>
      <c r="G2575" s="196">
        <v>67776.307893360674</v>
      </c>
    </row>
    <row r="2576" spans="1:7">
      <c r="A2576" s="190">
        <v>52581.815999999992</v>
      </c>
      <c r="F2576" s="174">
        <v>2570</v>
      </c>
      <c r="G2576" s="196">
        <v>34631.737000000001</v>
      </c>
    </row>
    <row r="2577" spans="1:7">
      <c r="A2577" s="190">
        <v>52581.815999999999</v>
      </c>
      <c r="F2577" s="174">
        <v>2571</v>
      </c>
      <c r="G2577" s="196">
        <v>96043.530239999993</v>
      </c>
    </row>
    <row r="2578" spans="1:7">
      <c r="A2578" s="190">
        <v>52581.815999999999</v>
      </c>
      <c r="F2578" s="174">
        <v>2572</v>
      </c>
      <c r="G2578" s="196">
        <v>52275.037189200011</v>
      </c>
    </row>
    <row r="2579" spans="1:7">
      <c r="A2579" s="190">
        <v>52581.815999999999</v>
      </c>
      <c r="F2579" s="174">
        <v>2573</v>
      </c>
      <c r="G2579" s="196">
        <v>95019.065917440035</v>
      </c>
    </row>
    <row r="2580" spans="1:7">
      <c r="A2580" s="190">
        <v>52581.815999999999</v>
      </c>
      <c r="F2580" s="174">
        <v>2574</v>
      </c>
      <c r="G2580" s="196">
        <v>100397.50361088004</v>
      </c>
    </row>
    <row r="2581" spans="1:7">
      <c r="A2581" s="190">
        <v>52581.816000000006</v>
      </c>
      <c r="F2581" s="174">
        <v>2575</v>
      </c>
      <c r="G2581" s="196">
        <v>64873.176345600019</v>
      </c>
    </row>
    <row r="2582" spans="1:7">
      <c r="A2582" s="190">
        <v>52692.514560000011</v>
      </c>
      <c r="F2582" s="174">
        <v>2576</v>
      </c>
      <c r="G2582" s="196">
        <v>48790.034709920008</v>
      </c>
    </row>
    <row r="2583" spans="1:7">
      <c r="A2583" s="190">
        <v>52750.828979999991</v>
      </c>
      <c r="F2583" s="174">
        <v>2577</v>
      </c>
      <c r="G2583" s="196">
        <v>90318.437744640047</v>
      </c>
    </row>
    <row r="2584" spans="1:7">
      <c r="A2584" s="190">
        <v>52750.828979999998</v>
      </c>
      <c r="F2584" s="174">
        <v>2578</v>
      </c>
      <c r="G2584" s="196">
        <v>76770.672082944016</v>
      </c>
    </row>
    <row r="2585" spans="1:7">
      <c r="A2585" s="190">
        <v>52750.828979999998</v>
      </c>
      <c r="F2585" s="174">
        <v>2579</v>
      </c>
      <c r="G2585" s="196">
        <v>85479.950008320026</v>
      </c>
    </row>
    <row r="2586" spans="1:7">
      <c r="A2586" s="190">
        <v>52750.828979999998</v>
      </c>
      <c r="F2586" s="174">
        <v>2580</v>
      </c>
      <c r="G2586" s="196">
        <v>92922.43968000001</v>
      </c>
    </row>
    <row r="2587" spans="1:7">
      <c r="A2587" s="190">
        <v>52750.828979999998</v>
      </c>
      <c r="F2587" s="174">
        <v>2581</v>
      </c>
      <c r="G2587" s="196">
        <v>61397.827612800014</v>
      </c>
    </row>
    <row r="2588" spans="1:7">
      <c r="A2588" s="190">
        <v>52803.4461696</v>
      </c>
      <c r="F2588" s="174">
        <v>2582</v>
      </c>
      <c r="G2588" s="196">
        <v>65255.07127050242</v>
      </c>
    </row>
    <row r="2589" spans="1:7">
      <c r="A2589" s="190">
        <v>52803.446169600014</v>
      </c>
      <c r="F2589" s="174">
        <v>2583</v>
      </c>
      <c r="G2589" s="196">
        <v>90659.262038016022</v>
      </c>
    </row>
    <row r="2590" spans="1:7">
      <c r="A2590" s="190">
        <v>52838.649449999983</v>
      </c>
      <c r="F2590" s="174">
        <v>2584</v>
      </c>
      <c r="G2590" s="196">
        <v>60127.406080000015</v>
      </c>
    </row>
    <row r="2591" spans="1:7">
      <c r="A2591" s="190">
        <v>52838.64944999999</v>
      </c>
      <c r="F2591" s="174">
        <v>2585</v>
      </c>
      <c r="G2591" s="196">
        <v>72505.31473920001</v>
      </c>
    </row>
    <row r="2592" spans="1:7">
      <c r="A2592" s="190">
        <v>52861.88335679999</v>
      </c>
      <c r="F2592" s="174">
        <v>2586</v>
      </c>
      <c r="G2592" s="196">
        <v>34932.218247500008</v>
      </c>
    </row>
    <row r="2593" spans="1:7">
      <c r="A2593" s="190">
        <v>52861.883356799997</v>
      </c>
      <c r="F2593" s="174">
        <v>2587</v>
      </c>
      <c r="G2593" s="196">
        <v>65436.046552127998</v>
      </c>
    </row>
    <row r="2594" spans="1:7">
      <c r="A2594" s="190">
        <v>52861.883356800005</v>
      </c>
      <c r="F2594" s="174">
        <v>2588</v>
      </c>
      <c r="G2594" s="196">
        <v>68651.27512535041</v>
      </c>
    </row>
    <row r="2595" spans="1:7">
      <c r="A2595" s="190">
        <v>52861.883356800005</v>
      </c>
      <c r="F2595" s="174">
        <v>2589</v>
      </c>
      <c r="G2595" s="196">
        <v>96769.754726400017</v>
      </c>
    </row>
    <row r="2596" spans="1:7">
      <c r="A2596" s="190">
        <v>52949.888711999993</v>
      </c>
      <c r="F2596" s="174">
        <v>2590</v>
      </c>
      <c r="G2596" s="196">
        <v>64629.292224000012</v>
      </c>
    </row>
    <row r="2597" spans="1:7">
      <c r="A2597" s="190">
        <v>52949.888711999993</v>
      </c>
      <c r="F2597" s="174">
        <v>2591</v>
      </c>
      <c r="G2597" s="196">
        <v>63939.913106944019</v>
      </c>
    </row>
    <row r="2598" spans="1:7">
      <c r="A2598" s="190">
        <v>52949.888712</v>
      </c>
      <c r="F2598" s="174">
        <v>2592</v>
      </c>
      <c r="G2598" s="196">
        <v>46447.270800000006</v>
      </c>
    </row>
    <row r="2599" spans="1:7">
      <c r="A2599" s="190">
        <v>52949.888712</v>
      </c>
      <c r="F2599" s="174">
        <v>2593</v>
      </c>
      <c r="G2599" s="196">
        <v>54060.980288000013</v>
      </c>
    </row>
    <row r="2600" spans="1:7">
      <c r="A2600" s="190">
        <v>52949.888712</v>
      </c>
      <c r="F2600" s="174">
        <v>2594</v>
      </c>
      <c r="G2600" s="196">
        <v>75666.251888066574</v>
      </c>
    </row>
    <row r="2601" spans="1:7">
      <c r="A2601" s="190">
        <v>52949.888712</v>
      </c>
      <c r="F2601" s="174">
        <v>2595</v>
      </c>
      <c r="G2601" s="196">
        <v>56573.26</v>
      </c>
    </row>
    <row r="2602" spans="1:7">
      <c r="A2602" s="190">
        <v>52949.888712000007</v>
      </c>
      <c r="F2602" s="174">
        <v>2596</v>
      </c>
      <c r="G2602" s="196">
        <v>104407.653224448</v>
      </c>
    </row>
    <row r="2603" spans="1:7">
      <c r="A2603" s="190">
        <v>52949.888712000007</v>
      </c>
      <c r="F2603" s="174">
        <v>2597</v>
      </c>
      <c r="G2603" s="196">
        <v>99979.397038080017</v>
      </c>
    </row>
    <row r="2604" spans="1:7">
      <c r="A2604" s="190">
        <v>52949.888712000007</v>
      </c>
      <c r="F2604" s="174">
        <v>2598</v>
      </c>
      <c r="G2604" s="196">
        <v>86257.963008000006</v>
      </c>
    </row>
    <row r="2605" spans="1:7">
      <c r="A2605" s="190">
        <v>53038.040579999993</v>
      </c>
      <c r="F2605" s="174">
        <v>2599</v>
      </c>
      <c r="G2605" s="196">
        <v>39041.890982500001</v>
      </c>
    </row>
    <row r="2606" spans="1:7">
      <c r="A2606" s="190">
        <v>53038.040580000001</v>
      </c>
      <c r="F2606" s="174">
        <v>2600</v>
      </c>
      <c r="G2606" s="196">
        <v>46028.334632000006</v>
      </c>
    </row>
    <row r="2607" spans="1:7">
      <c r="A2607" s="190">
        <v>53061.362161920006</v>
      </c>
      <c r="F2607" s="174">
        <v>2601</v>
      </c>
      <c r="G2607" s="196">
        <v>126413.86863714637</v>
      </c>
    </row>
    <row r="2608" spans="1:7">
      <c r="A2608" s="190">
        <v>53061.362161920013</v>
      </c>
      <c r="F2608" s="174">
        <v>2602</v>
      </c>
      <c r="G2608" s="196">
        <v>114882.96960000003</v>
      </c>
    </row>
    <row r="2609" spans="1:7">
      <c r="A2609" s="190">
        <v>53061.362161920013</v>
      </c>
      <c r="F2609" s="174">
        <v>2603</v>
      </c>
      <c r="G2609" s="196">
        <v>90318.437744640018</v>
      </c>
    </row>
    <row r="2610" spans="1:7">
      <c r="A2610" s="190">
        <v>53120.084782860002</v>
      </c>
      <c r="F2610" s="174">
        <v>2604</v>
      </c>
      <c r="G2610" s="196">
        <v>72930.816000000021</v>
      </c>
    </row>
    <row r="2611" spans="1:7">
      <c r="A2611" s="190">
        <v>53149.699612799996</v>
      </c>
      <c r="F2611" s="174">
        <v>2605</v>
      </c>
      <c r="G2611" s="196">
        <v>66170.639872512009</v>
      </c>
    </row>
    <row r="2612" spans="1:7">
      <c r="A2612" s="190">
        <v>53149.699612799996</v>
      </c>
      <c r="F2612" s="174">
        <v>2606</v>
      </c>
      <c r="G2612" s="196">
        <v>76482.060533760014</v>
      </c>
    </row>
    <row r="2613" spans="1:7">
      <c r="A2613" s="190">
        <v>53483.360000000008</v>
      </c>
      <c r="F2613" s="174">
        <v>2607</v>
      </c>
      <c r="G2613" s="196">
        <v>86076.748800000016</v>
      </c>
    </row>
    <row r="2614" spans="1:7">
      <c r="A2614" s="190">
        <v>53520.776999999987</v>
      </c>
      <c r="F2614" s="174">
        <v>2608</v>
      </c>
      <c r="G2614" s="196">
        <v>57400.040835200009</v>
      </c>
    </row>
    <row r="2615" spans="1:7">
      <c r="A2615" s="190">
        <v>53520.776999999987</v>
      </c>
      <c r="F2615" s="174">
        <v>2609</v>
      </c>
      <c r="G2615" s="196">
        <v>97080.800366592026</v>
      </c>
    </row>
    <row r="2616" spans="1:7">
      <c r="A2616" s="190">
        <v>53572.4</v>
      </c>
      <c r="F2616" s="174">
        <v>2610</v>
      </c>
      <c r="G2616" s="196">
        <v>57705.771579016982</v>
      </c>
    </row>
    <row r="2617" spans="1:7">
      <c r="A2617" s="190">
        <v>53572.400000000009</v>
      </c>
      <c r="F2617" s="174">
        <v>2611</v>
      </c>
      <c r="G2617" s="196">
        <v>76035.840198234146</v>
      </c>
    </row>
    <row r="2618" spans="1:7">
      <c r="A2618" s="190">
        <v>53655.270800000006</v>
      </c>
      <c r="F2618" s="174">
        <v>2612</v>
      </c>
      <c r="G2618" s="196">
        <v>121186.22745290349</v>
      </c>
    </row>
    <row r="2619" spans="1:7">
      <c r="A2619" s="190">
        <v>53655.270800000006</v>
      </c>
      <c r="F2619" s="174">
        <v>2613</v>
      </c>
      <c r="G2619" s="196">
        <v>72152.887296000015</v>
      </c>
    </row>
    <row r="2620" spans="1:7">
      <c r="A2620" s="190">
        <v>53685.184000000008</v>
      </c>
      <c r="F2620" s="174">
        <v>2614</v>
      </c>
      <c r="G2620" s="196">
        <v>65892.904019999987</v>
      </c>
    </row>
    <row r="2621" spans="1:7">
      <c r="A2621" s="190">
        <v>53685.184000000008</v>
      </c>
      <c r="F2621" s="174">
        <v>2615</v>
      </c>
      <c r="G2621" s="196">
        <v>57922.478880000002</v>
      </c>
    </row>
    <row r="2622" spans="1:7">
      <c r="A2622" s="190">
        <v>53685.184000000008</v>
      </c>
      <c r="F2622" s="174">
        <v>2616</v>
      </c>
      <c r="G2622" s="196">
        <v>60615.306280480007</v>
      </c>
    </row>
    <row r="2623" spans="1:7">
      <c r="A2623" s="190">
        <v>53685.184000000016</v>
      </c>
      <c r="F2623" s="174">
        <v>2617</v>
      </c>
      <c r="G2623" s="196">
        <v>52020.943296000005</v>
      </c>
    </row>
    <row r="2624" spans="1:7">
      <c r="A2624" s="190">
        <v>53685.184000000023</v>
      </c>
      <c r="F2624" s="174">
        <v>2618</v>
      </c>
      <c r="G2624" s="196">
        <v>36709.641220000005</v>
      </c>
    </row>
    <row r="2625" spans="1:7">
      <c r="A2625" s="190">
        <v>53685.184000000023</v>
      </c>
      <c r="F2625" s="174">
        <v>2619</v>
      </c>
      <c r="G2625" s="196">
        <v>36888.947765874997</v>
      </c>
    </row>
    <row r="2626" spans="1:7">
      <c r="A2626" s="190">
        <v>53744.597000000002</v>
      </c>
      <c r="F2626" s="174">
        <v>2620</v>
      </c>
      <c r="G2626" s="196">
        <v>91585.660723200024</v>
      </c>
    </row>
    <row r="2627" spans="1:7">
      <c r="A2627" s="190">
        <v>53744.597000000002</v>
      </c>
      <c r="F2627" s="174">
        <v>2621</v>
      </c>
      <c r="G2627" s="196">
        <v>68621.101449599999</v>
      </c>
    </row>
    <row r="2628" spans="1:7">
      <c r="A2628" s="190">
        <v>53744.597000000002</v>
      </c>
      <c r="F2628" s="174">
        <v>2622</v>
      </c>
      <c r="G2628" s="196">
        <v>77847.811614720005</v>
      </c>
    </row>
    <row r="2629" spans="1:7">
      <c r="A2629" s="190">
        <v>53744.597000000009</v>
      </c>
      <c r="F2629" s="174">
        <v>2623</v>
      </c>
      <c r="G2629" s="196">
        <v>91433.440788480017</v>
      </c>
    </row>
    <row r="2630" spans="1:7">
      <c r="A2630" s="190">
        <v>53774.560000000005</v>
      </c>
      <c r="F2630" s="174">
        <v>2624</v>
      </c>
      <c r="G2630" s="196">
        <v>73287.0432</v>
      </c>
    </row>
    <row r="2631" spans="1:7">
      <c r="A2631" s="190">
        <v>53798.205440000012</v>
      </c>
      <c r="F2631" s="174">
        <v>2625</v>
      </c>
      <c r="G2631" s="196">
        <v>56906.295040000026</v>
      </c>
    </row>
    <row r="2632" spans="1:7">
      <c r="A2632" s="190">
        <v>53798.20544000002</v>
      </c>
      <c r="F2632" s="174">
        <v>2626</v>
      </c>
      <c r="G2632" s="196">
        <v>69769.265126400031</v>
      </c>
    </row>
    <row r="2633" spans="1:7">
      <c r="A2633" s="190">
        <v>53798.20544000002</v>
      </c>
      <c r="F2633" s="174">
        <v>2627</v>
      </c>
      <c r="G2633" s="196">
        <v>54758.887680000007</v>
      </c>
    </row>
    <row r="2634" spans="1:7">
      <c r="A2634" s="190">
        <v>53857.743520000004</v>
      </c>
      <c r="F2634" s="174">
        <v>2628</v>
      </c>
      <c r="G2634" s="196">
        <v>54874.169548800011</v>
      </c>
    </row>
    <row r="2635" spans="1:7">
      <c r="A2635" s="190">
        <v>53857.743520000004</v>
      </c>
      <c r="F2635" s="174">
        <v>2629</v>
      </c>
      <c r="G2635" s="196">
        <v>57640.934400000013</v>
      </c>
    </row>
    <row r="2636" spans="1:7">
      <c r="A2636" s="190">
        <v>53857.743520000004</v>
      </c>
      <c r="F2636" s="174">
        <v>2630</v>
      </c>
      <c r="G2636" s="196">
        <v>54643.847999999998</v>
      </c>
    </row>
    <row r="2637" spans="1:7">
      <c r="A2637" s="190">
        <v>53857.743520000011</v>
      </c>
      <c r="F2637" s="174">
        <v>2631</v>
      </c>
      <c r="G2637" s="196">
        <v>80900.666972160034</v>
      </c>
    </row>
    <row r="2638" spans="1:7">
      <c r="A2638" s="190">
        <v>53857.743520000011</v>
      </c>
      <c r="F2638" s="174">
        <v>2632</v>
      </c>
      <c r="G2638" s="196">
        <v>86861.768749056006</v>
      </c>
    </row>
    <row r="2639" spans="1:7">
      <c r="A2639" s="190">
        <v>53857.743520000011</v>
      </c>
      <c r="F2639" s="174">
        <v>2633</v>
      </c>
      <c r="G2639" s="196">
        <v>57304.639105280003</v>
      </c>
    </row>
    <row r="2640" spans="1:7">
      <c r="A2640" s="190">
        <v>53857.743520000011</v>
      </c>
      <c r="F2640" s="174">
        <v>2634</v>
      </c>
      <c r="G2640" s="196">
        <v>48504.498792499988</v>
      </c>
    </row>
    <row r="2641" spans="1:7">
      <c r="A2641" s="190">
        <v>53857.743520000011</v>
      </c>
      <c r="F2641" s="174">
        <v>2635</v>
      </c>
      <c r="G2641" s="196">
        <v>80766.206029824025</v>
      </c>
    </row>
    <row r="2642" spans="1:7">
      <c r="A2642" s="190">
        <v>53857.743520000011</v>
      </c>
      <c r="F2642" s="174">
        <v>2636</v>
      </c>
      <c r="G2642" s="196">
        <v>52165.215682499991</v>
      </c>
    </row>
    <row r="2643" spans="1:7">
      <c r="A2643" s="190">
        <v>53857.743520000011</v>
      </c>
      <c r="F2643" s="174">
        <v>2637</v>
      </c>
      <c r="G2643" s="196">
        <v>35005.759759599998</v>
      </c>
    </row>
    <row r="2644" spans="1:7">
      <c r="A2644" s="190">
        <v>53887.769600000007</v>
      </c>
      <c r="F2644" s="174">
        <v>2638</v>
      </c>
      <c r="G2644" s="196">
        <v>48215.372800000019</v>
      </c>
    </row>
    <row r="2645" spans="1:7">
      <c r="A2645" s="190">
        <v>53887.769600000014</v>
      </c>
      <c r="F2645" s="174">
        <v>2639</v>
      </c>
      <c r="G2645" s="196">
        <v>77977.413964800013</v>
      </c>
    </row>
    <row r="2646" spans="1:7">
      <c r="A2646" s="190">
        <v>53887.769600000014</v>
      </c>
      <c r="F2646" s="174">
        <v>2640</v>
      </c>
      <c r="G2646" s="196">
        <v>60514.560619072021</v>
      </c>
    </row>
    <row r="2647" spans="1:7">
      <c r="A2647" s="190">
        <v>53887.769600000014</v>
      </c>
      <c r="F2647" s="174">
        <v>2641</v>
      </c>
      <c r="G2647" s="196">
        <v>57089.208131200015</v>
      </c>
    </row>
    <row r="2648" spans="1:7">
      <c r="A2648" s="190">
        <v>53887.769600000014</v>
      </c>
      <c r="F2648" s="174">
        <v>2642</v>
      </c>
      <c r="G2648" s="196">
        <v>61629.517528320008</v>
      </c>
    </row>
    <row r="2649" spans="1:7">
      <c r="A2649" s="190">
        <v>53887.769600000014</v>
      </c>
      <c r="F2649" s="174">
        <v>2643</v>
      </c>
      <c r="G2649" s="196">
        <v>75507.289174016027</v>
      </c>
    </row>
    <row r="2650" spans="1:7">
      <c r="A2650" s="190">
        <v>53887.769600000014</v>
      </c>
      <c r="F2650" s="174">
        <v>2644</v>
      </c>
      <c r="G2650" s="196">
        <v>54643.848000000005</v>
      </c>
    </row>
    <row r="2651" spans="1:7">
      <c r="A2651" s="190">
        <v>53887.769600000021</v>
      </c>
      <c r="F2651" s="174">
        <v>2645</v>
      </c>
      <c r="G2651" s="196">
        <v>55947.052224000006</v>
      </c>
    </row>
    <row r="2652" spans="1:7">
      <c r="A2652" s="190">
        <v>53887.769600000021</v>
      </c>
      <c r="F2652" s="174">
        <v>2646</v>
      </c>
      <c r="G2652" s="196">
        <v>88129.598054400005</v>
      </c>
    </row>
    <row r="2653" spans="1:7">
      <c r="A2653" s="190">
        <v>53887.769600000021</v>
      </c>
      <c r="F2653" s="174">
        <v>2647</v>
      </c>
      <c r="G2653" s="196">
        <v>51523.010338408007</v>
      </c>
    </row>
    <row r="2654" spans="1:7">
      <c r="A2654" s="190">
        <v>53947.406799999997</v>
      </c>
      <c r="F2654" s="174">
        <v>2648</v>
      </c>
      <c r="G2654" s="196">
        <v>60481.363640320029</v>
      </c>
    </row>
    <row r="2655" spans="1:7">
      <c r="A2655" s="190">
        <v>53947.406799999997</v>
      </c>
      <c r="F2655" s="174">
        <v>2649</v>
      </c>
      <c r="G2655" s="196">
        <v>79237.951107839981</v>
      </c>
    </row>
    <row r="2656" spans="1:7">
      <c r="A2656" s="190">
        <v>53947.406800000004</v>
      </c>
      <c r="F2656" s="174">
        <v>2650</v>
      </c>
      <c r="G2656" s="196">
        <v>98127.493632000027</v>
      </c>
    </row>
    <row r="2657" spans="1:7">
      <c r="A2657" s="190">
        <v>53947.406800000004</v>
      </c>
      <c r="F2657" s="174">
        <v>2651</v>
      </c>
      <c r="G2657" s="196">
        <v>63975.560069120038</v>
      </c>
    </row>
    <row r="2658" spans="1:7">
      <c r="A2658" s="190">
        <v>53947.406800000004</v>
      </c>
      <c r="F2658" s="174">
        <v>2652</v>
      </c>
      <c r="G2658" s="196">
        <v>51272.571831040012</v>
      </c>
    </row>
    <row r="2659" spans="1:7">
      <c r="A2659" s="190">
        <v>53947.406800000012</v>
      </c>
      <c r="F2659" s="174">
        <v>2653</v>
      </c>
      <c r="G2659" s="196">
        <v>53208.519996149997</v>
      </c>
    </row>
    <row r="2660" spans="1:7">
      <c r="A2660" s="190">
        <v>53947.406800000012</v>
      </c>
      <c r="F2660" s="174">
        <v>2654</v>
      </c>
      <c r="G2660" s="196">
        <v>67417.222476800031</v>
      </c>
    </row>
    <row r="2661" spans="1:7">
      <c r="A2661" s="190">
        <v>53947.406800000012</v>
      </c>
      <c r="F2661" s="174">
        <v>2655</v>
      </c>
      <c r="G2661" s="196">
        <v>49419.89613120001</v>
      </c>
    </row>
    <row r="2662" spans="1:7">
      <c r="A2662" s="190">
        <v>53947.406800000012</v>
      </c>
      <c r="F2662" s="174">
        <v>2656</v>
      </c>
      <c r="G2662" s="196">
        <v>51272.571831040012</v>
      </c>
    </row>
    <row r="2663" spans="1:7">
      <c r="A2663" s="190">
        <v>53947.406800000012</v>
      </c>
      <c r="F2663" s="174">
        <v>2657</v>
      </c>
      <c r="G2663" s="196">
        <v>77306.664960000024</v>
      </c>
    </row>
    <row r="2664" spans="1:7">
      <c r="A2664" s="190">
        <v>53947.406800000012</v>
      </c>
      <c r="F2664" s="174">
        <v>2658</v>
      </c>
      <c r="G2664" s="196">
        <v>81772.911360000013</v>
      </c>
    </row>
    <row r="2665" spans="1:7">
      <c r="A2665" s="190">
        <v>53947.406800000019</v>
      </c>
      <c r="F2665" s="174">
        <v>2659</v>
      </c>
      <c r="G2665" s="196">
        <v>76609.389158400023</v>
      </c>
    </row>
    <row r="2666" spans="1:7">
      <c r="A2666" s="190">
        <v>53971.128243200001</v>
      </c>
      <c r="F2666" s="174">
        <v>2660</v>
      </c>
      <c r="G2666" s="196">
        <v>45855.295780000008</v>
      </c>
    </row>
    <row r="2667" spans="1:7">
      <c r="A2667" s="190">
        <v>53971.128243200008</v>
      </c>
      <c r="F2667" s="174">
        <v>2661</v>
      </c>
      <c r="G2667" s="196">
        <v>46772.401695600005</v>
      </c>
    </row>
    <row r="2668" spans="1:7">
      <c r="A2668" s="190">
        <v>53971.128243200015</v>
      </c>
      <c r="F2668" s="174">
        <v>2662</v>
      </c>
      <c r="G2668" s="196">
        <v>43490.127892400007</v>
      </c>
    </row>
    <row r="2669" spans="1:7">
      <c r="A2669" s="190">
        <v>53971.128243200015</v>
      </c>
      <c r="F2669" s="174">
        <v>2663</v>
      </c>
      <c r="G2669" s="196">
        <v>64736.88816000001</v>
      </c>
    </row>
    <row r="2670" spans="1:7">
      <c r="A2670" s="190">
        <v>53971.128243200023</v>
      </c>
      <c r="F2670" s="174">
        <v>2664</v>
      </c>
      <c r="G2670" s="196">
        <v>85802.515857408027</v>
      </c>
    </row>
    <row r="2671" spans="1:7">
      <c r="A2671" s="190">
        <v>54001.217536000018</v>
      </c>
      <c r="F2671" s="174">
        <v>2665</v>
      </c>
      <c r="G2671" s="196">
        <v>69769.265126400001</v>
      </c>
    </row>
    <row r="2672" spans="1:7">
      <c r="A2672" s="190">
        <v>54001.217536000018</v>
      </c>
      <c r="F2672" s="174">
        <v>2666</v>
      </c>
      <c r="G2672" s="196">
        <v>87334.703640576015</v>
      </c>
    </row>
    <row r="2673" spans="1:7">
      <c r="A2673" s="190">
        <v>54001.217536000026</v>
      </c>
      <c r="F2673" s="174">
        <v>2667</v>
      </c>
      <c r="G2673" s="196">
        <v>37245.453000000009</v>
      </c>
    </row>
    <row r="2674" spans="1:7">
      <c r="A2674" s="190">
        <v>54001.217536000026</v>
      </c>
      <c r="F2674" s="174">
        <v>2668</v>
      </c>
      <c r="G2674" s="196">
        <v>28101.722000890622</v>
      </c>
    </row>
    <row r="2675" spans="1:7">
      <c r="A2675" s="190">
        <v>54030.857695600011</v>
      </c>
      <c r="F2675" s="174">
        <v>2669</v>
      </c>
      <c r="G2675" s="196">
        <v>26652.264760844686</v>
      </c>
    </row>
    <row r="2676" spans="1:7">
      <c r="A2676" s="190">
        <v>54030.857695600011</v>
      </c>
      <c r="F2676" s="174">
        <v>2670</v>
      </c>
      <c r="G2676" s="196">
        <v>60675.768023449629</v>
      </c>
    </row>
    <row r="2677" spans="1:7">
      <c r="A2677" s="190">
        <v>54060</v>
      </c>
      <c r="F2677" s="174">
        <v>2671</v>
      </c>
      <c r="G2677" s="196">
        <v>71882.939293663265</v>
      </c>
    </row>
    <row r="2678" spans="1:7">
      <c r="A2678" s="190">
        <v>54060.980287999999</v>
      </c>
      <c r="F2678" s="174">
        <v>2672</v>
      </c>
      <c r="G2678" s="196">
        <v>92767.997952000005</v>
      </c>
    </row>
    <row r="2679" spans="1:7">
      <c r="A2679" s="190">
        <v>54060.980287999999</v>
      </c>
      <c r="F2679" s="174">
        <v>2673</v>
      </c>
      <c r="G2679" s="196">
        <v>72738.367536576028</v>
      </c>
    </row>
    <row r="2680" spans="1:7">
      <c r="A2680" s="190">
        <v>54060.980288000006</v>
      </c>
      <c r="F2680" s="174">
        <v>2674</v>
      </c>
      <c r="G2680" s="196">
        <v>89978.894745600031</v>
      </c>
    </row>
    <row r="2681" spans="1:7">
      <c r="A2681" s="190">
        <v>54060.980288000006</v>
      </c>
      <c r="F2681" s="174">
        <v>2675</v>
      </c>
      <c r="G2681" s="196">
        <v>62293.986720000008</v>
      </c>
    </row>
    <row r="2682" spans="1:7">
      <c r="A2682" s="190">
        <v>54060.980288000006</v>
      </c>
      <c r="F2682" s="174">
        <v>2676</v>
      </c>
      <c r="G2682" s="196">
        <v>76321.383936000027</v>
      </c>
    </row>
    <row r="2683" spans="1:7">
      <c r="A2683" s="190">
        <v>54060.980288000006</v>
      </c>
      <c r="F2683" s="174">
        <v>2677</v>
      </c>
      <c r="G2683" s="196">
        <v>77306.664960000009</v>
      </c>
    </row>
    <row r="2684" spans="1:7">
      <c r="A2684" s="190">
        <v>54060.980288000006</v>
      </c>
      <c r="F2684" s="174">
        <v>2678</v>
      </c>
      <c r="G2684" s="196">
        <v>60193.948640000017</v>
      </c>
    </row>
    <row r="2685" spans="1:7">
      <c r="A2685" s="190">
        <v>54060.980288000006</v>
      </c>
      <c r="F2685" s="174">
        <v>2679</v>
      </c>
      <c r="G2685" s="196">
        <v>41315.621497779997</v>
      </c>
    </row>
    <row r="2686" spans="1:7">
      <c r="A2686" s="190">
        <v>54060.980288000006</v>
      </c>
      <c r="F2686" s="174">
        <v>2680</v>
      </c>
      <c r="G2686" s="196">
        <v>69506.974656000006</v>
      </c>
    </row>
    <row r="2687" spans="1:7">
      <c r="A2687" s="190">
        <v>54060.980288000006</v>
      </c>
      <c r="F2687" s="174">
        <v>2681</v>
      </c>
      <c r="G2687" s="196">
        <v>57616.644762880009</v>
      </c>
    </row>
    <row r="2688" spans="1:7">
      <c r="A2688" s="190">
        <v>54060.980288000006</v>
      </c>
      <c r="F2688" s="174">
        <v>2682</v>
      </c>
      <c r="G2688" s="196">
        <v>77847.811614720034</v>
      </c>
    </row>
    <row r="2689" spans="1:7">
      <c r="A2689" s="190">
        <v>54060.980288000006</v>
      </c>
      <c r="F2689" s="174">
        <v>2683</v>
      </c>
      <c r="G2689" s="196">
        <v>63975.560069120023</v>
      </c>
    </row>
    <row r="2690" spans="1:7">
      <c r="A2690" s="190">
        <v>54060.980288000006</v>
      </c>
      <c r="F2690" s="174">
        <v>2684</v>
      </c>
      <c r="G2690" s="196">
        <v>62059.798800000004</v>
      </c>
    </row>
    <row r="2691" spans="1:7">
      <c r="A2691" s="190">
        <v>54060.980288000006</v>
      </c>
      <c r="F2691" s="174">
        <v>2685</v>
      </c>
      <c r="G2691" s="196">
        <v>56692.361600000004</v>
      </c>
    </row>
    <row r="2692" spans="1:7">
      <c r="A2692" s="190">
        <v>54060.980288000006</v>
      </c>
      <c r="F2692" s="174">
        <v>2686</v>
      </c>
      <c r="G2692" s="196">
        <v>84568.163874897975</v>
      </c>
    </row>
    <row r="2693" spans="1:7">
      <c r="A2693" s="190">
        <v>54060.980288000006</v>
      </c>
      <c r="F2693" s="174">
        <v>2687</v>
      </c>
      <c r="G2693" s="196">
        <v>76770.672082944046</v>
      </c>
    </row>
    <row r="2694" spans="1:7">
      <c r="A2694" s="190">
        <v>54060.980288000013</v>
      </c>
      <c r="F2694" s="174">
        <v>2688</v>
      </c>
      <c r="G2694" s="196">
        <v>44414.252031562493</v>
      </c>
    </row>
    <row r="2695" spans="1:7">
      <c r="A2695" s="190">
        <v>54060.980288000013</v>
      </c>
      <c r="F2695" s="174">
        <v>2689</v>
      </c>
      <c r="G2695" s="196">
        <v>71842.886366962324</v>
      </c>
    </row>
    <row r="2696" spans="1:7">
      <c r="A2696" s="190">
        <v>54060.980288000013</v>
      </c>
      <c r="F2696" s="174">
        <v>2690</v>
      </c>
      <c r="G2696" s="196">
        <v>49234.107047999998</v>
      </c>
    </row>
    <row r="2697" spans="1:7">
      <c r="A2697" s="190">
        <v>54060.980288000013</v>
      </c>
      <c r="F2697" s="174">
        <v>2691</v>
      </c>
      <c r="G2697" s="196">
        <v>69138.719999999987</v>
      </c>
    </row>
    <row r="2698" spans="1:7">
      <c r="A2698" s="190">
        <v>54060.980288000013</v>
      </c>
      <c r="F2698" s="174">
        <v>2692</v>
      </c>
      <c r="G2698" s="196">
        <v>111087.72864000003</v>
      </c>
    </row>
    <row r="2699" spans="1:7">
      <c r="A2699" s="190">
        <v>54060.980288000013</v>
      </c>
      <c r="F2699" s="174">
        <v>2693</v>
      </c>
      <c r="G2699" s="196">
        <v>61862.081745408002</v>
      </c>
    </row>
    <row r="2700" spans="1:7">
      <c r="A2700" s="190">
        <v>54060.980288000013</v>
      </c>
      <c r="F2700" s="174">
        <v>2694</v>
      </c>
      <c r="G2700" s="196">
        <v>72505.31473920001</v>
      </c>
    </row>
    <row r="2701" spans="1:7">
      <c r="A2701" s="190">
        <v>54060.980288000013</v>
      </c>
      <c r="F2701" s="174">
        <v>2695</v>
      </c>
      <c r="G2701" s="196">
        <v>43259.713000000003</v>
      </c>
    </row>
    <row r="2702" spans="1:7">
      <c r="A2702" s="190">
        <v>54060.980288000013</v>
      </c>
      <c r="F2702" s="174">
        <v>2696</v>
      </c>
      <c r="G2702" s="196">
        <v>72384.807290880024</v>
      </c>
    </row>
    <row r="2703" spans="1:7">
      <c r="A2703" s="190">
        <v>54060.980288000013</v>
      </c>
      <c r="F2703" s="174">
        <v>2697</v>
      </c>
      <c r="G2703" s="196">
        <v>46870.869909696012</v>
      </c>
    </row>
    <row r="2704" spans="1:7">
      <c r="A2704" s="190">
        <v>54060.980288000013</v>
      </c>
      <c r="F2704" s="174">
        <v>2698</v>
      </c>
      <c r="G2704" s="196">
        <v>77144.256000000008</v>
      </c>
    </row>
    <row r="2705" spans="1:7">
      <c r="A2705" s="190">
        <v>54060.980288000013</v>
      </c>
      <c r="F2705" s="174">
        <v>2699</v>
      </c>
      <c r="G2705" s="196">
        <v>64286.880000000005</v>
      </c>
    </row>
    <row r="2706" spans="1:7">
      <c r="A2706" s="190">
        <v>54060.980288000013</v>
      </c>
      <c r="F2706" s="174">
        <v>2700</v>
      </c>
      <c r="G2706" s="196">
        <v>66031.625923200001</v>
      </c>
    </row>
    <row r="2707" spans="1:7">
      <c r="A2707" s="190">
        <v>54060.980288000013</v>
      </c>
      <c r="F2707" s="174">
        <v>2701</v>
      </c>
      <c r="G2707" s="196">
        <v>101100.2861361562</v>
      </c>
    </row>
    <row r="2708" spans="1:7">
      <c r="A2708" s="190">
        <v>54060.980288000013</v>
      </c>
      <c r="F2708" s="174">
        <v>2702</v>
      </c>
      <c r="G2708" s="196">
        <v>38787.545440000009</v>
      </c>
    </row>
    <row r="2709" spans="1:7">
      <c r="A2709" s="190">
        <v>54060.980288000013</v>
      </c>
      <c r="F2709" s="174">
        <v>2703</v>
      </c>
      <c r="G2709" s="196">
        <v>33487.652831250001</v>
      </c>
    </row>
    <row r="2710" spans="1:7">
      <c r="A2710" s="190">
        <v>54060.980288000013</v>
      </c>
      <c r="F2710" s="174">
        <v>2704</v>
      </c>
      <c r="G2710" s="196">
        <v>41315.621497779997</v>
      </c>
    </row>
    <row r="2711" spans="1:7">
      <c r="A2711" s="190">
        <v>54060.980288000021</v>
      </c>
      <c r="F2711" s="174">
        <v>2705</v>
      </c>
      <c r="G2711" s="196">
        <v>41830.597481249992</v>
      </c>
    </row>
    <row r="2712" spans="1:7">
      <c r="A2712" s="190">
        <v>54060.980288000021</v>
      </c>
      <c r="F2712" s="174">
        <v>2706</v>
      </c>
      <c r="G2712" s="196">
        <v>51357.931273600014</v>
      </c>
    </row>
    <row r="2713" spans="1:7">
      <c r="A2713" s="190">
        <v>54060.980288000021</v>
      </c>
      <c r="F2713" s="174">
        <v>2707</v>
      </c>
      <c r="G2713" s="196">
        <v>120477.00433305604</v>
      </c>
    </row>
    <row r="2714" spans="1:7">
      <c r="A2714" s="190">
        <v>54060.980288000028</v>
      </c>
      <c r="F2714" s="174">
        <v>2708</v>
      </c>
      <c r="G2714" s="196">
        <v>34947.578441440004</v>
      </c>
    </row>
    <row r="2715" spans="1:7">
      <c r="A2715" s="190">
        <v>54060.980288000028</v>
      </c>
      <c r="F2715" s="174">
        <v>2709</v>
      </c>
      <c r="G2715" s="196">
        <v>75507.289174016027</v>
      </c>
    </row>
    <row r="2716" spans="1:7">
      <c r="A2716" s="190">
        <v>54120.809178999996</v>
      </c>
      <c r="F2716" s="174">
        <v>2710</v>
      </c>
      <c r="G2716" s="196">
        <v>98334.07782912004</v>
      </c>
    </row>
    <row r="2717" spans="1:7">
      <c r="A2717" s="190">
        <v>54120.809179000003</v>
      </c>
      <c r="F2717" s="174">
        <v>2711</v>
      </c>
      <c r="G2717" s="196">
        <v>31592.125312499997</v>
      </c>
    </row>
    <row r="2718" spans="1:7">
      <c r="A2718" s="190">
        <v>54120.809179000003</v>
      </c>
      <c r="F2718" s="174">
        <v>2712</v>
      </c>
      <c r="G2718" s="196">
        <v>81772.911359999998</v>
      </c>
    </row>
    <row r="2719" spans="1:7">
      <c r="A2719" s="190">
        <v>54120.809179000003</v>
      </c>
      <c r="F2719" s="174">
        <v>2713</v>
      </c>
      <c r="G2719" s="196">
        <v>35398.738838400008</v>
      </c>
    </row>
    <row r="2720" spans="1:7">
      <c r="A2720" s="190">
        <v>54120.809179000003</v>
      </c>
      <c r="F2720" s="174">
        <v>2714</v>
      </c>
      <c r="G2720" s="196">
        <v>69506.974656000006</v>
      </c>
    </row>
    <row r="2721" spans="1:7">
      <c r="A2721" s="190">
        <v>54120.809179000003</v>
      </c>
      <c r="F2721" s="174">
        <v>2715</v>
      </c>
      <c r="G2721" s="196">
        <v>39480.180179999996</v>
      </c>
    </row>
    <row r="2722" spans="1:7">
      <c r="A2722" s="190">
        <v>54120.809179000011</v>
      </c>
      <c r="F2722" s="174">
        <v>2716</v>
      </c>
      <c r="G2722" s="196">
        <v>82208.459708928014</v>
      </c>
    </row>
    <row r="2723" spans="1:7">
      <c r="A2723" s="190">
        <v>54150.981919999998</v>
      </c>
      <c r="F2723" s="174">
        <v>2717</v>
      </c>
      <c r="G2723" s="196">
        <v>60253.990092800028</v>
      </c>
    </row>
    <row r="2724" spans="1:7">
      <c r="A2724" s="190">
        <v>54150.981919999998</v>
      </c>
      <c r="F2724" s="174">
        <v>2718</v>
      </c>
      <c r="G2724" s="196">
        <v>60742.917451596819</v>
      </c>
    </row>
    <row r="2725" spans="1:7">
      <c r="A2725" s="190">
        <v>54150.981920000006</v>
      </c>
      <c r="F2725" s="174">
        <v>2719</v>
      </c>
      <c r="G2725" s="196">
        <v>60421.095616000013</v>
      </c>
    </row>
    <row r="2726" spans="1:7">
      <c r="A2726" s="190">
        <v>54150.981920000006</v>
      </c>
      <c r="F2726" s="174">
        <v>2720</v>
      </c>
      <c r="G2726" s="196">
        <v>60421.095616000013</v>
      </c>
    </row>
    <row r="2727" spans="1:7">
      <c r="A2727" s="190">
        <v>54150.981920000006</v>
      </c>
      <c r="F2727" s="174">
        <v>2721</v>
      </c>
      <c r="G2727" s="196">
        <v>48838.701139558427</v>
      </c>
    </row>
    <row r="2728" spans="1:7">
      <c r="A2728" s="190">
        <v>54150.981920000006</v>
      </c>
      <c r="F2728" s="174">
        <v>2722</v>
      </c>
      <c r="G2728" s="196">
        <v>60548.297922560021</v>
      </c>
    </row>
    <row r="2729" spans="1:7">
      <c r="A2729" s="190">
        <v>54150.981920000006</v>
      </c>
      <c r="F2729" s="174">
        <v>2723</v>
      </c>
      <c r="G2729" s="196">
        <v>74982.412288000021</v>
      </c>
    </row>
    <row r="2730" spans="1:7">
      <c r="A2730" s="190">
        <v>54150.981920000006</v>
      </c>
      <c r="F2730" s="174">
        <v>2724</v>
      </c>
      <c r="G2730" s="196">
        <v>55854.065433600008</v>
      </c>
    </row>
    <row r="2731" spans="1:7">
      <c r="A2731" s="190">
        <v>54150.981920000006</v>
      </c>
      <c r="F2731" s="174">
        <v>2725</v>
      </c>
      <c r="G2731" s="196">
        <v>55142.199893760007</v>
      </c>
    </row>
    <row r="2732" spans="1:7">
      <c r="A2732" s="190">
        <v>54150.981920000006</v>
      </c>
      <c r="F2732" s="174">
        <v>2726</v>
      </c>
      <c r="G2732" s="196">
        <v>40896.968000000008</v>
      </c>
    </row>
    <row r="2733" spans="1:7">
      <c r="A2733" s="190">
        <v>54150.981920000006</v>
      </c>
      <c r="F2733" s="174">
        <v>2727</v>
      </c>
      <c r="G2733" s="196">
        <v>72232.738368000006</v>
      </c>
    </row>
    <row r="2734" spans="1:7">
      <c r="A2734" s="190">
        <v>54150.981920000006</v>
      </c>
      <c r="F2734" s="174">
        <v>2728</v>
      </c>
      <c r="G2734" s="196">
        <v>64494.685882430735</v>
      </c>
    </row>
    <row r="2735" spans="1:7">
      <c r="A2735" s="190">
        <v>54150.981920000006</v>
      </c>
      <c r="F2735" s="174">
        <v>2729</v>
      </c>
      <c r="G2735" s="196">
        <v>62059.798800000004</v>
      </c>
    </row>
    <row r="2736" spans="1:7">
      <c r="A2736" s="190">
        <v>54150.981920000013</v>
      </c>
      <c r="F2736" s="174">
        <v>2730</v>
      </c>
      <c r="G2736" s="196">
        <v>61329.95420160002</v>
      </c>
    </row>
    <row r="2737" spans="1:7">
      <c r="A2737" s="190">
        <v>54150.981920000013</v>
      </c>
      <c r="F2737" s="174">
        <v>2731</v>
      </c>
      <c r="G2737" s="196">
        <v>36693.506562499999</v>
      </c>
    </row>
    <row r="2738" spans="1:7">
      <c r="A2738" s="190">
        <v>54150.981920000013</v>
      </c>
      <c r="F2738" s="174">
        <v>2732</v>
      </c>
      <c r="G2738" s="196">
        <v>69506.974656000006</v>
      </c>
    </row>
    <row r="2739" spans="1:7">
      <c r="A2739" s="190">
        <v>54150.981920000013</v>
      </c>
      <c r="F2739" s="174">
        <v>2733</v>
      </c>
      <c r="G2739" s="196">
        <v>55026.354936000011</v>
      </c>
    </row>
    <row r="2740" spans="1:7">
      <c r="A2740" s="190">
        <v>54150.981920000013</v>
      </c>
      <c r="F2740" s="174">
        <v>2734</v>
      </c>
      <c r="G2740" s="196">
        <v>43959.024150000005</v>
      </c>
    </row>
    <row r="2741" spans="1:7">
      <c r="A2741" s="190">
        <v>54174.792878080007</v>
      </c>
      <c r="F2741" s="174">
        <v>2735</v>
      </c>
      <c r="G2741" s="196">
        <v>61629.517528320015</v>
      </c>
    </row>
    <row r="2742" spans="1:7">
      <c r="A2742" s="190">
        <v>54174.792878080014</v>
      </c>
      <c r="F2742" s="174">
        <v>2736</v>
      </c>
      <c r="G2742" s="196">
        <v>61329.954201600027</v>
      </c>
    </row>
    <row r="2743" spans="1:7">
      <c r="A2743" s="190">
        <v>54174.792878080014</v>
      </c>
      <c r="F2743" s="174">
        <v>2737</v>
      </c>
      <c r="G2743" s="196">
        <v>61500.04375199999</v>
      </c>
    </row>
    <row r="2744" spans="1:7">
      <c r="A2744" s="190">
        <v>54174.792878080014</v>
      </c>
      <c r="F2744" s="174">
        <v>2738</v>
      </c>
      <c r="G2744" s="196">
        <v>64629.292224000012</v>
      </c>
    </row>
    <row r="2745" spans="1:7">
      <c r="A2745" s="190">
        <v>54174.792878080014</v>
      </c>
      <c r="F2745" s="174">
        <v>2739</v>
      </c>
      <c r="G2745" s="196">
        <v>142572.03229753353</v>
      </c>
    </row>
    <row r="2746" spans="1:7">
      <c r="A2746" s="190">
        <v>54174.792878080014</v>
      </c>
      <c r="F2746" s="174">
        <v>2740</v>
      </c>
      <c r="G2746" s="196">
        <v>41627.271000000001</v>
      </c>
    </row>
    <row r="2747" spans="1:7">
      <c r="A2747" s="190">
        <v>54174.792878080014</v>
      </c>
      <c r="F2747" s="174">
        <v>2741</v>
      </c>
      <c r="G2747" s="196">
        <v>56786.744000000006</v>
      </c>
    </row>
    <row r="2748" spans="1:7">
      <c r="A2748" s="190">
        <v>54174.792878080014</v>
      </c>
      <c r="F2748" s="174">
        <v>2742</v>
      </c>
      <c r="G2748" s="196">
        <v>68621.101449600013</v>
      </c>
    </row>
    <row r="2749" spans="1:7">
      <c r="A2749" s="190">
        <v>54174.792878080014</v>
      </c>
      <c r="F2749" s="174">
        <v>2743</v>
      </c>
      <c r="G2749" s="196">
        <v>80507.432140800025</v>
      </c>
    </row>
    <row r="2750" spans="1:7">
      <c r="A2750" s="190">
        <v>54174.792878080014</v>
      </c>
      <c r="F2750" s="174">
        <v>2744</v>
      </c>
      <c r="G2750" s="196">
        <v>68287.55404800002</v>
      </c>
    </row>
    <row r="2751" spans="1:7">
      <c r="A2751" s="190">
        <v>54174.792878080014</v>
      </c>
      <c r="F2751" s="174">
        <v>2745</v>
      </c>
      <c r="G2751" s="196">
        <v>58018.909200000002</v>
      </c>
    </row>
    <row r="2752" spans="1:7">
      <c r="A2752" s="190">
        <v>54174.792878080014</v>
      </c>
      <c r="F2752" s="174">
        <v>2746</v>
      </c>
      <c r="G2752" s="196">
        <v>45855.29578</v>
      </c>
    </row>
    <row r="2753" spans="1:7">
      <c r="A2753" s="190">
        <v>54174.792878080021</v>
      </c>
      <c r="F2753" s="174">
        <v>2747</v>
      </c>
      <c r="G2753" s="196">
        <v>54499.654843253003</v>
      </c>
    </row>
    <row r="2754" spans="1:7">
      <c r="A2754" s="190">
        <v>54174.792878080021</v>
      </c>
      <c r="F2754" s="174">
        <v>2748</v>
      </c>
      <c r="G2754" s="196">
        <v>65009.751453696023</v>
      </c>
    </row>
    <row r="2755" spans="1:7">
      <c r="A2755" s="190">
        <v>54174.792878080021</v>
      </c>
      <c r="F2755" s="174">
        <v>2749</v>
      </c>
      <c r="G2755" s="196">
        <v>87189.549008486414</v>
      </c>
    </row>
    <row r="2756" spans="1:7">
      <c r="A2756" s="190">
        <v>54174.792878080021</v>
      </c>
      <c r="F2756" s="174">
        <v>2750</v>
      </c>
      <c r="G2756" s="196">
        <v>80338.298880000017</v>
      </c>
    </row>
    <row r="2757" spans="1:7">
      <c r="A2757" s="190">
        <v>54174.792878080021</v>
      </c>
      <c r="F2757" s="174">
        <v>2751</v>
      </c>
      <c r="G2757" s="196">
        <v>57520.88302643202</v>
      </c>
    </row>
    <row r="2758" spans="1:7">
      <c r="A2758" s="190">
        <v>54174.792878080021</v>
      </c>
      <c r="F2758" s="174">
        <v>2752</v>
      </c>
      <c r="G2758" s="196">
        <v>76482.060533760014</v>
      </c>
    </row>
    <row r="2759" spans="1:7">
      <c r="A2759" s="190">
        <v>54174.792878080028</v>
      </c>
      <c r="F2759" s="174">
        <v>2753</v>
      </c>
      <c r="G2759" s="196">
        <v>95272.191393792047</v>
      </c>
    </row>
    <row r="2760" spans="1:7">
      <c r="A2760" s="190">
        <v>54234.747724639994</v>
      </c>
      <c r="F2760" s="174">
        <v>2754</v>
      </c>
      <c r="G2760" s="196">
        <v>57520.883026432013</v>
      </c>
    </row>
    <row r="2761" spans="1:7">
      <c r="A2761" s="190">
        <v>54234.747724640001</v>
      </c>
      <c r="F2761" s="174">
        <v>2755</v>
      </c>
      <c r="G2761" s="196">
        <v>107974.67369472003</v>
      </c>
    </row>
    <row r="2762" spans="1:7">
      <c r="A2762" s="190">
        <v>54234.747724640001</v>
      </c>
      <c r="F2762" s="174">
        <v>2756</v>
      </c>
      <c r="G2762" s="196">
        <v>64252.224657308812</v>
      </c>
    </row>
    <row r="2763" spans="1:7">
      <c r="A2763" s="190">
        <v>54234.747724640001</v>
      </c>
      <c r="F2763" s="174">
        <v>2757</v>
      </c>
      <c r="G2763" s="196">
        <v>91778.472640512031</v>
      </c>
    </row>
    <row r="2764" spans="1:7">
      <c r="A2764" s="190">
        <v>54234.747724640001</v>
      </c>
      <c r="F2764" s="174">
        <v>2758</v>
      </c>
      <c r="G2764" s="196">
        <v>48034.112000000023</v>
      </c>
    </row>
    <row r="2765" spans="1:7">
      <c r="A2765" s="190">
        <v>54234.747724640009</v>
      </c>
      <c r="F2765" s="174">
        <v>2759</v>
      </c>
      <c r="G2765" s="196">
        <v>85064.456601600017</v>
      </c>
    </row>
    <row r="2766" spans="1:7">
      <c r="A2766" s="190">
        <v>54234.747724640009</v>
      </c>
      <c r="F2766" s="174">
        <v>2760</v>
      </c>
      <c r="G2766" s="196">
        <v>64046.361352960019</v>
      </c>
    </row>
    <row r="2767" spans="1:7">
      <c r="A2767" s="190">
        <v>54234.747724640009</v>
      </c>
      <c r="F2767" s="174">
        <v>2761</v>
      </c>
      <c r="G2767" s="196">
        <v>123091.12801198082</v>
      </c>
    </row>
    <row r="2768" spans="1:7">
      <c r="A2768" s="190">
        <v>54234.747724640009</v>
      </c>
      <c r="F2768" s="174">
        <v>2762</v>
      </c>
      <c r="G2768" s="196">
        <v>94057.937974067245</v>
      </c>
    </row>
    <row r="2769" spans="1:7">
      <c r="A2769" s="190">
        <v>54234.747724640009</v>
      </c>
      <c r="F2769" s="174">
        <v>2763</v>
      </c>
      <c r="G2769" s="196">
        <v>68144.092799999999</v>
      </c>
    </row>
    <row r="2770" spans="1:7">
      <c r="A2770" s="190">
        <v>54234.747724640016</v>
      </c>
      <c r="F2770" s="174">
        <v>2764</v>
      </c>
      <c r="G2770" s="196">
        <v>67559.153471488025</v>
      </c>
    </row>
    <row r="2771" spans="1:7">
      <c r="A2771" s="190">
        <v>54234.747724640016</v>
      </c>
      <c r="F2771" s="174">
        <v>2765</v>
      </c>
      <c r="G2771" s="196">
        <v>48552.880409600009</v>
      </c>
    </row>
    <row r="2772" spans="1:7">
      <c r="A2772" s="190">
        <v>54234.747724640016</v>
      </c>
      <c r="F2772" s="174">
        <v>2766</v>
      </c>
      <c r="G2772" s="196">
        <v>59080.928457600006</v>
      </c>
    </row>
    <row r="2773" spans="1:7">
      <c r="A2773" s="190">
        <v>54234.747724640016</v>
      </c>
      <c r="F2773" s="174">
        <v>2767</v>
      </c>
      <c r="G2773" s="196">
        <v>72657.957507072031</v>
      </c>
    </row>
    <row r="2774" spans="1:7">
      <c r="A2774" s="190">
        <v>54234.747724640016</v>
      </c>
      <c r="F2774" s="174">
        <v>2768</v>
      </c>
      <c r="G2774" s="196">
        <v>111245.78853438105</v>
      </c>
    </row>
    <row r="2775" spans="1:7">
      <c r="A2775" s="190">
        <v>54234.747724640016</v>
      </c>
      <c r="F2775" s="174">
        <v>2769</v>
      </c>
      <c r="G2775" s="196">
        <v>61732.119388800013</v>
      </c>
    </row>
    <row r="2776" spans="1:7">
      <c r="A2776" s="190">
        <v>54234.747724640016</v>
      </c>
      <c r="F2776" s="174">
        <v>2770</v>
      </c>
      <c r="G2776" s="196">
        <v>71462.255825408021</v>
      </c>
    </row>
    <row r="2777" spans="1:7">
      <c r="A2777" s="190">
        <v>54234.747724640016</v>
      </c>
      <c r="F2777" s="174">
        <v>2771</v>
      </c>
      <c r="G2777" s="196">
        <v>73319.268556800016</v>
      </c>
    </row>
    <row r="2778" spans="1:7">
      <c r="A2778" s="190">
        <v>54234.747724640016</v>
      </c>
      <c r="F2778" s="174">
        <v>2772</v>
      </c>
      <c r="G2778" s="196">
        <v>64736.888160000002</v>
      </c>
    </row>
    <row r="2779" spans="1:7">
      <c r="A2779" s="190">
        <v>54234.747724640016</v>
      </c>
      <c r="F2779" s="174">
        <v>2773</v>
      </c>
      <c r="G2779" s="196">
        <v>36909.513620000005</v>
      </c>
    </row>
    <row r="2780" spans="1:7">
      <c r="A2780" s="190">
        <v>54234.747724640016</v>
      </c>
      <c r="F2780" s="174">
        <v>2774</v>
      </c>
      <c r="G2780" s="196">
        <v>93704.336703488036</v>
      </c>
    </row>
    <row r="2781" spans="1:7">
      <c r="A2781" s="190">
        <v>54264.000000000007</v>
      </c>
      <c r="F2781" s="174">
        <v>2775</v>
      </c>
      <c r="G2781" s="196">
        <v>72152.887296000015</v>
      </c>
    </row>
    <row r="2782" spans="1:7">
      <c r="A2782" s="190">
        <v>54264.983987200008</v>
      </c>
      <c r="F2782" s="174">
        <v>2776</v>
      </c>
      <c r="G2782" s="196">
        <v>80900.666972160019</v>
      </c>
    </row>
    <row r="2783" spans="1:7">
      <c r="A2783" s="190">
        <v>54264.983987200008</v>
      </c>
      <c r="F2783" s="174">
        <v>2777</v>
      </c>
      <c r="G2783" s="196">
        <v>51250.036460000018</v>
      </c>
    </row>
    <row r="2784" spans="1:7">
      <c r="A2784" s="190">
        <v>54264.983987200008</v>
      </c>
      <c r="F2784" s="174">
        <v>2778</v>
      </c>
      <c r="G2784" s="196">
        <v>90318.437744640018</v>
      </c>
    </row>
    <row r="2785" spans="1:7">
      <c r="A2785" s="190">
        <v>54264.983987200008</v>
      </c>
      <c r="F2785" s="174">
        <v>2779</v>
      </c>
      <c r="G2785" s="196">
        <v>68144.092799999999</v>
      </c>
    </row>
    <row r="2786" spans="1:7">
      <c r="A2786" s="190">
        <v>54264.983987200008</v>
      </c>
      <c r="F2786" s="174">
        <v>2780</v>
      </c>
      <c r="G2786" s="196">
        <v>33024.301660000012</v>
      </c>
    </row>
    <row r="2787" spans="1:7">
      <c r="A2787" s="190">
        <v>54264.983987200008</v>
      </c>
      <c r="F2787" s="174">
        <v>2781</v>
      </c>
      <c r="G2787" s="196">
        <v>65363.709014016029</v>
      </c>
    </row>
    <row r="2788" spans="1:7">
      <c r="A2788" s="190">
        <v>54264.983987200008</v>
      </c>
      <c r="F2788" s="174">
        <v>2782</v>
      </c>
      <c r="G2788" s="196">
        <v>107568.75386880002</v>
      </c>
    </row>
    <row r="2789" spans="1:7">
      <c r="A2789" s="190">
        <v>54264.983987200008</v>
      </c>
      <c r="F2789" s="174">
        <v>2783</v>
      </c>
      <c r="G2789" s="196">
        <v>89978.894745600031</v>
      </c>
    </row>
    <row r="2790" spans="1:7">
      <c r="A2790" s="190">
        <v>54264.983987200008</v>
      </c>
      <c r="F2790" s="174">
        <v>2784</v>
      </c>
      <c r="G2790" s="196">
        <v>73441.331711999999</v>
      </c>
    </row>
    <row r="2791" spans="1:7">
      <c r="A2791" s="190">
        <v>54264.983987200008</v>
      </c>
      <c r="F2791" s="174">
        <v>2785</v>
      </c>
      <c r="G2791" s="196">
        <v>60287.062270880015</v>
      </c>
    </row>
    <row r="2792" spans="1:7">
      <c r="A2792" s="190">
        <v>54264.983987200008</v>
      </c>
      <c r="F2792" s="174">
        <v>2786</v>
      </c>
      <c r="G2792" s="196">
        <v>58230.992293823998</v>
      </c>
    </row>
    <row r="2793" spans="1:7">
      <c r="A2793" s="190">
        <v>54264.983987200008</v>
      </c>
      <c r="F2793" s="174">
        <v>2787</v>
      </c>
      <c r="G2793" s="196">
        <v>106822.94384197636</v>
      </c>
    </row>
    <row r="2794" spans="1:7">
      <c r="A2794" s="190">
        <v>54264.983987200008</v>
      </c>
      <c r="F2794" s="174">
        <v>2788</v>
      </c>
      <c r="G2794" s="196">
        <v>46447.270800000006</v>
      </c>
    </row>
    <row r="2795" spans="1:7">
      <c r="A2795" s="190">
        <v>54264.983987200008</v>
      </c>
      <c r="F2795" s="174">
        <v>2789</v>
      </c>
      <c r="G2795" s="196">
        <v>76035.840198234131</v>
      </c>
    </row>
    <row r="2796" spans="1:7">
      <c r="A2796" s="190">
        <v>54264.983987200008</v>
      </c>
      <c r="F2796" s="174">
        <v>2790</v>
      </c>
      <c r="G2796" s="196">
        <v>34990.373993749999</v>
      </c>
    </row>
    <row r="2797" spans="1:7">
      <c r="A2797" s="190">
        <v>54264.983987200016</v>
      </c>
      <c r="F2797" s="174">
        <v>2791</v>
      </c>
      <c r="G2797" s="196">
        <v>49152.2775072</v>
      </c>
    </row>
    <row r="2798" spans="1:7">
      <c r="A2798" s="190">
        <v>54264.983987200016</v>
      </c>
      <c r="F2798" s="174">
        <v>2792</v>
      </c>
      <c r="G2798" s="196">
        <v>85479.950008320026</v>
      </c>
    </row>
    <row r="2799" spans="1:7">
      <c r="A2799" s="190">
        <v>54264.983987200016</v>
      </c>
      <c r="F2799" s="174">
        <v>2793</v>
      </c>
      <c r="G2799" s="196">
        <v>48268.732400000008</v>
      </c>
    </row>
    <row r="2800" spans="1:7">
      <c r="A2800" s="190">
        <v>54264.983987200016</v>
      </c>
      <c r="F2800" s="174">
        <v>2794</v>
      </c>
      <c r="G2800" s="196">
        <v>66141.556488000002</v>
      </c>
    </row>
    <row r="2801" spans="1:7">
      <c r="A2801" s="190">
        <v>54264.983987200016</v>
      </c>
      <c r="F2801" s="174">
        <v>2795</v>
      </c>
      <c r="G2801" s="196">
        <v>93262.109604249636</v>
      </c>
    </row>
    <row r="2802" spans="1:7">
      <c r="A2802" s="190">
        <v>54264.983987200016</v>
      </c>
      <c r="F2802" s="174">
        <v>2796</v>
      </c>
      <c r="G2802" s="196">
        <v>120090.99755520004</v>
      </c>
    </row>
    <row r="2803" spans="1:7">
      <c r="A2803" s="190">
        <v>54264.983987200016</v>
      </c>
      <c r="F2803" s="174">
        <v>2797</v>
      </c>
      <c r="G2803" s="196">
        <v>72152.887296000015</v>
      </c>
    </row>
    <row r="2804" spans="1:7">
      <c r="A2804" s="190">
        <v>54264.983987200016</v>
      </c>
      <c r="F2804" s="174">
        <v>2798</v>
      </c>
      <c r="G2804" s="196">
        <v>60641.959694059544</v>
      </c>
    </row>
    <row r="2805" spans="1:7">
      <c r="A2805" s="190">
        <v>54264.983987200016</v>
      </c>
      <c r="F2805" s="174">
        <v>2799</v>
      </c>
      <c r="G2805" s="196">
        <v>45926.229041260012</v>
      </c>
    </row>
    <row r="2806" spans="1:7">
      <c r="A2806" s="190">
        <v>54264.983987200016</v>
      </c>
      <c r="F2806" s="174">
        <v>2800</v>
      </c>
      <c r="G2806" s="196">
        <v>49392.359534940006</v>
      </c>
    </row>
    <row r="2807" spans="1:7">
      <c r="A2807" s="190">
        <v>54264.983987200016</v>
      </c>
      <c r="F2807" s="174">
        <v>2801</v>
      </c>
      <c r="G2807" s="196">
        <v>90799.502265679883</v>
      </c>
    </row>
    <row r="2808" spans="1:7">
      <c r="A2808" s="190">
        <v>54264.983987200016</v>
      </c>
      <c r="F2808" s="174">
        <v>2802</v>
      </c>
      <c r="G2808" s="196">
        <v>85432.320873984019</v>
      </c>
    </row>
    <row r="2809" spans="1:7">
      <c r="A2809" s="190">
        <v>54264.983987200016</v>
      </c>
      <c r="F2809" s="174">
        <v>2803</v>
      </c>
      <c r="G2809" s="196">
        <v>49764.93299999999</v>
      </c>
    </row>
    <row r="2810" spans="1:7">
      <c r="A2810" s="190">
        <v>54264.983987200023</v>
      </c>
      <c r="F2810" s="174">
        <v>2804</v>
      </c>
      <c r="G2810" s="196">
        <v>91484.415590400022</v>
      </c>
    </row>
    <row r="2811" spans="1:7">
      <c r="A2811" s="190">
        <v>54264.98398720003</v>
      </c>
      <c r="F2811" s="174">
        <v>2805</v>
      </c>
      <c r="G2811" s="196">
        <v>57640.934400000006</v>
      </c>
    </row>
    <row r="2812" spans="1:7">
      <c r="A2812" s="190">
        <v>54264.98398720003</v>
      </c>
      <c r="F2812" s="174">
        <v>2806</v>
      </c>
      <c r="G2812" s="196">
        <v>90950.666808852504</v>
      </c>
    </row>
    <row r="2813" spans="1:7">
      <c r="A2813" s="190">
        <v>54288.845073612814</v>
      </c>
      <c r="F2813" s="174">
        <v>2807</v>
      </c>
      <c r="G2813" s="196">
        <v>85659.907797811247</v>
      </c>
    </row>
    <row r="2814" spans="1:7">
      <c r="A2814" s="190">
        <v>54288.845073612822</v>
      </c>
      <c r="F2814" s="174">
        <v>2808</v>
      </c>
      <c r="G2814" s="196">
        <v>51193.381120000005</v>
      </c>
    </row>
    <row r="2815" spans="1:7">
      <c r="A2815" s="190">
        <v>54288.845073612836</v>
      </c>
      <c r="F2815" s="174">
        <v>2809</v>
      </c>
      <c r="G2815" s="196">
        <v>122628.37941043204</v>
      </c>
    </row>
    <row r="2816" spans="1:7">
      <c r="A2816" s="190">
        <v>54325.038647599999</v>
      </c>
      <c r="F2816" s="174">
        <v>2810</v>
      </c>
      <c r="G2816" s="196">
        <v>103292.09856</v>
      </c>
    </row>
    <row r="2817" spans="1:7">
      <c r="A2817" s="190">
        <v>54325.038647599999</v>
      </c>
      <c r="F2817" s="174">
        <v>2811</v>
      </c>
      <c r="G2817" s="196">
        <v>48450.878560000005</v>
      </c>
    </row>
    <row r="2818" spans="1:7">
      <c r="A2818" s="190">
        <v>54325.038647600006</v>
      </c>
      <c r="F2818" s="174">
        <v>2812</v>
      </c>
      <c r="G2818" s="196">
        <v>76482.060533760014</v>
      </c>
    </row>
    <row r="2819" spans="1:7">
      <c r="A2819" s="190">
        <v>54325.038647600006</v>
      </c>
      <c r="F2819" s="174">
        <v>2813</v>
      </c>
      <c r="G2819" s="196">
        <v>81070.984165785601</v>
      </c>
    </row>
    <row r="2820" spans="1:7">
      <c r="A2820" s="190">
        <v>54325.038647600006</v>
      </c>
      <c r="F2820" s="174">
        <v>2814</v>
      </c>
      <c r="G2820" s="196">
        <v>64386.324960000005</v>
      </c>
    </row>
    <row r="2821" spans="1:7">
      <c r="A2821" s="190">
        <v>54325.038647600006</v>
      </c>
      <c r="F2821" s="174">
        <v>2815</v>
      </c>
      <c r="G2821" s="196">
        <v>60387.429189200011</v>
      </c>
    </row>
    <row r="2822" spans="1:7">
      <c r="A2822" s="190">
        <v>54325.038647600006</v>
      </c>
      <c r="F2822" s="174">
        <v>2816</v>
      </c>
      <c r="G2822" s="196">
        <v>58450.73188738562</v>
      </c>
    </row>
    <row r="2823" spans="1:7">
      <c r="A2823" s="190">
        <v>54325.038647600013</v>
      </c>
      <c r="F2823" s="174">
        <v>2817</v>
      </c>
      <c r="G2823" s="196">
        <v>85612.178391613459</v>
      </c>
    </row>
    <row r="2824" spans="1:7">
      <c r="A2824" s="190">
        <v>54325.03864760002</v>
      </c>
      <c r="F2824" s="174">
        <v>2818</v>
      </c>
      <c r="G2824" s="196">
        <v>84521.042784661535</v>
      </c>
    </row>
    <row r="2825" spans="1:7">
      <c r="A2825" s="190">
        <v>54348.926140902404</v>
      </c>
      <c r="F2825" s="174">
        <v>2819</v>
      </c>
      <c r="G2825" s="196">
        <v>52020.943296000012</v>
      </c>
    </row>
    <row r="2826" spans="1:7">
      <c r="A2826" s="190">
        <v>54348.926140902418</v>
      </c>
      <c r="F2826" s="174">
        <v>2820</v>
      </c>
      <c r="G2826" s="196">
        <v>61724.851831453459</v>
      </c>
    </row>
    <row r="2827" spans="1:7">
      <c r="A2827" s="190">
        <v>54348.926140902418</v>
      </c>
      <c r="F2827" s="174">
        <v>2821</v>
      </c>
      <c r="G2827" s="196">
        <v>36848.168168000011</v>
      </c>
    </row>
    <row r="2828" spans="1:7">
      <c r="A2828" s="190">
        <v>54348.926140902418</v>
      </c>
      <c r="F2828" s="174">
        <v>2822</v>
      </c>
      <c r="G2828" s="196">
        <v>66031.625923199987</v>
      </c>
    </row>
    <row r="2829" spans="1:7">
      <c r="A2829" s="190">
        <v>54348.926140902418</v>
      </c>
      <c r="F2829" s="174">
        <v>2823</v>
      </c>
      <c r="G2829" s="196">
        <v>33115.889672656245</v>
      </c>
    </row>
    <row r="2830" spans="1:7">
      <c r="A2830" s="190">
        <v>54348.926140902418</v>
      </c>
      <c r="F2830" s="174">
        <v>2824</v>
      </c>
      <c r="G2830" s="196">
        <v>64110.245458739235</v>
      </c>
    </row>
    <row r="2831" spans="1:7">
      <c r="A2831" s="190">
        <v>54348.926140902418</v>
      </c>
      <c r="F2831" s="174">
        <v>2825</v>
      </c>
      <c r="G2831" s="196">
        <v>52838.64944999999</v>
      </c>
    </row>
    <row r="2832" spans="1:7">
      <c r="A2832" s="190">
        <v>54348.926140902433</v>
      </c>
      <c r="F2832" s="174">
        <v>2826</v>
      </c>
      <c r="G2832" s="196">
        <v>51443.432824000003</v>
      </c>
    </row>
    <row r="2833" spans="1:7">
      <c r="A2833" s="190">
        <v>54355.325248000016</v>
      </c>
      <c r="F2833" s="174">
        <v>2827</v>
      </c>
      <c r="G2833" s="196">
        <v>63362.051200000016</v>
      </c>
    </row>
    <row r="2834" spans="1:7">
      <c r="A2834" s="190">
        <v>54355.325248000016</v>
      </c>
      <c r="F2834" s="174">
        <v>2828</v>
      </c>
      <c r="G2834" s="196">
        <v>60842.94</v>
      </c>
    </row>
    <row r="2835" spans="1:7">
      <c r="A2835" s="190">
        <v>54378.240000000013</v>
      </c>
      <c r="F2835" s="174">
        <v>2829</v>
      </c>
      <c r="G2835" s="196">
        <v>100256.6750976</v>
      </c>
    </row>
    <row r="2836" spans="1:7">
      <c r="A2836" s="190">
        <v>54378.240000000013</v>
      </c>
      <c r="F2836" s="174">
        <v>2830</v>
      </c>
      <c r="G2836" s="196">
        <v>75792.222340710432</v>
      </c>
    </row>
    <row r="2837" spans="1:7">
      <c r="A2837" s="190">
        <v>54379.226058752014</v>
      </c>
      <c r="F2837" s="174">
        <v>2831</v>
      </c>
      <c r="G2837" s="196">
        <v>63292.006400000027</v>
      </c>
    </row>
    <row r="2838" spans="1:7">
      <c r="A2838" s="190">
        <v>54379.226058752014</v>
      </c>
      <c r="F2838" s="174">
        <v>2832</v>
      </c>
      <c r="G2838" s="196">
        <v>80080.896000000022</v>
      </c>
    </row>
    <row r="2839" spans="1:7">
      <c r="A2839" s="190">
        <v>54379.226058752021</v>
      </c>
      <c r="F2839" s="174">
        <v>2833</v>
      </c>
      <c r="G2839" s="196">
        <v>76932.294550487088</v>
      </c>
    </row>
    <row r="2840" spans="1:7">
      <c r="A2840" s="190">
        <v>54379.226058752021</v>
      </c>
      <c r="F2840" s="174">
        <v>2834</v>
      </c>
      <c r="G2840" s="196">
        <v>94714.626048000035</v>
      </c>
    </row>
    <row r="2841" spans="1:7">
      <c r="A2841" s="190">
        <v>54379.226058752021</v>
      </c>
      <c r="F2841" s="174">
        <v>2835</v>
      </c>
      <c r="G2841" s="196">
        <v>54174.792878080014</v>
      </c>
    </row>
    <row r="2842" spans="1:7">
      <c r="A2842" s="190">
        <v>54379.226058752029</v>
      </c>
      <c r="F2842" s="174">
        <v>2836</v>
      </c>
      <c r="G2842" s="196">
        <v>71612.702679777285</v>
      </c>
    </row>
    <row r="2843" spans="1:7">
      <c r="A2843" s="190">
        <v>54379.226058752029</v>
      </c>
      <c r="F2843" s="174">
        <v>2837</v>
      </c>
      <c r="G2843" s="196">
        <v>115316.49024000003</v>
      </c>
    </row>
    <row r="2844" spans="1:7">
      <c r="A2844" s="190">
        <v>54379.226058752029</v>
      </c>
      <c r="F2844" s="174">
        <v>2838</v>
      </c>
      <c r="G2844" s="196">
        <v>65117.980784640007</v>
      </c>
    </row>
    <row r="2845" spans="1:7">
      <c r="A2845" s="190">
        <v>54409.073699469212</v>
      </c>
      <c r="F2845" s="174">
        <v>2839</v>
      </c>
      <c r="G2845" s="196">
        <v>85659.907797811233</v>
      </c>
    </row>
    <row r="2846" spans="1:7">
      <c r="A2846" s="190">
        <v>54409.073699469212</v>
      </c>
      <c r="F2846" s="174">
        <v>2840</v>
      </c>
      <c r="G2846" s="196">
        <v>43746.145249049609</v>
      </c>
    </row>
    <row r="2847" spans="1:7">
      <c r="A2847" s="190">
        <v>54438.420000000006</v>
      </c>
      <c r="F2847" s="174">
        <v>2841</v>
      </c>
      <c r="G2847" s="196">
        <v>82966.463999999993</v>
      </c>
    </row>
    <row r="2848" spans="1:7">
      <c r="A2848" s="190">
        <v>54438.420000000006</v>
      </c>
      <c r="F2848" s="174">
        <v>2842</v>
      </c>
      <c r="G2848" s="196">
        <v>34800.894118750002</v>
      </c>
    </row>
    <row r="2849" spans="1:7">
      <c r="A2849" s="190">
        <v>54438.420000000006</v>
      </c>
      <c r="F2849" s="174">
        <v>2843</v>
      </c>
      <c r="G2849" s="196">
        <v>49316.072820000001</v>
      </c>
    </row>
    <row r="2850" spans="1:7">
      <c r="A2850" s="190">
        <v>54439.407150015999</v>
      </c>
      <c r="F2850" s="174">
        <v>2844</v>
      </c>
      <c r="G2850" s="196">
        <v>77144.256000000008</v>
      </c>
    </row>
    <row r="2851" spans="1:7">
      <c r="A2851" s="190">
        <v>54439.407150015999</v>
      </c>
      <c r="F2851" s="174">
        <v>2845</v>
      </c>
      <c r="G2851" s="196">
        <v>81205.952507904018</v>
      </c>
    </row>
    <row r="2852" spans="1:7">
      <c r="A2852" s="190">
        <v>54439.407150015999</v>
      </c>
      <c r="F2852" s="174">
        <v>2846</v>
      </c>
      <c r="G2852" s="196">
        <v>71961.186719999998</v>
      </c>
    </row>
    <row r="2853" spans="1:7">
      <c r="A2853" s="190">
        <v>54439.407150016006</v>
      </c>
      <c r="F2853" s="174">
        <v>2847</v>
      </c>
      <c r="G2853" s="196">
        <v>109720.12894617603</v>
      </c>
    </row>
    <row r="2854" spans="1:7">
      <c r="A2854" s="190">
        <v>54439.407150016006</v>
      </c>
      <c r="F2854" s="174">
        <v>2848</v>
      </c>
      <c r="G2854" s="196">
        <v>57826.208832000004</v>
      </c>
    </row>
    <row r="2855" spans="1:7">
      <c r="A2855" s="190">
        <v>54439.407150016006</v>
      </c>
      <c r="F2855" s="174">
        <v>2849</v>
      </c>
      <c r="G2855" s="196">
        <v>45875.459006720012</v>
      </c>
    </row>
    <row r="2856" spans="1:7">
      <c r="A2856" s="190">
        <v>54439.407150016006</v>
      </c>
      <c r="F2856" s="174">
        <v>2850</v>
      </c>
      <c r="G2856" s="196">
        <v>41830.597481249999</v>
      </c>
    </row>
    <row r="2857" spans="1:7">
      <c r="A2857" s="190">
        <v>54439.407150016006</v>
      </c>
      <c r="F2857" s="174">
        <v>2851</v>
      </c>
      <c r="G2857" s="196">
        <v>82035.752860799999</v>
      </c>
    </row>
    <row r="2858" spans="1:7">
      <c r="A2858" s="190">
        <v>54439.407150016006</v>
      </c>
      <c r="F2858" s="174">
        <v>2852</v>
      </c>
      <c r="G2858" s="196">
        <v>64765.353891840023</v>
      </c>
    </row>
    <row r="2859" spans="1:7">
      <c r="A2859" s="190">
        <v>54439.407150016006</v>
      </c>
      <c r="F2859" s="174">
        <v>2853</v>
      </c>
      <c r="G2859" s="196">
        <v>81205.952507904018</v>
      </c>
    </row>
    <row r="2860" spans="1:7">
      <c r="A2860" s="190">
        <v>54439.407150016006</v>
      </c>
      <c r="F2860" s="174">
        <v>2854</v>
      </c>
      <c r="G2860" s="196">
        <v>65892.904019999987</v>
      </c>
    </row>
    <row r="2861" spans="1:7">
      <c r="A2861" s="190">
        <v>54439.407150016006</v>
      </c>
      <c r="F2861" s="174">
        <v>2855</v>
      </c>
      <c r="G2861" s="196">
        <v>67559.15347148804</v>
      </c>
    </row>
    <row r="2862" spans="1:7">
      <c r="A2862" s="190">
        <v>54439.407150016006</v>
      </c>
      <c r="F2862" s="174">
        <v>2856</v>
      </c>
      <c r="G2862" s="196">
        <v>92226.76034826244</v>
      </c>
    </row>
    <row r="2863" spans="1:7">
      <c r="A2863" s="190">
        <v>54439.407150016006</v>
      </c>
      <c r="F2863" s="174">
        <v>2857</v>
      </c>
      <c r="G2863" s="196">
        <v>76727.89572833282</v>
      </c>
    </row>
    <row r="2864" spans="1:7">
      <c r="A2864" s="190">
        <v>54439.407150016006</v>
      </c>
      <c r="F2864" s="174">
        <v>2858</v>
      </c>
      <c r="G2864" s="196">
        <v>60742.917451596812</v>
      </c>
    </row>
    <row r="2865" spans="1:7">
      <c r="A2865" s="190">
        <v>54439.407150016006</v>
      </c>
      <c r="F2865" s="174">
        <v>2859</v>
      </c>
      <c r="G2865" s="196">
        <v>72505.314739200025</v>
      </c>
    </row>
    <row r="2866" spans="1:7">
      <c r="A2866" s="190">
        <v>54439.407150016006</v>
      </c>
      <c r="F2866" s="174">
        <v>2860</v>
      </c>
      <c r="G2866" s="196">
        <v>71383.256498176037</v>
      </c>
    </row>
    <row r="2867" spans="1:7">
      <c r="A2867" s="190">
        <v>54439.407150016006</v>
      </c>
      <c r="F2867" s="174">
        <v>2861</v>
      </c>
      <c r="G2867" s="196">
        <v>72232.73836800002</v>
      </c>
    </row>
    <row r="2868" spans="1:7">
      <c r="A2868" s="190">
        <v>54439.407150016006</v>
      </c>
      <c r="F2868" s="174">
        <v>2862</v>
      </c>
      <c r="G2868" s="196">
        <v>60421.095616000013</v>
      </c>
    </row>
    <row r="2869" spans="1:7">
      <c r="A2869" s="190">
        <v>54439.407150016013</v>
      </c>
      <c r="F2869" s="174">
        <v>2863</v>
      </c>
      <c r="G2869" s="196">
        <v>46196.587219767054</v>
      </c>
    </row>
    <row r="2870" spans="1:7">
      <c r="A2870" s="190">
        <v>54439.407150016013</v>
      </c>
      <c r="F2870" s="174">
        <v>2864</v>
      </c>
      <c r="G2870" s="196">
        <v>80641.462272000019</v>
      </c>
    </row>
    <row r="2871" spans="1:7">
      <c r="A2871" s="190">
        <v>54439.407150016013</v>
      </c>
      <c r="F2871" s="174">
        <v>2865</v>
      </c>
      <c r="G2871" s="196">
        <v>104015.14324992</v>
      </c>
    </row>
    <row r="2872" spans="1:7">
      <c r="A2872" s="190">
        <v>54439.407150016021</v>
      </c>
      <c r="F2872" s="174">
        <v>2866</v>
      </c>
      <c r="G2872" s="196">
        <v>51443.43282400001</v>
      </c>
    </row>
    <row r="2873" spans="1:7">
      <c r="A2873" s="190">
        <v>54439.407150016021</v>
      </c>
      <c r="F2873" s="174">
        <v>2867</v>
      </c>
      <c r="G2873" s="196">
        <v>76685.143208559384</v>
      </c>
    </row>
    <row r="2874" spans="1:7">
      <c r="A2874" s="190">
        <v>54439.407150016021</v>
      </c>
      <c r="F2874" s="174">
        <v>2868</v>
      </c>
      <c r="G2874" s="196">
        <v>95377.628430336044</v>
      </c>
    </row>
    <row r="2875" spans="1:7">
      <c r="A2875" s="190">
        <v>54439.407150016021</v>
      </c>
      <c r="F2875" s="174">
        <v>2869</v>
      </c>
      <c r="G2875" s="196">
        <v>73165.236479999992</v>
      </c>
    </row>
    <row r="2876" spans="1:7">
      <c r="A2876" s="190">
        <v>54439.407150016021</v>
      </c>
      <c r="F2876" s="174">
        <v>2870</v>
      </c>
      <c r="G2876" s="196">
        <v>87006.377687039989</v>
      </c>
    </row>
    <row r="2877" spans="1:7">
      <c r="A2877" s="190">
        <v>54439.407150016021</v>
      </c>
      <c r="F2877" s="174">
        <v>2871</v>
      </c>
      <c r="G2877" s="196">
        <v>109902.79286784002</v>
      </c>
    </row>
    <row r="2878" spans="1:7">
      <c r="A2878" s="190">
        <v>54439.407150016028</v>
      </c>
      <c r="F2878" s="174">
        <v>2872</v>
      </c>
      <c r="G2878" s="196">
        <v>77017.434957496342</v>
      </c>
    </row>
    <row r="2879" spans="1:7">
      <c r="A2879" s="190">
        <v>54463.344932778004</v>
      </c>
      <c r="F2879" s="174">
        <v>2873</v>
      </c>
      <c r="G2879" s="196">
        <v>60870.797277810729</v>
      </c>
    </row>
    <row r="2880" spans="1:7">
      <c r="A2880" s="190">
        <v>54469.757511680022</v>
      </c>
      <c r="F2880" s="174">
        <v>2874</v>
      </c>
      <c r="G2880" s="196">
        <v>51164.856344000014</v>
      </c>
    </row>
    <row r="2881" spans="1:7">
      <c r="A2881" s="190">
        <v>54469.757511680022</v>
      </c>
      <c r="F2881" s="174">
        <v>2875</v>
      </c>
      <c r="G2881" s="196">
        <v>64422.22080000001</v>
      </c>
    </row>
    <row r="2882" spans="1:7">
      <c r="A2882" s="190">
        <v>54469.757511680029</v>
      </c>
      <c r="F2882" s="174">
        <v>2876</v>
      </c>
      <c r="G2882" s="196">
        <v>73441.331712000028</v>
      </c>
    </row>
    <row r="2883" spans="1:7">
      <c r="A2883" s="190">
        <v>54469.757511680029</v>
      </c>
      <c r="F2883" s="174">
        <v>2877</v>
      </c>
      <c r="G2883" s="196">
        <v>25185.505566835927</v>
      </c>
    </row>
    <row r="2884" spans="1:7">
      <c r="A2884" s="190">
        <v>54493.708639928336</v>
      </c>
      <c r="F2884" s="174">
        <v>2878</v>
      </c>
      <c r="G2884" s="196">
        <v>48789.15</v>
      </c>
    </row>
    <row r="2885" spans="1:7">
      <c r="A2885" s="190">
        <v>54499.654843253003</v>
      </c>
      <c r="F2885" s="174">
        <v>2879</v>
      </c>
      <c r="G2885" s="196">
        <v>96769.754726400046</v>
      </c>
    </row>
    <row r="2886" spans="1:7">
      <c r="A2886" s="190">
        <v>54499.654843253003</v>
      </c>
      <c r="F2886" s="174">
        <v>2880</v>
      </c>
      <c r="G2886" s="196">
        <v>85800.959999999992</v>
      </c>
    </row>
    <row r="2887" spans="1:7">
      <c r="A2887" s="190">
        <v>54523.619117783892</v>
      </c>
      <c r="F2887" s="174">
        <v>2881</v>
      </c>
      <c r="G2887" s="196">
        <v>72232.73836800002</v>
      </c>
    </row>
    <row r="2888" spans="1:7">
      <c r="A2888" s="190">
        <v>54529.049999999996</v>
      </c>
      <c r="F2888" s="174">
        <v>2882</v>
      </c>
      <c r="G2888" s="196">
        <v>71462.255825408036</v>
      </c>
    </row>
    <row r="2889" spans="1:7">
      <c r="A2889" s="190">
        <v>54530.038793439999</v>
      </c>
      <c r="F2889" s="174">
        <v>2883</v>
      </c>
      <c r="G2889" s="196">
        <v>36770.756050000011</v>
      </c>
    </row>
    <row r="2890" spans="1:7">
      <c r="A2890" s="190">
        <v>54530.038793440006</v>
      </c>
      <c r="F2890" s="174">
        <v>2884</v>
      </c>
      <c r="G2890" s="196">
        <v>66031.625923200001</v>
      </c>
    </row>
    <row r="2891" spans="1:7">
      <c r="A2891" s="190">
        <v>54530.038793440006</v>
      </c>
      <c r="F2891" s="174">
        <v>2885</v>
      </c>
      <c r="G2891" s="196">
        <v>63841.157632000017</v>
      </c>
    </row>
    <row r="2892" spans="1:7">
      <c r="A2892" s="190">
        <v>54530.038793440006</v>
      </c>
      <c r="F2892" s="174">
        <v>2886</v>
      </c>
      <c r="G2892" s="196">
        <v>33324.879000000001</v>
      </c>
    </row>
    <row r="2893" spans="1:7">
      <c r="A2893" s="190">
        <v>54530.038793440013</v>
      </c>
      <c r="F2893" s="174">
        <v>2887</v>
      </c>
      <c r="G2893" s="196">
        <v>83002.945535999999</v>
      </c>
    </row>
    <row r="2894" spans="1:7">
      <c r="A2894" s="190">
        <v>54530.038793440013</v>
      </c>
      <c r="F2894" s="174">
        <v>2888</v>
      </c>
      <c r="G2894" s="196">
        <v>35630.862612450001</v>
      </c>
    </row>
    <row r="2895" spans="1:7">
      <c r="A2895" s="190">
        <v>54553.027199999997</v>
      </c>
      <c r="F2895" s="174">
        <v>2889</v>
      </c>
      <c r="G2895" s="196">
        <v>63735.050444800028</v>
      </c>
    </row>
    <row r="2896" spans="1:7">
      <c r="A2896" s="190">
        <v>54553.027200000004</v>
      </c>
      <c r="F2896" s="174">
        <v>2890</v>
      </c>
      <c r="G2896" s="196">
        <v>73677.393135359991</v>
      </c>
    </row>
    <row r="2897" spans="1:7">
      <c r="A2897" s="190">
        <v>54553.027200000004</v>
      </c>
      <c r="F2897" s="174">
        <v>2891</v>
      </c>
      <c r="G2897" s="196">
        <v>58230.992293824005</v>
      </c>
    </row>
    <row r="2898" spans="1:7">
      <c r="A2898" s="190">
        <v>54553.027200000004</v>
      </c>
      <c r="F2898" s="174">
        <v>2892</v>
      </c>
      <c r="G2898" s="196">
        <v>60548.297922560021</v>
      </c>
    </row>
    <row r="2899" spans="1:7">
      <c r="A2899" s="190">
        <v>54554.016428226569</v>
      </c>
      <c r="F2899" s="174">
        <v>2893</v>
      </c>
      <c r="G2899" s="196">
        <v>65117.980784640007</v>
      </c>
    </row>
    <row r="2900" spans="1:7">
      <c r="A2900" s="190">
        <v>54554.016428226583</v>
      </c>
      <c r="F2900" s="174">
        <v>2894</v>
      </c>
      <c r="G2900" s="196">
        <v>81945.064857600024</v>
      </c>
    </row>
    <row r="2901" spans="1:7">
      <c r="A2901" s="190">
        <v>54584.430685388827</v>
      </c>
      <c r="F2901" s="174">
        <v>2895</v>
      </c>
      <c r="G2901" s="196">
        <v>96769.754726400031</v>
      </c>
    </row>
    <row r="2902" spans="1:7">
      <c r="A2902" s="190">
        <v>54614.390958712487</v>
      </c>
      <c r="F2902" s="174">
        <v>2896</v>
      </c>
      <c r="G2902" s="196">
        <v>55234.001558399992</v>
      </c>
    </row>
    <row r="2903" spans="1:7">
      <c r="A2903" s="190">
        <v>54614.390958712494</v>
      </c>
      <c r="F2903" s="174">
        <v>2897</v>
      </c>
      <c r="G2903" s="196">
        <v>114022.87910092802</v>
      </c>
    </row>
    <row r="2904" spans="1:7">
      <c r="A2904" s="190">
        <v>54643.847999999998</v>
      </c>
      <c r="F2904" s="174">
        <v>2898</v>
      </c>
      <c r="G2904" s="196">
        <v>69138.720000000001</v>
      </c>
    </row>
    <row r="2905" spans="1:7">
      <c r="A2905" s="190">
        <v>54643.847999999998</v>
      </c>
      <c r="F2905" s="174">
        <v>2899</v>
      </c>
      <c r="G2905" s="196">
        <v>92767.99795200002</v>
      </c>
    </row>
    <row r="2906" spans="1:7">
      <c r="A2906" s="190">
        <v>54643.847999999998</v>
      </c>
      <c r="F2906" s="174">
        <v>2900</v>
      </c>
      <c r="G2906" s="196">
        <v>54264.983987200008</v>
      </c>
    </row>
    <row r="2907" spans="1:7">
      <c r="A2907" s="190">
        <v>54643.847999999998</v>
      </c>
      <c r="F2907" s="174">
        <v>2901</v>
      </c>
      <c r="G2907" s="196">
        <v>89019.119868313646</v>
      </c>
    </row>
    <row r="2908" spans="1:7">
      <c r="A2908" s="190">
        <v>54643.847999999998</v>
      </c>
      <c r="F2908" s="174">
        <v>2902</v>
      </c>
      <c r="G2908" s="196">
        <v>102575.94000998401</v>
      </c>
    </row>
    <row r="2909" spans="1:7">
      <c r="A2909" s="190">
        <v>54643.847999999998</v>
      </c>
      <c r="F2909" s="174">
        <v>2903</v>
      </c>
      <c r="G2909" s="196">
        <v>72001.305600000007</v>
      </c>
    </row>
    <row r="2910" spans="1:7">
      <c r="A2910" s="190">
        <v>54643.847999999998</v>
      </c>
      <c r="F2910" s="174">
        <v>2904</v>
      </c>
      <c r="G2910" s="196">
        <v>43533.50784204802</v>
      </c>
    </row>
    <row r="2911" spans="1:7">
      <c r="A2911" s="190">
        <v>54643.848000000005</v>
      </c>
      <c r="F2911" s="174">
        <v>2905</v>
      </c>
      <c r="G2911" s="196">
        <v>55117.963739999992</v>
      </c>
    </row>
    <row r="2912" spans="1:7">
      <c r="A2912" s="190">
        <v>54643.848000000005</v>
      </c>
      <c r="F2912" s="174">
        <v>2906</v>
      </c>
      <c r="G2912" s="196">
        <v>89355.041075363886</v>
      </c>
    </row>
    <row r="2913" spans="1:7">
      <c r="A2913" s="190">
        <v>54643.848000000005</v>
      </c>
      <c r="F2913" s="174">
        <v>2907</v>
      </c>
      <c r="G2913" s="196">
        <v>78556.35916800001</v>
      </c>
    </row>
    <row r="2914" spans="1:7">
      <c r="A2914" s="190">
        <v>54643.848000000005</v>
      </c>
      <c r="F2914" s="174">
        <v>2908</v>
      </c>
      <c r="G2914" s="196">
        <v>71731.924715315239</v>
      </c>
    </row>
    <row r="2915" spans="1:7">
      <c r="A2915" s="190">
        <v>54644.838875110407</v>
      </c>
      <c r="F2915" s="174">
        <v>2909</v>
      </c>
      <c r="G2915" s="196">
        <v>57616.644762880016</v>
      </c>
    </row>
    <row r="2916" spans="1:7">
      <c r="A2916" s="190">
        <v>54644.838875110407</v>
      </c>
      <c r="F2916" s="174">
        <v>2910</v>
      </c>
      <c r="G2916" s="196">
        <v>65783.386727999998</v>
      </c>
    </row>
    <row r="2917" spans="1:7">
      <c r="A2917" s="190">
        <v>54644.838875110407</v>
      </c>
      <c r="F2917" s="174">
        <v>2911</v>
      </c>
      <c r="G2917" s="196">
        <v>75666.251888066618</v>
      </c>
    </row>
    <row r="2918" spans="1:7">
      <c r="A2918" s="190">
        <v>54644.838875110414</v>
      </c>
      <c r="F2918" s="174">
        <v>2912</v>
      </c>
      <c r="G2918" s="196">
        <v>68841.669275688007</v>
      </c>
    </row>
    <row r="2919" spans="1:7">
      <c r="A2919" s="190">
        <v>54644.838875110414</v>
      </c>
      <c r="F2919" s="174">
        <v>2913</v>
      </c>
      <c r="G2919" s="196">
        <v>98705.149820928011</v>
      </c>
    </row>
    <row r="2920" spans="1:7">
      <c r="A2920" s="190">
        <v>54644.838875110421</v>
      </c>
      <c r="F2920" s="174">
        <v>2914</v>
      </c>
      <c r="G2920" s="196">
        <v>86583.464755200024</v>
      </c>
    </row>
    <row r="2921" spans="1:7">
      <c r="A2921" s="190">
        <v>54705.313918133208</v>
      </c>
      <c r="F2921" s="174">
        <v>2915</v>
      </c>
      <c r="G2921" s="196">
        <v>89640.628224000015</v>
      </c>
    </row>
    <row r="2922" spans="1:7">
      <c r="A2922" s="190">
        <v>54734.82</v>
      </c>
      <c r="F2922" s="174">
        <v>2916</v>
      </c>
      <c r="G2922" s="196">
        <v>75666.251888066588</v>
      </c>
    </row>
    <row r="2923" spans="1:7">
      <c r="A2923" s="190">
        <v>54734.820000000007</v>
      </c>
      <c r="F2923" s="174">
        <v>2917</v>
      </c>
      <c r="G2923" s="196">
        <v>29424.038281249999</v>
      </c>
    </row>
    <row r="2924" spans="1:7">
      <c r="A2924" s="190">
        <v>54735.812524736008</v>
      </c>
      <c r="F2924" s="174">
        <v>2918</v>
      </c>
      <c r="G2924" s="196">
        <v>80338.298880000017</v>
      </c>
    </row>
    <row r="2925" spans="1:7">
      <c r="A2925" s="190">
        <v>54758.887679999993</v>
      </c>
      <c r="F2925" s="174">
        <v>2919</v>
      </c>
      <c r="G2925" s="196">
        <v>75666.251888066618</v>
      </c>
    </row>
    <row r="2926" spans="1:7">
      <c r="A2926" s="190">
        <v>54758.88768</v>
      </c>
      <c r="F2926" s="174">
        <v>2920</v>
      </c>
      <c r="G2926" s="196">
        <v>61397.827612800007</v>
      </c>
    </row>
    <row r="2927" spans="1:7">
      <c r="A2927" s="190">
        <v>54758.88768</v>
      </c>
      <c r="F2927" s="174">
        <v>2921</v>
      </c>
      <c r="G2927" s="196">
        <v>80082.348133580846</v>
      </c>
    </row>
    <row r="2928" spans="1:7">
      <c r="A2928" s="190">
        <v>54758.887680000007</v>
      </c>
      <c r="F2928" s="174">
        <v>2922</v>
      </c>
      <c r="G2928" s="196">
        <v>77977.413964799998</v>
      </c>
    </row>
    <row r="2929" spans="1:7">
      <c r="A2929" s="190">
        <v>54758.887680000007</v>
      </c>
      <c r="F2929" s="174">
        <v>2923</v>
      </c>
      <c r="G2929" s="196">
        <v>82254.291517439997</v>
      </c>
    </row>
    <row r="2930" spans="1:7">
      <c r="A2930" s="190">
        <v>54758.887680000007</v>
      </c>
      <c r="F2930" s="174">
        <v>2924</v>
      </c>
      <c r="G2930" s="196">
        <v>44291.416343999997</v>
      </c>
    </row>
    <row r="2931" spans="1:7">
      <c r="A2931" s="190">
        <v>54758.887680000007</v>
      </c>
      <c r="F2931" s="174">
        <v>2925</v>
      </c>
      <c r="G2931" s="196">
        <v>101100.2861361562</v>
      </c>
    </row>
    <row r="2932" spans="1:7">
      <c r="A2932" s="190">
        <v>54758.887680000007</v>
      </c>
      <c r="F2932" s="174">
        <v>2926</v>
      </c>
      <c r="G2932" s="196">
        <v>58141.054272000008</v>
      </c>
    </row>
    <row r="2933" spans="1:7">
      <c r="A2933" s="190">
        <v>54758.887680000007</v>
      </c>
      <c r="F2933" s="174">
        <v>2927</v>
      </c>
      <c r="G2933" s="196">
        <v>76855.633623552028</v>
      </c>
    </row>
    <row r="2934" spans="1:7">
      <c r="A2934" s="190">
        <v>54758.887680000007</v>
      </c>
      <c r="F2934" s="174">
        <v>2928</v>
      </c>
      <c r="G2934" s="196">
        <v>60742.917451596819</v>
      </c>
    </row>
    <row r="2935" spans="1:7">
      <c r="A2935" s="190">
        <v>54758.887680000007</v>
      </c>
      <c r="F2935" s="174">
        <v>2929</v>
      </c>
      <c r="G2935" s="196">
        <v>66031.625923200001</v>
      </c>
    </row>
    <row r="2936" spans="1:7">
      <c r="A2936" s="190">
        <v>54758.887680000007</v>
      </c>
      <c r="F2936" s="174">
        <v>2930</v>
      </c>
      <c r="G2936" s="196">
        <v>103624.10887679999</v>
      </c>
    </row>
    <row r="2937" spans="1:7">
      <c r="A2937" s="190">
        <v>54758.887680000007</v>
      </c>
      <c r="F2937" s="174">
        <v>2931</v>
      </c>
      <c r="G2937" s="196">
        <v>129569.60843366405</v>
      </c>
    </row>
    <row r="2938" spans="1:7">
      <c r="A2938" s="190">
        <v>54758.887680000007</v>
      </c>
      <c r="F2938" s="174">
        <v>2932</v>
      </c>
      <c r="G2938" s="196">
        <v>107974.67369472003</v>
      </c>
    </row>
    <row r="2939" spans="1:7">
      <c r="A2939" s="190">
        <v>54758.887680000007</v>
      </c>
      <c r="F2939" s="174">
        <v>2933</v>
      </c>
      <c r="G2939" s="196">
        <v>65436.046552127998</v>
      </c>
    </row>
    <row r="2940" spans="1:7">
      <c r="A2940" s="190">
        <v>54758.887680000007</v>
      </c>
      <c r="F2940" s="174">
        <v>2934</v>
      </c>
      <c r="G2940" s="196">
        <v>120544.17113088004</v>
      </c>
    </row>
    <row r="2941" spans="1:7">
      <c r="A2941" s="190">
        <v>54758.887680000007</v>
      </c>
      <c r="F2941" s="174">
        <v>2935</v>
      </c>
      <c r="G2941" s="196">
        <v>36925.74325888</v>
      </c>
    </row>
    <row r="2942" spans="1:7">
      <c r="A2942" s="190">
        <v>54758.887680000014</v>
      </c>
      <c r="F2942" s="174">
        <v>2936</v>
      </c>
      <c r="G2942" s="196">
        <v>45007.405405200006</v>
      </c>
    </row>
    <row r="2943" spans="1:7">
      <c r="A2943" s="190">
        <v>54758.887680000014</v>
      </c>
      <c r="F2943" s="174">
        <v>2937</v>
      </c>
      <c r="G2943" s="196">
        <v>49234.107047999991</v>
      </c>
    </row>
    <row r="2944" spans="1:7">
      <c r="A2944" s="190">
        <v>54758.887680000014</v>
      </c>
      <c r="F2944" s="174">
        <v>2938</v>
      </c>
      <c r="G2944" s="196">
        <v>48892.750572467208</v>
      </c>
    </row>
    <row r="2945" spans="1:7">
      <c r="A2945" s="190">
        <v>54758.887680000014</v>
      </c>
      <c r="F2945" s="174">
        <v>2939</v>
      </c>
      <c r="G2945" s="196">
        <v>72505.31473920001</v>
      </c>
    </row>
    <row r="2946" spans="1:7">
      <c r="A2946" s="190">
        <v>54758.887680000014</v>
      </c>
      <c r="F2946" s="174">
        <v>2940</v>
      </c>
      <c r="G2946" s="196">
        <v>54264.983987200016</v>
      </c>
    </row>
    <row r="2947" spans="1:7">
      <c r="A2947" s="190">
        <v>54758.887680000014</v>
      </c>
      <c r="F2947" s="174">
        <v>2941</v>
      </c>
      <c r="G2947" s="196">
        <v>69653.305128960012</v>
      </c>
    </row>
    <row r="2948" spans="1:7">
      <c r="A2948" s="190">
        <v>54819.488939999988</v>
      </c>
      <c r="F2948" s="174">
        <v>2942</v>
      </c>
      <c r="G2948" s="196">
        <v>49764.93299999999</v>
      </c>
    </row>
    <row r="2949" spans="1:7">
      <c r="A2949" s="190">
        <v>54819.488939999988</v>
      </c>
      <c r="F2949" s="174">
        <v>2943</v>
      </c>
      <c r="G2949" s="196">
        <v>48552.880409600002</v>
      </c>
    </row>
    <row r="2950" spans="1:7">
      <c r="A2950" s="190">
        <v>54819.488939999996</v>
      </c>
      <c r="F2950" s="174">
        <v>2944</v>
      </c>
      <c r="G2950" s="196">
        <v>85385.454551040049</v>
      </c>
    </row>
    <row r="2951" spans="1:7">
      <c r="A2951" s="190">
        <v>54819.488939999996</v>
      </c>
      <c r="F2951" s="174">
        <v>2945</v>
      </c>
      <c r="G2951" s="196">
        <v>65009.751453696015</v>
      </c>
    </row>
    <row r="2952" spans="1:7">
      <c r="A2952" s="190">
        <v>54819.488939999996</v>
      </c>
      <c r="F2952" s="174">
        <v>2946</v>
      </c>
      <c r="G2952" s="196">
        <v>66031.625923199987</v>
      </c>
    </row>
    <row r="2953" spans="1:7">
      <c r="A2953" s="190">
        <v>54819.488939999996</v>
      </c>
      <c r="F2953" s="174">
        <v>2947</v>
      </c>
      <c r="G2953" s="196">
        <v>96919.44723578883</v>
      </c>
    </row>
    <row r="2954" spans="1:7">
      <c r="A2954" s="190">
        <v>54819.488939999996</v>
      </c>
      <c r="F2954" s="174">
        <v>2948</v>
      </c>
      <c r="G2954" s="196">
        <v>114022.87910092802</v>
      </c>
    </row>
    <row r="2955" spans="1:7">
      <c r="A2955" s="190">
        <v>54819.488940000003</v>
      </c>
      <c r="F2955" s="174">
        <v>2949</v>
      </c>
      <c r="G2955" s="196">
        <v>63735.050444800014</v>
      </c>
    </row>
    <row r="2956" spans="1:7">
      <c r="A2956" s="190">
        <v>54819.488940000003</v>
      </c>
      <c r="F2956" s="174">
        <v>2950</v>
      </c>
      <c r="G2956" s="196">
        <v>49316.072820000009</v>
      </c>
    </row>
    <row r="2957" spans="1:7">
      <c r="A2957" s="190">
        <v>54819.488940000003</v>
      </c>
      <c r="F2957" s="174">
        <v>2951</v>
      </c>
      <c r="G2957" s="196">
        <v>47297.474582400006</v>
      </c>
    </row>
    <row r="2958" spans="1:7">
      <c r="A2958" s="190">
        <v>54819.488940000003</v>
      </c>
      <c r="F2958" s="174">
        <v>2952</v>
      </c>
      <c r="G2958" s="196">
        <v>73287.0432</v>
      </c>
    </row>
    <row r="2959" spans="1:7">
      <c r="A2959" s="190">
        <v>54850.051200000002</v>
      </c>
      <c r="F2959" s="174">
        <v>2953</v>
      </c>
      <c r="G2959" s="196">
        <v>64873.176345600004</v>
      </c>
    </row>
    <row r="2960" spans="1:7">
      <c r="A2960" s="190">
        <v>54850.051200000002</v>
      </c>
      <c r="F2960" s="174">
        <v>2954</v>
      </c>
      <c r="G2960" s="196">
        <v>65463.632640000003</v>
      </c>
    </row>
    <row r="2961" spans="1:7">
      <c r="A2961" s="190">
        <v>54850.051200000002</v>
      </c>
      <c r="F2961" s="174">
        <v>2955</v>
      </c>
      <c r="G2961" s="196">
        <v>73011.528000000006</v>
      </c>
    </row>
    <row r="2962" spans="1:7">
      <c r="A2962" s="190">
        <v>54850.051200000002</v>
      </c>
      <c r="F2962" s="174">
        <v>2956</v>
      </c>
      <c r="G2962" s="196">
        <v>72152.88729600003</v>
      </c>
    </row>
    <row r="2963" spans="1:7">
      <c r="A2963" s="190">
        <v>54850.051200000002</v>
      </c>
      <c r="F2963" s="174">
        <v>2957</v>
      </c>
      <c r="G2963" s="196">
        <v>110903.09529600001</v>
      </c>
    </row>
    <row r="2964" spans="1:7">
      <c r="A2964" s="190">
        <v>54850.051200000002</v>
      </c>
      <c r="F2964" s="174">
        <v>2958</v>
      </c>
      <c r="G2964" s="196">
        <v>39041.890982500001</v>
      </c>
    </row>
    <row r="2965" spans="1:7">
      <c r="A2965" s="190">
        <v>54850.051200000009</v>
      </c>
      <c r="F2965" s="174">
        <v>2959</v>
      </c>
      <c r="G2965" s="196">
        <v>57425.280450764818</v>
      </c>
    </row>
    <row r="2966" spans="1:7">
      <c r="A2966" s="190">
        <v>54850.051200000009</v>
      </c>
      <c r="F2966" s="174">
        <v>2960</v>
      </c>
      <c r="G2966" s="196">
        <v>70404.284159999996</v>
      </c>
    </row>
    <row r="2967" spans="1:7">
      <c r="A2967" s="190">
        <v>54850.051200000009</v>
      </c>
      <c r="F2967" s="174">
        <v>2961</v>
      </c>
      <c r="G2967" s="196">
        <v>84885.749760000035</v>
      </c>
    </row>
    <row r="2968" spans="1:7">
      <c r="A2968" s="190">
        <v>54850.051200000009</v>
      </c>
      <c r="F2968" s="174">
        <v>2962</v>
      </c>
      <c r="G2968" s="196">
        <v>62556.553285632021</v>
      </c>
    </row>
    <row r="2969" spans="1:7">
      <c r="A2969" s="190">
        <v>54850.051200000009</v>
      </c>
      <c r="F2969" s="174">
        <v>2963</v>
      </c>
      <c r="G2969" s="196">
        <v>38895.116956249993</v>
      </c>
    </row>
    <row r="2970" spans="1:7">
      <c r="A2970" s="190">
        <v>54850.051200000009</v>
      </c>
      <c r="F2970" s="174">
        <v>2964</v>
      </c>
      <c r="G2970" s="196">
        <v>61697.722464059996</v>
      </c>
    </row>
    <row r="2971" spans="1:7">
      <c r="A2971" s="190">
        <v>54850.051200000009</v>
      </c>
      <c r="F2971" s="174">
        <v>2965</v>
      </c>
      <c r="G2971" s="196">
        <v>41471.529503432008</v>
      </c>
    </row>
    <row r="2972" spans="1:7">
      <c r="A2972" s="190">
        <v>54850.051200000009</v>
      </c>
      <c r="F2972" s="174">
        <v>2966</v>
      </c>
      <c r="G2972" s="196">
        <v>52861.883356800005</v>
      </c>
    </row>
    <row r="2973" spans="1:7">
      <c r="A2973" s="190">
        <v>54850.051200000009</v>
      </c>
      <c r="F2973" s="174">
        <v>2967</v>
      </c>
      <c r="G2973" s="196">
        <v>43187.813200000004</v>
      </c>
    </row>
    <row r="2974" spans="1:7">
      <c r="A2974" s="190">
        <v>54850.051200000009</v>
      </c>
      <c r="F2974" s="174">
        <v>2968</v>
      </c>
      <c r="G2974" s="196">
        <v>48736.098826240021</v>
      </c>
    </row>
    <row r="2975" spans="1:7">
      <c r="A2975" s="190">
        <v>54874.169548800011</v>
      </c>
      <c r="F2975" s="174">
        <v>2969</v>
      </c>
      <c r="G2975" s="196">
        <v>65434.859999999993</v>
      </c>
    </row>
    <row r="2976" spans="1:7">
      <c r="A2976" s="190">
        <v>54874.169548800011</v>
      </c>
      <c r="F2976" s="174">
        <v>2970</v>
      </c>
      <c r="G2976" s="196">
        <v>60649.099750400004</v>
      </c>
    </row>
    <row r="2977" spans="1:7">
      <c r="A2977" s="190">
        <v>54874.169548800026</v>
      </c>
      <c r="F2977" s="174">
        <v>2971</v>
      </c>
      <c r="G2977" s="196">
        <v>86076.748800000001</v>
      </c>
    </row>
    <row r="2978" spans="1:7">
      <c r="A2978" s="190">
        <v>54874.169548800026</v>
      </c>
      <c r="F2978" s="174">
        <v>2972</v>
      </c>
      <c r="G2978" s="196">
        <v>62293.986720000015</v>
      </c>
    </row>
    <row r="2979" spans="1:7">
      <c r="A2979" s="190">
        <v>54910.753349999992</v>
      </c>
      <c r="F2979" s="174">
        <v>2973</v>
      </c>
      <c r="G2979" s="196">
        <v>72384.807290880024</v>
      </c>
    </row>
    <row r="2980" spans="1:7">
      <c r="A2980" s="190">
        <v>54910.753349999992</v>
      </c>
      <c r="F2980" s="174">
        <v>2974</v>
      </c>
      <c r="G2980" s="196">
        <v>91880.04320409603</v>
      </c>
    </row>
    <row r="2981" spans="1:7">
      <c r="A2981" s="190">
        <v>54910.753349999999</v>
      </c>
      <c r="F2981" s="174">
        <v>2975</v>
      </c>
      <c r="G2981" s="196">
        <v>65921.87806848</v>
      </c>
    </row>
    <row r="2982" spans="1:7">
      <c r="A2982" s="190">
        <v>54910.753350000006</v>
      </c>
      <c r="F2982" s="174">
        <v>2976</v>
      </c>
      <c r="G2982" s="196">
        <v>90268.112621568027</v>
      </c>
    </row>
    <row r="2983" spans="1:7">
      <c r="A2983" s="190">
        <v>54934.898390399998</v>
      </c>
      <c r="F2983" s="174">
        <v>2977</v>
      </c>
      <c r="G2983" s="196">
        <v>77847.811614720034</v>
      </c>
    </row>
    <row r="2984" spans="1:7">
      <c r="A2984" s="190">
        <v>54934.898390399998</v>
      </c>
      <c r="F2984" s="174">
        <v>2978</v>
      </c>
      <c r="G2984" s="196">
        <v>138824.58046464002</v>
      </c>
    </row>
    <row r="2985" spans="1:7">
      <c r="A2985" s="190">
        <v>54934.898390399998</v>
      </c>
      <c r="F2985" s="174">
        <v>2979</v>
      </c>
      <c r="G2985" s="196">
        <v>35955.164092500003</v>
      </c>
    </row>
    <row r="2986" spans="1:7">
      <c r="A2986" s="190">
        <v>54934.898390399998</v>
      </c>
      <c r="F2986" s="174">
        <v>2980</v>
      </c>
      <c r="G2986" s="196">
        <v>64181.19579791362</v>
      </c>
    </row>
    <row r="2987" spans="1:7">
      <c r="A2987" s="190">
        <v>54934.898390399998</v>
      </c>
      <c r="F2987" s="174">
        <v>2981</v>
      </c>
      <c r="G2987" s="196">
        <v>82081.488383999997</v>
      </c>
    </row>
    <row r="2988" spans="1:7">
      <c r="A2988" s="190">
        <v>54934.898390400005</v>
      </c>
      <c r="F2988" s="174">
        <v>2982</v>
      </c>
      <c r="G2988" s="196">
        <v>91433.440788480031</v>
      </c>
    </row>
    <row r="2989" spans="1:7">
      <c r="A2989" s="190">
        <v>54934.898390400005</v>
      </c>
      <c r="F2989" s="174">
        <v>2983</v>
      </c>
      <c r="G2989" s="196">
        <v>54643.847999999998</v>
      </c>
    </row>
    <row r="2990" spans="1:7">
      <c r="A2990" s="190">
        <v>54934.898390400005</v>
      </c>
      <c r="F2990" s="174">
        <v>2984</v>
      </c>
      <c r="G2990" s="196">
        <v>72891.50094191618</v>
      </c>
    </row>
    <row r="2991" spans="1:7">
      <c r="A2991" s="190">
        <v>54934.898390400005</v>
      </c>
      <c r="F2991" s="174">
        <v>2985</v>
      </c>
      <c r="G2991" s="196">
        <v>91241.353728000016</v>
      </c>
    </row>
    <row r="2992" spans="1:7">
      <c r="A2992" s="190">
        <v>54934.898390400005</v>
      </c>
      <c r="F2992" s="174">
        <v>2986</v>
      </c>
      <c r="G2992" s="196">
        <v>68765.566926336018</v>
      </c>
    </row>
    <row r="2993" spans="1:7">
      <c r="A2993" s="190">
        <v>54934.898390400005</v>
      </c>
      <c r="F2993" s="174">
        <v>2987</v>
      </c>
      <c r="G2993" s="196">
        <v>64074.523450327062</v>
      </c>
    </row>
    <row r="2994" spans="1:7">
      <c r="A2994" s="190">
        <v>54934.898390400005</v>
      </c>
      <c r="F2994" s="174">
        <v>2988</v>
      </c>
      <c r="G2994" s="196">
        <v>85206.073344000033</v>
      </c>
    </row>
    <row r="2995" spans="1:7">
      <c r="A2995" s="190">
        <v>54934.898390400005</v>
      </c>
      <c r="F2995" s="174">
        <v>2989</v>
      </c>
      <c r="G2995" s="196">
        <v>75381.792294502418</v>
      </c>
    </row>
    <row r="2996" spans="1:7">
      <c r="A2996" s="190">
        <v>54934.898390400005</v>
      </c>
      <c r="F2996" s="174">
        <v>2990</v>
      </c>
      <c r="G2996" s="196">
        <v>35064.037939000002</v>
      </c>
    </row>
    <row r="2997" spans="1:7">
      <c r="A2997" s="190">
        <v>54934.898390400005</v>
      </c>
      <c r="F2997" s="174">
        <v>2991</v>
      </c>
      <c r="G2997" s="196">
        <v>90608.747008819249</v>
      </c>
    </row>
    <row r="2998" spans="1:7">
      <c r="A2998" s="190">
        <v>54934.898390400005</v>
      </c>
      <c r="F2998" s="174">
        <v>2992</v>
      </c>
      <c r="G2998" s="196">
        <v>51079.817801600009</v>
      </c>
    </row>
    <row r="2999" spans="1:7">
      <c r="A2999" s="190">
        <v>54934.898390400012</v>
      </c>
      <c r="F2999" s="174">
        <v>2993</v>
      </c>
      <c r="G2999" s="196">
        <v>131387.54936831997</v>
      </c>
    </row>
    <row r="3000" spans="1:7">
      <c r="A3000" s="190">
        <v>54934.898390400012</v>
      </c>
      <c r="F3000" s="174">
        <v>2994</v>
      </c>
      <c r="G3000" s="196">
        <v>60127.406080000015</v>
      </c>
    </row>
    <row r="3001" spans="1:7">
      <c r="A3001" s="190">
        <v>54934.898390400012</v>
      </c>
      <c r="F3001" s="174">
        <v>2995</v>
      </c>
      <c r="G3001" s="196">
        <v>65327.288580019194</v>
      </c>
    </row>
    <row r="3002" spans="1:7">
      <c r="A3002" s="190">
        <v>54934.89839040002</v>
      </c>
      <c r="F3002" s="174">
        <v>2996</v>
      </c>
      <c r="G3002" s="196">
        <v>69622.691039999991</v>
      </c>
    </row>
    <row r="3003" spans="1:7">
      <c r="A3003" s="190">
        <v>54934.89839040002</v>
      </c>
      <c r="F3003" s="174">
        <v>2997</v>
      </c>
      <c r="G3003" s="196">
        <v>89355.041075363886</v>
      </c>
    </row>
    <row r="3004" spans="1:7">
      <c r="A3004" s="190">
        <v>54965.524991999999</v>
      </c>
      <c r="F3004" s="174">
        <v>2998</v>
      </c>
      <c r="G3004" s="196">
        <v>84427.60736984275</v>
      </c>
    </row>
    <row r="3005" spans="1:7">
      <c r="A3005" s="190">
        <v>54965.524991999999</v>
      </c>
      <c r="F3005" s="174">
        <v>2999</v>
      </c>
      <c r="G3005" s="196">
        <v>85659.907797811233</v>
      </c>
    </row>
    <row r="3006" spans="1:7">
      <c r="A3006" s="190">
        <v>54965.524992000006</v>
      </c>
      <c r="F3006" s="174">
        <v>3000</v>
      </c>
      <c r="G3006" s="196">
        <v>101862.89971200001</v>
      </c>
    </row>
    <row r="3007" spans="1:7">
      <c r="A3007" s="190">
        <v>54965.524992000013</v>
      </c>
      <c r="F3007" s="174">
        <v>3001</v>
      </c>
      <c r="G3007" s="196">
        <v>56692.361600000011</v>
      </c>
    </row>
    <row r="3008" spans="1:7">
      <c r="A3008" s="190">
        <v>54965.524992000021</v>
      </c>
      <c r="F3008" s="174">
        <v>3002</v>
      </c>
      <c r="G3008" s="196">
        <v>81945.064857599995</v>
      </c>
    </row>
    <row r="3009" spans="1:7">
      <c r="A3009" s="190">
        <v>54965.524992000028</v>
      </c>
      <c r="F3009" s="174">
        <v>3003</v>
      </c>
      <c r="G3009" s="196">
        <v>65117.980784640014</v>
      </c>
    </row>
    <row r="3010" spans="1:7">
      <c r="A3010" s="190">
        <v>55026.354935999996</v>
      </c>
      <c r="F3010" s="174">
        <v>3004</v>
      </c>
      <c r="G3010" s="196">
        <v>72001.305600000007</v>
      </c>
    </row>
    <row r="3011" spans="1:7">
      <c r="A3011" s="190">
        <v>55026.354935999996</v>
      </c>
      <c r="F3011" s="174">
        <v>3005</v>
      </c>
      <c r="G3011" s="196">
        <v>73522.608695999996</v>
      </c>
    </row>
    <row r="3012" spans="1:7">
      <c r="A3012" s="190">
        <v>55026.354935999996</v>
      </c>
      <c r="F3012" s="174">
        <v>3006</v>
      </c>
      <c r="G3012" s="196">
        <v>85887.360393586525</v>
      </c>
    </row>
    <row r="3013" spans="1:7">
      <c r="A3013" s="190">
        <v>55026.354935999996</v>
      </c>
      <c r="F3013" s="174">
        <v>3007</v>
      </c>
      <c r="G3013" s="196">
        <v>56126.882034720002</v>
      </c>
    </row>
    <row r="3014" spans="1:7">
      <c r="A3014" s="190">
        <v>55026.354935999996</v>
      </c>
      <c r="F3014" s="174">
        <v>3008</v>
      </c>
      <c r="G3014" s="196">
        <v>76855.633623552014</v>
      </c>
    </row>
    <row r="3015" spans="1:7">
      <c r="A3015" s="190">
        <v>55026.354935999996</v>
      </c>
      <c r="F3015" s="174">
        <v>3009</v>
      </c>
      <c r="G3015" s="196">
        <v>49474.588768349997</v>
      </c>
    </row>
    <row r="3016" spans="1:7">
      <c r="A3016" s="190">
        <v>55026.354935999996</v>
      </c>
      <c r="F3016" s="174">
        <v>3010</v>
      </c>
      <c r="G3016" s="196">
        <v>81945.064857600009</v>
      </c>
    </row>
    <row r="3017" spans="1:7">
      <c r="A3017" s="190">
        <v>55026.354935999996</v>
      </c>
      <c r="F3017" s="174">
        <v>3011</v>
      </c>
      <c r="G3017" s="196">
        <v>69245.670240000007</v>
      </c>
    </row>
    <row r="3018" spans="1:7">
      <c r="A3018" s="190">
        <v>55026.354935999996</v>
      </c>
      <c r="F3018" s="174">
        <v>3012</v>
      </c>
      <c r="G3018" s="196">
        <v>76278.857923200005</v>
      </c>
    </row>
    <row r="3019" spans="1:7">
      <c r="A3019" s="190">
        <v>55026.354935999996</v>
      </c>
      <c r="F3019" s="174">
        <v>3013</v>
      </c>
      <c r="G3019" s="196">
        <v>71730.623999999996</v>
      </c>
    </row>
    <row r="3020" spans="1:7">
      <c r="A3020" s="190">
        <v>55026.354936000003</v>
      </c>
      <c r="F3020" s="174">
        <v>3014</v>
      </c>
      <c r="G3020" s="196">
        <v>78940.064073600006</v>
      </c>
    </row>
    <row r="3021" spans="1:7">
      <c r="A3021" s="190">
        <v>55026.354936000003</v>
      </c>
      <c r="F3021" s="174">
        <v>3015</v>
      </c>
      <c r="G3021" s="196">
        <v>80338.298880000002</v>
      </c>
    </row>
    <row r="3022" spans="1:7">
      <c r="A3022" s="190">
        <v>55026.354936000003</v>
      </c>
      <c r="F3022" s="174">
        <v>3016</v>
      </c>
      <c r="G3022" s="196">
        <v>84885.749760000021</v>
      </c>
    </row>
    <row r="3023" spans="1:7">
      <c r="A3023" s="190">
        <v>55026.354936000003</v>
      </c>
      <c r="F3023" s="174">
        <v>3017</v>
      </c>
      <c r="G3023" s="196">
        <v>106421.35382753285</v>
      </c>
    </row>
    <row r="3024" spans="1:7">
      <c r="A3024" s="190">
        <v>55026.354936000003</v>
      </c>
      <c r="F3024" s="174">
        <v>3018</v>
      </c>
      <c r="G3024" s="196">
        <v>57241.290588160009</v>
      </c>
    </row>
    <row r="3025" spans="1:7">
      <c r="A3025" s="190">
        <v>55026.354936000003</v>
      </c>
      <c r="F3025" s="174">
        <v>3019</v>
      </c>
      <c r="G3025" s="196">
        <v>68621.101449599999</v>
      </c>
    </row>
    <row r="3026" spans="1:7">
      <c r="A3026" s="190">
        <v>55026.354936000003</v>
      </c>
      <c r="F3026" s="174">
        <v>3020</v>
      </c>
      <c r="G3026" s="196">
        <v>64873.176345600012</v>
      </c>
    </row>
    <row r="3027" spans="1:7">
      <c r="A3027" s="190">
        <v>55026.354936000003</v>
      </c>
      <c r="F3027" s="174">
        <v>3021</v>
      </c>
      <c r="G3027" s="196">
        <v>69506.974656000006</v>
      </c>
    </row>
    <row r="3028" spans="1:7">
      <c r="A3028" s="190">
        <v>55026.354936000003</v>
      </c>
      <c r="F3028" s="174">
        <v>3022</v>
      </c>
      <c r="G3028" s="196">
        <v>41028.42254</v>
      </c>
    </row>
    <row r="3029" spans="1:7">
      <c r="A3029" s="190">
        <v>55026.354936000003</v>
      </c>
      <c r="F3029" s="174">
        <v>3023</v>
      </c>
      <c r="G3029" s="196">
        <v>55203.225362579986</v>
      </c>
    </row>
    <row r="3030" spans="1:7">
      <c r="A3030" s="190">
        <v>55026.354936000003</v>
      </c>
      <c r="F3030" s="174">
        <v>3024</v>
      </c>
      <c r="G3030" s="196">
        <v>67342.694809600041</v>
      </c>
    </row>
    <row r="3031" spans="1:7">
      <c r="A3031" s="190">
        <v>55026.354936000003</v>
      </c>
      <c r="F3031" s="174">
        <v>3025</v>
      </c>
      <c r="G3031" s="196">
        <v>76609.389158400023</v>
      </c>
    </row>
    <row r="3032" spans="1:7">
      <c r="A3032" s="190">
        <v>55026.354936000003</v>
      </c>
      <c r="F3032" s="174">
        <v>3026</v>
      </c>
      <c r="G3032" s="196">
        <v>82518.680311603224</v>
      </c>
    </row>
    <row r="3033" spans="1:7">
      <c r="A3033" s="190">
        <v>55026.354936000003</v>
      </c>
      <c r="F3033" s="174">
        <v>3027</v>
      </c>
      <c r="G3033" s="196">
        <v>83094.804287999985</v>
      </c>
    </row>
    <row r="3034" spans="1:7">
      <c r="A3034" s="190">
        <v>55026.354936000011</v>
      </c>
      <c r="F3034" s="174">
        <v>3028</v>
      </c>
      <c r="G3034" s="196">
        <v>65226.390297600003</v>
      </c>
    </row>
    <row r="3035" spans="1:7">
      <c r="A3035" s="190">
        <v>55026.354936000011</v>
      </c>
      <c r="F3035" s="174">
        <v>3029</v>
      </c>
      <c r="G3035" s="196">
        <v>68765.566926336018</v>
      </c>
    </row>
    <row r="3036" spans="1:7">
      <c r="A3036" s="190">
        <v>55026.354936000011</v>
      </c>
      <c r="F3036" s="174">
        <v>3030</v>
      </c>
      <c r="G3036" s="196">
        <v>51357</v>
      </c>
    </row>
    <row r="3037" spans="1:7">
      <c r="A3037" s="190">
        <v>55026.354936000011</v>
      </c>
      <c r="F3037" s="174">
        <v>3031</v>
      </c>
      <c r="G3037" s="196">
        <v>46524.597000000002</v>
      </c>
    </row>
    <row r="3038" spans="1:7">
      <c r="A3038" s="190">
        <v>55026.354936000011</v>
      </c>
      <c r="F3038" s="174">
        <v>3032</v>
      </c>
      <c r="G3038" s="196">
        <v>55736.72496</v>
      </c>
    </row>
    <row r="3039" spans="1:7">
      <c r="A3039" s="190">
        <v>55026.354936000011</v>
      </c>
      <c r="F3039" s="174">
        <v>3033</v>
      </c>
      <c r="G3039" s="196">
        <v>91433.440788480017</v>
      </c>
    </row>
    <row r="3040" spans="1:7">
      <c r="A3040" s="190">
        <v>55026.354936000011</v>
      </c>
      <c r="F3040" s="174">
        <v>3034</v>
      </c>
      <c r="G3040" s="196">
        <v>73165.236480000007</v>
      </c>
    </row>
    <row r="3041" spans="1:7">
      <c r="A3041" s="190">
        <v>55026.354936000011</v>
      </c>
      <c r="F3041" s="174">
        <v>3035</v>
      </c>
      <c r="G3041" s="196">
        <v>54060.980288000021</v>
      </c>
    </row>
    <row r="3042" spans="1:7">
      <c r="A3042" s="190">
        <v>55026.354936000011</v>
      </c>
      <c r="F3042" s="174">
        <v>3036</v>
      </c>
      <c r="G3042" s="196">
        <v>64981.178304000015</v>
      </c>
    </row>
    <row r="3043" spans="1:7">
      <c r="A3043" s="190">
        <v>55026.354936000011</v>
      </c>
      <c r="F3043" s="174">
        <v>3037</v>
      </c>
      <c r="G3043" s="196">
        <v>57520.883026432013</v>
      </c>
    </row>
    <row r="3044" spans="1:7">
      <c r="A3044" s="190">
        <v>55026.354936000018</v>
      </c>
      <c r="F3044" s="174">
        <v>3038</v>
      </c>
      <c r="G3044" s="196">
        <v>45536.54</v>
      </c>
    </row>
    <row r="3045" spans="1:7">
      <c r="A3045" s="190">
        <v>55026.354936000018</v>
      </c>
      <c r="F3045" s="174">
        <v>3039</v>
      </c>
      <c r="G3045" s="196">
        <v>49869.701280000001</v>
      </c>
    </row>
    <row r="3046" spans="1:7">
      <c r="A3046" s="190">
        <v>55050.550808063999</v>
      </c>
      <c r="F3046" s="174">
        <v>3040</v>
      </c>
      <c r="G3046" s="196">
        <v>60548.297922560021</v>
      </c>
    </row>
    <row r="3047" spans="1:7">
      <c r="A3047" s="190">
        <v>55050.550808064014</v>
      </c>
      <c r="F3047" s="174">
        <v>3041</v>
      </c>
      <c r="G3047" s="196">
        <v>35324.371740000002</v>
      </c>
    </row>
    <row r="3048" spans="1:7">
      <c r="A3048" s="190">
        <v>55050.550808064014</v>
      </c>
      <c r="F3048" s="174">
        <v>3042</v>
      </c>
      <c r="G3048" s="196">
        <v>90268.112621568027</v>
      </c>
    </row>
    <row r="3049" spans="1:7">
      <c r="A3049" s="190">
        <v>55050.550808064014</v>
      </c>
      <c r="F3049" s="174">
        <v>3043</v>
      </c>
      <c r="G3049" s="196">
        <v>107568.75386880002</v>
      </c>
    </row>
    <row r="3050" spans="1:7">
      <c r="A3050" s="190">
        <v>55081.24188672001</v>
      </c>
      <c r="F3050" s="174">
        <v>3044</v>
      </c>
      <c r="G3050" s="196">
        <v>77847.811614719991</v>
      </c>
    </row>
    <row r="3051" spans="1:7">
      <c r="A3051" s="190">
        <v>55081.24188672001</v>
      </c>
      <c r="F3051" s="174">
        <v>3045</v>
      </c>
      <c r="G3051" s="196">
        <v>36987.21785920002</v>
      </c>
    </row>
    <row r="3052" spans="1:7">
      <c r="A3052" s="190">
        <v>55081.24188672001</v>
      </c>
      <c r="F3052" s="174">
        <v>3046</v>
      </c>
      <c r="G3052" s="196">
        <v>87006.377687040032</v>
      </c>
    </row>
    <row r="3053" spans="1:7">
      <c r="A3053" s="190">
        <v>55117.963739999999</v>
      </c>
      <c r="F3053" s="174">
        <v>3047</v>
      </c>
      <c r="G3053" s="196">
        <v>25063.086081250003</v>
      </c>
    </row>
    <row r="3054" spans="1:7">
      <c r="A3054" s="190">
        <v>55117.963739999999</v>
      </c>
      <c r="F3054" s="174">
        <v>3048</v>
      </c>
      <c r="G3054" s="196">
        <v>70552.503705600015</v>
      </c>
    </row>
    <row r="3055" spans="1:7">
      <c r="A3055" s="190">
        <v>55117.963739999999</v>
      </c>
      <c r="F3055" s="174">
        <v>3049</v>
      </c>
      <c r="G3055" s="196">
        <v>62190.451008000004</v>
      </c>
    </row>
    <row r="3056" spans="1:7">
      <c r="A3056" s="190">
        <v>55117.963739999999</v>
      </c>
      <c r="F3056" s="174">
        <v>3050</v>
      </c>
      <c r="G3056" s="196">
        <v>68545.242931200017</v>
      </c>
    </row>
    <row r="3057" spans="1:7">
      <c r="A3057" s="190">
        <v>55142.199893759993</v>
      </c>
      <c r="F3057" s="174">
        <v>3051</v>
      </c>
      <c r="G3057" s="196">
        <v>69622.691040000005</v>
      </c>
    </row>
    <row r="3058" spans="1:7">
      <c r="A3058" s="190">
        <v>55142.199893759993</v>
      </c>
      <c r="F3058" s="174">
        <v>3052</v>
      </c>
      <c r="G3058" s="196">
        <v>90608.747008819249</v>
      </c>
    </row>
    <row r="3059" spans="1:7">
      <c r="A3059" s="190">
        <v>55142.199893759993</v>
      </c>
      <c r="F3059" s="174">
        <v>3053</v>
      </c>
      <c r="G3059" s="196">
        <v>46694.663631840012</v>
      </c>
    </row>
    <row r="3060" spans="1:7">
      <c r="A3060" s="190">
        <v>55142.199893759993</v>
      </c>
      <c r="F3060" s="174">
        <v>3054</v>
      </c>
      <c r="G3060" s="196">
        <v>68659.35820800002</v>
      </c>
    </row>
    <row r="3061" spans="1:7">
      <c r="A3061" s="190">
        <v>55142.19989376</v>
      </c>
      <c r="F3061" s="174">
        <v>3055</v>
      </c>
      <c r="G3061" s="196">
        <v>60421.095616000013</v>
      </c>
    </row>
    <row r="3062" spans="1:7">
      <c r="A3062" s="190">
        <v>55142.19989376</v>
      </c>
      <c r="F3062" s="174">
        <v>3056</v>
      </c>
      <c r="G3062" s="196">
        <v>57304.639105280017</v>
      </c>
    </row>
    <row r="3063" spans="1:7">
      <c r="A3063" s="190">
        <v>55142.19989376</v>
      </c>
      <c r="F3063" s="174">
        <v>3057</v>
      </c>
      <c r="G3063" s="196">
        <v>71731.924715315239</v>
      </c>
    </row>
    <row r="3064" spans="1:7">
      <c r="A3064" s="190">
        <v>55142.19989376</v>
      </c>
      <c r="F3064" s="174">
        <v>3058</v>
      </c>
      <c r="G3064" s="196">
        <v>58108.658276399998</v>
      </c>
    </row>
    <row r="3065" spans="1:7">
      <c r="A3065" s="190">
        <v>55142.19989376</v>
      </c>
      <c r="F3065" s="174">
        <v>3059</v>
      </c>
      <c r="G3065" s="196">
        <v>107914.51057766404</v>
      </c>
    </row>
    <row r="3066" spans="1:7">
      <c r="A3066" s="190">
        <v>55142.19989376</v>
      </c>
      <c r="F3066" s="174">
        <v>3060</v>
      </c>
      <c r="G3066" s="196">
        <v>61072.535999999993</v>
      </c>
    </row>
    <row r="3067" spans="1:7">
      <c r="A3067" s="190">
        <v>55142.199893760007</v>
      </c>
      <c r="F3067" s="174">
        <v>3061</v>
      </c>
      <c r="G3067" s="196">
        <v>58327.936232160006</v>
      </c>
    </row>
    <row r="3068" spans="1:7">
      <c r="A3068" s="190">
        <v>55142.199893760007</v>
      </c>
      <c r="F3068" s="174">
        <v>3062</v>
      </c>
      <c r="G3068" s="196">
        <v>78141.576941568026</v>
      </c>
    </row>
    <row r="3069" spans="1:7">
      <c r="A3069" s="190">
        <v>55142.199893760007</v>
      </c>
      <c r="F3069" s="174">
        <v>3063</v>
      </c>
      <c r="G3069" s="196">
        <v>75140.269998080039</v>
      </c>
    </row>
    <row r="3070" spans="1:7">
      <c r="A3070" s="190">
        <v>55142.199893760007</v>
      </c>
      <c r="F3070" s="174">
        <v>3064</v>
      </c>
      <c r="G3070" s="196">
        <v>62494.21739160001</v>
      </c>
    </row>
    <row r="3071" spans="1:7">
      <c r="A3071" s="190">
        <v>55142.199893760007</v>
      </c>
      <c r="F3071" s="174">
        <v>3065</v>
      </c>
      <c r="G3071" s="196">
        <v>51466.053234176019</v>
      </c>
    </row>
    <row r="3072" spans="1:7">
      <c r="A3072" s="190">
        <v>55142.199893760007</v>
      </c>
      <c r="F3072" s="174">
        <v>3066</v>
      </c>
      <c r="G3072" s="196">
        <v>51000.924800000023</v>
      </c>
    </row>
    <row r="3073" spans="1:7">
      <c r="A3073" s="190">
        <v>55142.199893760007</v>
      </c>
      <c r="F3073" s="174">
        <v>3067</v>
      </c>
      <c r="G3073" s="196">
        <v>51825.375840000001</v>
      </c>
    </row>
    <row r="3074" spans="1:7">
      <c r="A3074" s="190">
        <v>55142.199893760007</v>
      </c>
      <c r="F3074" s="174">
        <v>3068</v>
      </c>
      <c r="G3074" s="196">
        <v>43422.957200000012</v>
      </c>
    </row>
    <row r="3075" spans="1:7">
      <c r="A3075" s="190">
        <v>55142.199893760007</v>
      </c>
      <c r="F3075" s="174">
        <v>3069</v>
      </c>
      <c r="G3075" s="196">
        <v>64873.176345600019</v>
      </c>
    </row>
    <row r="3076" spans="1:7">
      <c r="A3076" s="190">
        <v>55142.199893760007</v>
      </c>
      <c r="F3076" s="174">
        <v>3070</v>
      </c>
      <c r="G3076" s="196">
        <v>46349.692499999997</v>
      </c>
    </row>
    <row r="3077" spans="1:7">
      <c r="A3077" s="190">
        <v>55142.199893760015</v>
      </c>
      <c r="F3077" s="174">
        <v>3071</v>
      </c>
      <c r="G3077" s="196">
        <v>86401.566720000017</v>
      </c>
    </row>
    <row r="3078" spans="1:7">
      <c r="A3078" s="190">
        <v>55142.199893760015</v>
      </c>
      <c r="F3078" s="174">
        <v>3072</v>
      </c>
      <c r="G3078" s="196">
        <v>82427.458446950419</v>
      </c>
    </row>
    <row r="3079" spans="1:7">
      <c r="A3079" s="190">
        <v>55142.199893760015</v>
      </c>
      <c r="F3079" s="174">
        <v>3073</v>
      </c>
      <c r="G3079" s="196">
        <v>38641.727600000006</v>
      </c>
    </row>
    <row r="3080" spans="1:7">
      <c r="A3080" s="190">
        <v>55142.199893760015</v>
      </c>
      <c r="F3080" s="174">
        <v>3074</v>
      </c>
      <c r="G3080" s="196">
        <v>58141.054272000008</v>
      </c>
    </row>
    <row r="3081" spans="1:7">
      <c r="A3081" s="190">
        <v>55142.199893760015</v>
      </c>
      <c r="F3081" s="174">
        <v>3075</v>
      </c>
      <c r="G3081" s="196">
        <v>72617.472742886428</v>
      </c>
    </row>
    <row r="3082" spans="1:7">
      <c r="A3082" s="190">
        <v>55142.199893760015</v>
      </c>
      <c r="F3082" s="174">
        <v>3076</v>
      </c>
      <c r="G3082" s="196">
        <v>46948.049999999996</v>
      </c>
    </row>
    <row r="3083" spans="1:7">
      <c r="A3083" s="190">
        <v>55142.199893760015</v>
      </c>
      <c r="F3083" s="174">
        <v>3077</v>
      </c>
      <c r="G3083" s="196">
        <v>61397.827612800014</v>
      </c>
    </row>
    <row r="3084" spans="1:7">
      <c r="A3084" s="190">
        <v>55142.199893760015</v>
      </c>
      <c r="F3084" s="174">
        <v>3078</v>
      </c>
      <c r="G3084" s="196">
        <v>68651.275125350425</v>
      </c>
    </row>
    <row r="3085" spans="1:7">
      <c r="A3085" s="190">
        <v>55142.199893760015</v>
      </c>
      <c r="F3085" s="174">
        <v>3079</v>
      </c>
      <c r="G3085" s="196">
        <v>54060.980288000028</v>
      </c>
    </row>
    <row r="3086" spans="1:7">
      <c r="A3086" s="190">
        <v>55142.199893760015</v>
      </c>
      <c r="F3086" s="174">
        <v>3080</v>
      </c>
      <c r="G3086" s="196">
        <v>80811.233771520012</v>
      </c>
    </row>
    <row r="3087" spans="1:7">
      <c r="A3087" s="190">
        <v>55142.199893760015</v>
      </c>
      <c r="F3087" s="174">
        <v>3081</v>
      </c>
      <c r="G3087" s="196">
        <v>100397.50361088004</v>
      </c>
    </row>
    <row r="3088" spans="1:7">
      <c r="A3088" s="190">
        <v>55142.199893760015</v>
      </c>
      <c r="F3088" s="174">
        <v>3082</v>
      </c>
      <c r="G3088" s="196">
        <v>102575.940009984</v>
      </c>
    </row>
    <row r="3089" spans="1:7">
      <c r="A3089" s="190">
        <v>55142.199893760022</v>
      </c>
      <c r="F3089" s="174">
        <v>3083</v>
      </c>
      <c r="G3089" s="196">
        <v>45536.540000000008</v>
      </c>
    </row>
    <row r="3090" spans="1:7">
      <c r="A3090" s="190">
        <v>55142.199893760022</v>
      </c>
      <c r="F3090" s="174">
        <v>3084</v>
      </c>
      <c r="G3090" s="196">
        <v>60675.768023449629</v>
      </c>
    </row>
    <row r="3091" spans="1:7">
      <c r="A3091" s="190">
        <v>55142.199893760022</v>
      </c>
      <c r="F3091" s="174">
        <v>3085</v>
      </c>
      <c r="G3091" s="196">
        <v>102405.45368309764</v>
      </c>
    </row>
    <row r="3092" spans="1:7">
      <c r="A3092" s="190">
        <v>55203.225362579993</v>
      </c>
      <c r="F3092" s="174">
        <v>3086</v>
      </c>
      <c r="G3092" s="196">
        <v>73554.937634304035</v>
      </c>
    </row>
    <row r="3093" spans="1:7">
      <c r="A3093" s="190">
        <v>55203.22536258</v>
      </c>
      <c r="F3093" s="174">
        <v>3087</v>
      </c>
      <c r="G3093" s="196">
        <v>85385.454551040035</v>
      </c>
    </row>
    <row r="3094" spans="1:7">
      <c r="A3094" s="190">
        <v>55203.22536258</v>
      </c>
      <c r="F3094" s="174">
        <v>3088</v>
      </c>
      <c r="G3094" s="196">
        <v>102247.28801280004</v>
      </c>
    </row>
    <row r="3095" spans="1:7">
      <c r="A3095" s="190">
        <v>55203.22536258</v>
      </c>
      <c r="F3095" s="174">
        <v>3089</v>
      </c>
      <c r="G3095" s="196">
        <v>72778.919700479993</v>
      </c>
    </row>
    <row r="3096" spans="1:7">
      <c r="A3096" s="190">
        <v>55203.22536258</v>
      </c>
      <c r="F3096" s="174">
        <v>3090</v>
      </c>
      <c r="G3096" s="196">
        <v>113657.55125760003</v>
      </c>
    </row>
    <row r="3097" spans="1:7">
      <c r="A3097" s="190">
        <v>55203.22536258</v>
      </c>
      <c r="F3097" s="174">
        <v>3091</v>
      </c>
      <c r="G3097" s="196">
        <v>102190.31617536003</v>
      </c>
    </row>
    <row r="3098" spans="1:7">
      <c r="A3098" s="190">
        <v>55203.225362580008</v>
      </c>
      <c r="F3098" s="174">
        <v>3092</v>
      </c>
      <c r="G3098" s="196">
        <v>72657.957507072031</v>
      </c>
    </row>
    <row r="3099" spans="1:7">
      <c r="A3099" s="190">
        <v>55203.225362580008</v>
      </c>
      <c r="F3099" s="174">
        <v>3093</v>
      </c>
      <c r="G3099" s="196">
        <v>57464.413199999995</v>
      </c>
    </row>
    <row r="3100" spans="1:7">
      <c r="A3100" s="190">
        <v>55203.225362580015</v>
      </c>
      <c r="F3100" s="174">
        <v>3094</v>
      </c>
      <c r="G3100" s="196">
        <v>62529.058368000005</v>
      </c>
    </row>
    <row r="3101" spans="1:7">
      <c r="A3101" s="190">
        <v>55203.225362580015</v>
      </c>
      <c r="F3101" s="174">
        <v>3095</v>
      </c>
      <c r="G3101" s="196">
        <v>74389.432320000007</v>
      </c>
    </row>
    <row r="3102" spans="1:7">
      <c r="A3102" s="190">
        <v>55233</v>
      </c>
      <c r="F3102" s="174">
        <v>3096</v>
      </c>
      <c r="G3102" s="196">
        <v>81945.064857599995</v>
      </c>
    </row>
    <row r="3103" spans="1:7">
      <c r="A3103" s="190">
        <v>55234.001558399985</v>
      </c>
      <c r="F3103" s="174">
        <v>3097</v>
      </c>
      <c r="G3103" s="196">
        <v>59054.961149999988</v>
      </c>
    </row>
    <row r="3104" spans="1:7">
      <c r="A3104" s="190">
        <v>55234.001558399992</v>
      </c>
      <c r="F3104" s="174">
        <v>3098</v>
      </c>
      <c r="G3104" s="196">
        <v>64288.045735424013</v>
      </c>
    </row>
    <row r="3105" spans="1:7">
      <c r="A3105" s="190">
        <v>55234.001558399999</v>
      </c>
      <c r="F3105" s="174">
        <v>3099</v>
      </c>
      <c r="G3105" s="196">
        <v>124418.25607680001</v>
      </c>
    </row>
    <row r="3106" spans="1:7">
      <c r="A3106" s="190">
        <v>55234.001558399999</v>
      </c>
      <c r="F3106" s="174">
        <v>3100</v>
      </c>
      <c r="G3106" s="196">
        <v>64422.220799999996</v>
      </c>
    </row>
    <row r="3107" spans="1:7">
      <c r="A3107" s="190">
        <v>55234.001558399999</v>
      </c>
      <c r="F3107" s="174">
        <v>3101</v>
      </c>
      <c r="G3107" s="196">
        <v>62293.986720000001</v>
      </c>
    </row>
    <row r="3108" spans="1:7">
      <c r="A3108" s="190">
        <v>55234.001558399999</v>
      </c>
      <c r="F3108" s="174">
        <v>3102</v>
      </c>
      <c r="G3108" s="196">
        <v>75381.792294502418</v>
      </c>
    </row>
    <row r="3109" spans="1:7">
      <c r="A3109" s="190">
        <v>55234.001558399999</v>
      </c>
      <c r="F3109" s="174">
        <v>3103</v>
      </c>
      <c r="G3109" s="196">
        <v>69769.265126400001</v>
      </c>
    </row>
    <row r="3110" spans="1:7">
      <c r="A3110" s="190">
        <v>55234.001558400007</v>
      </c>
      <c r="F3110" s="174">
        <v>3104</v>
      </c>
      <c r="G3110" s="196">
        <v>77469.415833600011</v>
      </c>
    </row>
    <row r="3111" spans="1:7">
      <c r="A3111" s="190">
        <v>55234.001558400007</v>
      </c>
      <c r="F3111" s="174">
        <v>3105</v>
      </c>
      <c r="G3111" s="196">
        <v>71612.702679777314</v>
      </c>
    </row>
    <row r="3112" spans="1:7">
      <c r="A3112" s="190">
        <v>55234.001558400007</v>
      </c>
      <c r="F3112" s="174">
        <v>3106</v>
      </c>
      <c r="G3112" s="196">
        <v>77555.150668800008</v>
      </c>
    </row>
    <row r="3113" spans="1:7">
      <c r="A3113" s="190">
        <v>55234.001558400007</v>
      </c>
      <c r="F3113" s="174">
        <v>3107</v>
      </c>
      <c r="G3113" s="196">
        <v>129986.08217505796</v>
      </c>
    </row>
    <row r="3114" spans="1:7">
      <c r="A3114" s="190">
        <v>55234.001558400007</v>
      </c>
      <c r="F3114" s="174">
        <v>3108</v>
      </c>
      <c r="G3114" s="196">
        <v>55829.5164</v>
      </c>
    </row>
    <row r="3115" spans="1:7">
      <c r="A3115" s="190">
        <v>55234.001558400007</v>
      </c>
      <c r="F3115" s="174">
        <v>3109</v>
      </c>
      <c r="G3115" s="196">
        <v>52750.828979999998</v>
      </c>
    </row>
    <row r="3116" spans="1:7">
      <c r="A3116" s="190">
        <v>55234.001558400007</v>
      </c>
      <c r="F3116" s="174">
        <v>3110</v>
      </c>
      <c r="G3116" s="196">
        <v>86257.963008000021</v>
      </c>
    </row>
    <row r="3117" spans="1:7">
      <c r="A3117" s="190">
        <v>55234.001558400007</v>
      </c>
      <c r="F3117" s="174">
        <v>3111</v>
      </c>
      <c r="G3117" s="196">
        <v>54758.887680000014</v>
      </c>
    </row>
    <row r="3118" spans="1:7">
      <c r="A3118" s="190">
        <v>55234.001558400014</v>
      </c>
      <c r="F3118" s="174">
        <v>3112</v>
      </c>
      <c r="G3118" s="196">
        <v>36693.506562499999</v>
      </c>
    </row>
    <row r="3119" spans="1:7">
      <c r="A3119" s="190">
        <v>55234.001558400014</v>
      </c>
      <c r="F3119" s="174">
        <v>3113</v>
      </c>
      <c r="G3119" s="196">
        <v>86401.566720000017</v>
      </c>
    </row>
    <row r="3120" spans="1:7">
      <c r="A3120" s="190">
        <v>55295.128623449993</v>
      </c>
      <c r="F3120" s="174">
        <v>3114</v>
      </c>
      <c r="G3120" s="196">
        <v>54553.027200000004</v>
      </c>
    </row>
    <row r="3121" spans="1:7">
      <c r="A3121" s="190">
        <v>55295.128623450008</v>
      </c>
      <c r="F3121" s="174">
        <v>3115</v>
      </c>
      <c r="G3121" s="196">
        <v>58767.912000000004</v>
      </c>
    </row>
    <row r="3122" spans="1:7">
      <c r="A3122" s="190">
        <v>55319.442679132801</v>
      </c>
      <c r="F3122" s="174">
        <v>3116</v>
      </c>
      <c r="G3122" s="196">
        <v>71233.291673600019</v>
      </c>
    </row>
    <row r="3123" spans="1:7">
      <c r="A3123" s="190">
        <v>55319.442679132801</v>
      </c>
      <c r="F3123" s="174">
        <v>3117</v>
      </c>
      <c r="G3123" s="196">
        <v>37506.171171000002</v>
      </c>
    </row>
    <row r="3124" spans="1:7">
      <c r="A3124" s="190">
        <v>55319.442679132801</v>
      </c>
      <c r="F3124" s="174">
        <v>3118</v>
      </c>
      <c r="G3124" s="196">
        <v>68880.049002240004</v>
      </c>
    </row>
    <row r="3125" spans="1:7">
      <c r="A3125" s="190">
        <v>55319.442679132808</v>
      </c>
      <c r="F3125" s="174">
        <v>3119</v>
      </c>
      <c r="G3125" s="196">
        <v>48268.732400000008</v>
      </c>
    </row>
    <row r="3126" spans="1:7">
      <c r="A3126" s="190">
        <v>55319.442679132808</v>
      </c>
      <c r="F3126" s="174">
        <v>3120</v>
      </c>
      <c r="G3126" s="196">
        <v>60421.095616000013</v>
      </c>
    </row>
    <row r="3127" spans="1:7">
      <c r="A3127" s="190">
        <v>55319.442679132808</v>
      </c>
      <c r="F3127" s="174">
        <v>3121</v>
      </c>
      <c r="G3127" s="196">
        <v>55026.354936000003</v>
      </c>
    </row>
    <row r="3128" spans="1:7">
      <c r="A3128" s="190">
        <v>55319.442679132815</v>
      </c>
      <c r="F3128" s="174">
        <v>3122</v>
      </c>
      <c r="G3128" s="196">
        <v>73287.043200000015</v>
      </c>
    </row>
    <row r="3129" spans="1:7">
      <c r="A3129" s="190">
        <v>55319.442679132815</v>
      </c>
      <c r="F3129" s="174">
        <v>3123</v>
      </c>
      <c r="G3129" s="196">
        <v>54554.016428226591</v>
      </c>
    </row>
    <row r="3130" spans="1:7">
      <c r="A3130" s="190">
        <v>55319.442679132815</v>
      </c>
      <c r="F3130" s="174">
        <v>3124</v>
      </c>
      <c r="G3130" s="196">
        <v>102848.30971500905</v>
      </c>
    </row>
    <row r="3131" spans="1:7">
      <c r="A3131" s="190">
        <v>55319.442679132815</v>
      </c>
      <c r="F3131" s="174">
        <v>3125</v>
      </c>
      <c r="G3131" s="196">
        <v>58327.936232159998</v>
      </c>
    </row>
    <row r="3132" spans="1:7">
      <c r="A3132" s="190">
        <v>55325.956055999981</v>
      </c>
      <c r="F3132" s="174">
        <v>3126</v>
      </c>
      <c r="G3132" s="196">
        <v>108549.7809040835</v>
      </c>
    </row>
    <row r="3133" spans="1:7">
      <c r="A3133" s="190">
        <v>55325.956056000003</v>
      </c>
      <c r="F3133" s="174">
        <v>3127</v>
      </c>
      <c r="G3133" s="196">
        <v>48370.350784000009</v>
      </c>
    </row>
    <row r="3134" spans="1:7">
      <c r="A3134" s="190">
        <v>55325.956056000003</v>
      </c>
      <c r="F3134" s="174">
        <v>3128</v>
      </c>
      <c r="G3134" s="196">
        <v>55142.199893760007</v>
      </c>
    </row>
    <row r="3135" spans="1:7">
      <c r="A3135" s="190">
        <v>55349.279999999992</v>
      </c>
      <c r="F3135" s="174">
        <v>3129</v>
      </c>
      <c r="G3135" s="196">
        <v>68401.240319999997</v>
      </c>
    </row>
    <row r="3136" spans="1:7">
      <c r="A3136" s="190">
        <v>55349.279999999999</v>
      </c>
      <c r="F3136" s="174">
        <v>3130</v>
      </c>
      <c r="G3136" s="196">
        <v>61072.536</v>
      </c>
    </row>
    <row r="3137" spans="1:7">
      <c r="A3137" s="190">
        <v>55349.280000000006</v>
      </c>
      <c r="F3137" s="174">
        <v>3131</v>
      </c>
      <c r="G3137" s="196">
        <v>63735.050444800028</v>
      </c>
    </row>
    <row r="3138" spans="1:7">
      <c r="A3138" s="190">
        <v>55350.283666944008</v>
      </c>
      <c r="F3138" s="174">
        <v>3132</v>
      </c>
      <c r="G3138" s="196">
        <v>82081.488384000011</v>
      </c>
    </row>
    <row r="3139" spans="1:7">
      <c r="A3139" s="190">
        <v>55350.283666944008</v>
      </c>
      <c r="F3139" s="174">
        <v>3133</v>
      </c>
      <c r="G3139" s="196">
        <v>45931.636449999998</v>
      </c>
    </row>
    <row r="3140" spans="1:7">
      <c r="A3140" s="190">
        <v>55350.283666944008</v>
      </c>
      <c r="F3140" s="174">
        <v>3134</v>
      </c>
      <c r="G3140" s="196">
        <v>64629.292224000012</v>
      </c>
    </row>
    <row r="3141" spans="1:7">
      <c r="A3141" s="190">
        <v>55350.283666944015</v>
      </c>
      <c r="F3141" s="174">
        <v>3135</v>
      </c>
      <c r="G3141" s="196">
        <v>57801.841121046404</v>
      </c>
    </row>
    <row r="3142" spans="1:7">
      <c r="A3142" s="190">
        <v>55350.283666944015</v>
      </c>
      <c r="F3142" s="174">
        <v>3136</v>
      </c>
      <c r="G3142" s="196">
        <v>72152.88729600003</v>
      </c>
    </row>
    <row r="3143" spans="1:7">
      <c r="A3143" s="190">
        <v>55350.283666944015</v>
      </c>
      <c r="F3143" s="174">
        <v>3137</v>
      </c>
      <c r="G3143" s="196">
        <v>54643.847999999998</v>
      </c>
    </row>
    <row r="3144" spans="1:7">
      <c r="A3144" s="190">
        <v>55350.283666944015</v>
      </c>
      <c r="F3144" s="174">
        <v>3138</v>
      </c>
      <c r="G3144" s="196">
        <v>98127.493632000012</v>
      </c>
    </row>
    <row r="3145" spans="1:7">
      <c r="A3145" s="190">
        <v>55350.283666944022</v>
      </c>
      <c r="F3145" s="174">
        <v>3139</v>
      </c>
      <c r="G3145" s="196">
        <v>63735.050444800028</v>
      </c>
    </row>
    <row r="3146" spans="1:7">
      <c r="A3146" s="190">
        <v>55350.283666944022</v>
      </c>
      <c r="F3146" s="174">
        <v>3140</v>
      </c>
      <c r="G3146" s="196">
        <v>133569.37063547544</v>
      </c>
    </row>
    <row r="3147" spans="1:7">
      <c r="A3147" s="190">
        <v>55411.539420552006</v>
      </c>
      <c r="F3147" s="174">
        <v>3141</v>
      </c>
      <c r="G3147" s="196">
        <v>60421.095616000013</v>
      </c>
    </row>
    <row r="3148" spans="1:7">
      <c r="A3148" s="190">
        <v>55411.539420552006</v>
      </c>
      <c r="F3148" s="174">
        <v>3142</v>
      </c>
      <c r="G3148" s="196">
        <v>64736.88816000001</v>
      </c>
    </row>
    <row r="3149" spans="1:7">
      <c r="A3149" s="190">
        <v>55411.539420552006</v>
      </c>
      <c r="F3149" s="174">
        <v>3143</v>
      </c>
      <c r="G3149" s="196">
        <v>58546.979999999989</v>
      </c>
    </row>
    <row r="3150" spans="1:7">
      <c r="A3150" s="190">
        <v>55411.539420552006</v>
      </c>
      <c r="F3150" s="174">
        <v>3144</v>
      </c>
      <c r="G3150" s="196">
        <v>51108.295168000026</v>
      </c>
    </row>
    <row r="3151" spans="1:7">
      <c r="A3151" s="190">
        <v>55411.539420552006</v>
      </c>
      <c r="F3151" s="174">
        <v>3145</v>
      </c>
      <c r="G3151" s="196">
        <v>76770.672082944016</v>
      </c>
    </row>
    <row r="3152" spans="1:7">
      <c r="A3152" s="190">
        <v>55411.539420552006</v>
      </c>
      <c r="F3152" s="174">
        <v>3146</v>
      </c>
      <c r="G3152" s="196">
        <v>71015.144860800006</v>
      </c>
    </row>
    <row r="3153" spans="1:7">
      <c r="A3153" s="190">
        <v>55442.431752960008</v>
      </c>
      <c r="F3153" s="174">
        <v>3147</v>
      </c>
      <c r="G3153" s="196">
        <v>51466.053234176012</v>
      </c>
    </row>
    <row r="3154" spans="1:7">
      <c r="A3154" s="190">
        <v>55442.431752960008</v>
      </c>
      <c r="F3154" s="174">
        <v>3148</v>
      </c>
      <c r="G3154" s="196">
        <v>51660.264755814416</v>
      </c>
    </row>
    <row r="3155" spans="1:7">
      <c r="A3155" s="190">
        <v>55442.431752960008</v>
      </c>
      <c r="F3155" s="174">
        <v>3149</v>
      </c>
      <c r="G3155" s="196">
        <v>68765.566926336032</v>
      </c>
    </row>
    <row r="3156" spans="1:7">
      <c r="A3156" s="190">
        <v>55465.804800000005</v>
      </c>
      <c r="F3156" s="174">
        <v>3150</v>
      </c>
      <c r="G3156" s="196">
        <v>89019.119868313646</v>
      </c>
    </row>
    <row r="3157" spans="1:7">
      <c r="A3157" s="190">
        <v>55503.789486179994</v>
      </c>
      <c r="F3157" s="174">
        <v>3151</v>
      </c>
      <c r="G3157" s="196">
        <v>68287.55404800002</v>
      </c>
    </row>
    <row r="3158" spans="1:7">
      <c r="A3158" s="190">
        <v>55503.789486179994</v>
      </c>
      <c r="F3158" s="174">
        <v>3152</v>
      </c>
      <c r="G3158" s="196">
        <v>86957.898032448007</v>
      </c>
    </row>
    <row r="3159" spans="1:7">
      <c r="A3159" s="190">
        <v>55503.789486180001</v>
      </c>
      <c r="F3159" s="174">
        <v>3153</v>
      </c>
      <c r="G3159" s="196">
        <v>61527.086197248027</v>
      </c>
    </row>
    <row r="3160" spans="1:7">
      <c r="A3160" s="190">
        <v>55527.188399999992</v>
      </c>
      <c r="F3160" s="174">
        <v>3154</v>
      </c>
      <c r="G3160" s="196">
        <v>49661.285329740007</v>
      </c>
    </row>
    <row r="3161" spans="1:7">
      <c r="A3161" s="190">
        <v>55527.188399999992</v>
      </c>
      <c r="F3161" s="174">
        <v>3155</v>
      </c>
      <c r="G3161" s="196">
        <v>51551.734787840011</v>
      </c>
    </row>
    <row r="3162" spans="1:7">
      <c r="A3162" s="190">
        <v>55527.188399999999</v>
      </c>
      <c r="F3162" s="174">
        <v>3156</v>
      </c>
      <c r="G3162" s="196">
        <v>102190.31617536001</v>
      </c>
    </row>
    <row r="3163" spans="1:7">
      <c r="A3163" s="190">
        <v>55527.188399999999</v>
      </c>
      <c r="F3163" s="174">
        <v>3157</v>
      </c>
      <c r="G3163" s="196">
        <v>136389.06150912002</v>
      </c>
    </row>
    <row r="3164" spans="1:7">
      <c r="A3164" s="190">
        <v>55527.188399999999</v>
      </c>
      <c r="F3164" s="174">
        <v>3158</v>
      </c>
      <c r="G3164" s="196">
        <v>54060.980288000021</v>
      </c>
    </row>
    <row r="3165" spans="1:7">
      <c r="A3165" s="190">
        <v>55527.188400000006</v>
      </c>
      <c r="F3165" s="174">
        <v>3159</v>
      </c>
      <c r="G3165" s="196">
        <v>41761.072942500003</v>
      </c>
    </row>
    <row r="3166" spans="1:7">
      <c r="A3166" s="190">
        <v>55619.630999999987</v>
      </c>
      <c r="F3166" s="174">
        <v>3160</v>
      </c>
      <c r="G3166" s="196">
        <v>51108.295168000019</v>
      </c>
    </row>
    <row r="3167" spans="1:7">
      <c r="A3167" s="190">
        <v>55619.630999999987</v>
      </c>
      <c r="F3167" s="174">
        <v>3161</v>
      </c>
      <c r="G3167" s="196">
        <v>63231.017471999992</v>
      </c>
    </row>
    <row r="3168" spans="1:7">
      <c r="A3168" s="190">
        <v>55619.630999999994</v>
      </c>
      <c r="F3168" s="174">
        <v>3162</v>
      </c>
      <c r="G3168" s="196">
        <v>53857.743520000011</v>
      </c>
    </row>
    <row r="3169" spans="1:7">
      <c r="A3169" s="190">
        <v>55619.631000000001</v>
      </c>
      <c r="F3169" s="174">
        <v>3163</v>
      </c>
      <c r="G3169" s="196">
        <v>80945.769676800017</v>
      </c>
    </row>
    <row r="3170" spans="1:7">
      <c r="A3170" s="190">
        <v>55619.631000000001</v>
      </c>
      <c r="F3170" s="174">
        <v>3164</v>
      </c>
      <c r="G3170" s="196">
        <v>86679.286041599989</v>
      </c>
    </row>
    <row r="3171" spans="1:7">
      <c r="A3171" s="190">
        <v>55619.631000000001</v>
      </c>
      <c r="F3171" s="174">
        <v>3165</v>
      </c>
      <c r="G3171" s="196">
        <v>67454.808064000026</v>
      </c>
    </row>
    <row r="3172" spans="1:7">
      <c r="A3172" s="190">
        <v>55619.631000000001</v>
      </c>
      <c r="F3172" s="174">
        <v>3166</v>
      </c>
      <c r="G3172" s="196">
        <v>67417.222476800016</v>
      </c>
    </row>
    <row r="3173" spans="1:7">
      <c r="A3173" s="190">
        <v>55644.087744000004</v>
      </c>
      <c r="F3173" s="174">
        <v>3167</v>
      </c>
      <c r="G3173" s="196">
        <v>123091.12801198079</v>
      </c>
    </row>
    <row r="3174" spans="1:7">
      <c r="A3174" s="190">
        <v>55644.087744000011</v>
      </c>
      <c r="F3174" s="174">
        <v>3168</v>
      </c>
      <c r="G3174" s="196">
        <v>63841.157632000017</v>
      </c>
    </row>
    <row r="3175" spans="1:7">
      <c r="A3175" s="190">
        <v>55644.087744000011</v>
      </c>
      <c r="F3175" s="174">
        <v>3169</v>
      </c>
      <c r="G3175" s="196">
        <v>77847.81161472002</v>
      </c>
    </row>
    <row r="3176" spans="1:7">
      <c r="A3176" s="190">
        <v>55736.724959999992</v>
      </c>
      <c r="F3176" s="174">
        <v>3170</v>
      </c>
      <c r="G3176" s="196">
        <v>100776.36211507203</v>
      </c>
    </row>
    <row r="3177" spans="1:7">
      <c r="A3177" s="190">
        <v>55736.72496</v>
      </c>
      <c r="F3177" s="174">
        <v>3171</v>
      </c>
      <c r="G3177" s="196">
        <v>69653.305128959997</v>
      </c>
    </row>
    <row r="3178" spans="1:7">
      <c r="A3178" s="190">
        <v>55736.72496</v>
      </c>
      <c r="F3178" s="174">
        <v>3172</v>
      </c>
      <c r="G3178" s="196">
        <v>48370.350784000017</v>
      </c>
    </row>
    <row r="3179" spans="1:7">
      <c r="A3179" s="190">
        <v>55736.72496</v>
      </c>
      <c r="F3179" s="174">
        <v>3173</v>
      </c>
      <c r="G3179" s="196">
        <v>62425.131955200013</v>
      </c>
    </row>
    <row r="3180" spans="1:7">
      <c r="A3180" s="190">
        <v>55736.72496</v>
      </c>
      <c r="F3180" s="174">
        <v>3174</v>
      </c>
      <c r="G3180" s="196">
        <v>87286.041043891193</v>
      </c>
    </row>
    <row r="3181" spans="1:7">
      <c r="A3181" s="190">
        <v>55736.72496</v>
      </c>
      <c r="F3181" s="174">
        <v>3175</v>
      </c>
      <c r="G3181" s="196">
        <v>63735.050444800021</v>
      </c>
    </row>
    <row r="3182" spans="1:7">
      <c r="A3182" s="190">
        <v>55736.72496</v>
      </c>
      <c r="F3182" s="174">
        <v>3176</v>
      </c>
      <c r="G3182" s="196">
        <v>73441.331711999999</v>
      </c>
    </row>
    <row r="3183" spans="1:7">
      <c r="A3183" s="190">
        <v>55736.72496</v>
      </c>
      <c r="F3183" s="174">
        <v>3177</v>
      </c>
      <c r="G3183" s="196">
        <v>50867.0953056</v>
      </c>
    </row>
    <row r="3184" spans="1:7">
      <c r="A3184" s="190">
        <v>55736.72496</v>
      </c>
      <c r="F3184" s="174">
        <v>3178</v>
      </c>
      <c r="G3184" s="196">
        <v>48708.943239488006</v>
      </c>
    </row>
    <row r="3185" spans="1:7">
      <c r="A3185" s="190">
        <v>55736.72496</v>
      </c>
      <c r="F3185" s="174">
        <v>3179</v>
      </c>
      <c r="G3185" s="196">
        <v>57001.03360000001</v>
      </c>
    </row>
    <row r="3186" spans="1:7">
      <c r="A3186" s="190">
        <v>55736.72496</v>
      </c>
      <c r="F3186" s="174">
        <v>3180</v>
      </c>
      <c r="G3186" s="196">
        <v>82656.058802688014</v>
      </c>
    </row>
    <row r="3187" spans="1:7">
      <c r="A3187" s="190">
        <v>55736.72496</v>
      </c>
      <c r="F3187" s="174">
        <v>3181</v>
      </c>
      <c r="G3187" s="196">
        <v>86401.566720000003</v>
      </c>
    </row>
    <row r="3188" spans="1:7">
      <c r="A3188" s="190">
        <v>55736.72496</v>
      </c>
      <c r="F3188" s="174">
        <v>3182</v>
      </c>
      <c r="G3188" s="196">
        <v>77306.664960000009</v>
      </c>
    </row>
    <row r="3189" spans="1:7">
      <c r="A3189" s="190">
        <v>55736.724960000007</v>
      </c>
      <c r="F3189" s="174">
        <v>3183</v>
      </c>
      <c r="G3189" s="196">
        <v>67305.171691520023</v>
      </c>
    </row>
    <row r="3190" spans="1:7">
      <c r="A3190" s="190">
        <v>55736.724960000007</v>
      </c>
      <c r="F3190" s="174">
        <v>3184</v>
      </c>
      <c r="G3190" s="196">
        <v>72384.807290880024</v>
      </c>
    </row>
    <row r="3191" spans="1:7">
      <c r="A3191" s="190">
        <v>55736.724960000007</v>
      </c>
      <c r="F3191" s="174">
        <v>3185</v>
      </c>
      <c r="G3191" s="196">
        <v>68765.566926336018</v>
      </c>
    </row>
    <row r="3192" spans="1:7">
      <c r="A3192" s="190">
        <v>55736.724960000007</v>
      </c>
      <c r="F3192" s="174">
        <v>3186</v>
      </c>
      <c r="G3192" s="196">
        <v>41096.727350000001</v>
      </c>
    </row>
    <row r="3193" spans="1:7">
      <c r="A3193" s="190">
        <v>55736.724960000014</v>
      </c>
      <c r="F3193" s="174">
        <v>3187</v>
      </c>
      <c r="G3193" s="196">
        <v>80206.227001350606</v>
      </c>
    </row>
    <row r="3194" spans="1:7">
      <c r="A3194" s="190">
        <v>55822.943740320006</v>
      </c>
      <c r="F3194" s="174">
        <v>3188</v>
      </c>
      <c r="G3194" s="196">
        <v>60421.095616000006</v>
      </c>
    </row>
    <row r="3195" spans="1:7">
      <c r="A3195" s="190">
        <v>55829.516399999993</v>
      </c>
      <c r="F3195" s="174">
        <v>3189</v>
      </c>
      <c r="G3195" s="196">
        <v>59277.810059999996</v>
      </c>
    </row>
    <row r="3196" spans="1:7">
      <c r="A3196" s="190">
        <v>55829.5164</v>
      </c>
      <c r="F3196" s="174">
        <v>3190</v>
      </c>
      <c r="G3196" s="196">
        <v>72657.957507072002</v>
      </c>
    </row>
    <row r="3197" spans="1:7">
      <c r="A3197" s="190">
        <v>55829.516400000008</v>
      </c>
      <c r="F3197" s="174">
        <v>3191</v>
      </c>
      <c r="G3197" s="196">
        <v>60775.680000000015</v>
      </c>
    </row>
    <row r="3198" spans="1:7">
      <c r="A3198" s="190">
        <v>55854.065433600001</v>
      </c>
      <c r="F3198" s="174">
        <v>3192</v>
      </c>
      <c r="G3198" s="196">
        <v>95939.096733548591</v>
      </c>
    </row>
    <row r="3199" spans="1:7">
      <c r="A3199" s="190">
        <v>55854.065433600008</v>
      </c>
      <c r="F3199" s="174">
        <v>3193</v>
      </c>
      <c r="G3199" s="196">
        <v>81945.064857600024</v>
      </c>
    </row>
    <row r="3200" spans="1:7">
      <c r="A3200" s="190">
        <v>55854.065433600015</v>
      </c>
      <c r="F3200" s="174">
        <v>3194</v>
      </c>
      <c r="G3200" s="196">
        <v>77684.265792000006</v>
      </c>
    </row>
    <row r="3201" spans="1:7">
      <c r="A3201" s="190">
        <v>55854.065433600015</v>
      </c>
      <c r="F3201" s="174">
        <v>3195</v>
      </c>
      <c r="G3201" s="196">
        <v>58858.819704000009</v>
      </c>
    </row>
    <row r="3202" spans="1:7">
      <c r="A3202" s="190">
        <v>55854.065433600015</v>
      </c>
      <c r="F3202" s="174">
        <v>3196</v>
      </c>
      <c r="G3202" s="196">
        <v>90659.262038016022</v>
      </c>
    </row>
    <row r="3203" spans="1:7">
      <c r="A3203" s="190">
        <v>55854.065433600015</v>
      </c>
      <c r="F3203" s="174">
        <v>3197</v>
      </c>
      <c r="G3203" s="196">
        <v>50809.192000000003</v>
      </c>
    </row>
    <row r="3204" spans="1:7">
      <c r="A3204" s="190">
        <v>55915.878718799984</v>
      </c>
      <c r="F3204" s="174">
        <v>3198</v>
      </c>
      <c r="G3204" s="196">
        <v>82081.488384000011</v>
      </c>
    </row>
    <row r="3205" spans="1:7">
      <c r="A3205" s="190">
        <v>55915.878718799991</v>
      </c>
      <c r="F3205" s="174">
        <v>3199</v>
      </c>
      <c r="G3205" s="196">
        <v>46596.565599000001</v>
      </c>
    </row>
    <row r="3206" spans="1:7">
      <c r="A3206" s="190">
        <v>55915.878718799999</v>
      </c>
      <c r="F3206" s="174">
        <v>3200</v>
      </c>
      <c r="G3206" s="196">
        <v>51825.375840000008</v>
      </c>
    </row>
    <row r="3207" spans="1:7">
      <c r="A3207" s="190">
        <v>55915.878718799999</v>
      </c>
      <c r="F3207" s="174">
        <v>3201</v>
      </c>
      <c r="G3207" s="196">
        <v>60320.672742400013</v>
      </c>
    </row>
    <row r="3208" spans="1:7">
      <c r="A3208" s="190">
        <v>55915.878718800006</v>
      </c>
      <c r="F3208" s="174">
        <v>3202</v>
      </c>
      <c r="G3208" s="196">
        <v>96405.958656000017</v>
      </c>
    </row>
    <row r="3209" spans="1:7">
      <c r="A3209" s="190">
        <v>55915.878718800006</v>
      </c>
      <c r="F3209" s="174">
        <v>3203</v>
      </c>
      <c r="G3209" s="196">
        <v>81945.064857600009</v>
      </c>
    </row>
    <row r="3210" spans="1:7">
      <c r="A3210" s="190">
        <v>55947.052223999999</v>
      </c>
      <c r="F3210" s="174">
        <v>3204</v>
      </c>
      <c r="G3210" s="196">
        <v>108730.49641058307</v>
      </c>
    </row>
    <row r="3211" spans="1:7">
      <c r="A3211" s="190">
        <v>55947.052224000006</v>
      </c>
      <c r="F3211" s="174">
        <v>3205</v>
      </c>
      <c r="G3211" s="196">
        <v>46027.5</v>
      </c>
    </row>
    <row r="3212" spans="1:7">
      <c r="A3212" s="190">
        <v>55947.052224000006</v>
      </c>
      <c r="F3212" s="174">
        <v>3206</v>
      </c>
      <c r="G3212" s="196">
        <v>88969.518720696346</v>
      </c>
    </row>
    <row r="3213" spans="1:7">
      <c r="A3213" s="190">
        <v>55947.052224000014</v>
      </c>
      <c r="F3213" s="174">
        <v>3207</v>
      </c>
      <c r="G3213" s="196">
        <v>60548.297922560014</v>
      </c>
    </row>
    <row r="3214" spans="1:7">
      <c r="A3214" s="190">
        <v>55971.652939776002</v>
      </c>
      <c r="F3214" s="174">
        <v>3208</v>
      </c>
      <c r="G3214" s="196">
        <v>64801.461043200012</v>
      </c>
    </row>
    <row r="3215" spans="1:7">
      <c r="A3215" s="190">
        <v>55971.65293977601</v>
      </c>
      <c r="F3215" s="174">
        <v>3209</v>
      </c>
      <c r="G3215" s="196">
        <v>72810.921628139549</v>
      </c>
    </row>
    <row r="3216" spans="1:7">
      <c r="A3216" s="190">
        <v>56008.968416999989</v>
      </c>
      <c r="F3216" s="174">
        <v>3210</v>
      </c>
      <c r="G3216" s="196">
        <v>39712.591806720004</v>
      </c>
    </row>
    <row r="3217" spans="1:7">
      <c r="A3217" s="190">
        <v>56008.968416999989</v>
      </c>
      <c r="F3217" s="174">
        <v>3211</v>
      </c>
      <c r="G3217" s="196">
        <v>48708.943239488006</v>
      </c>
    </row>
    <row r="3218" spans="1:7">
      <c r="A3218" s="190">
        <v>56008.968416999996</v>
      </c>
      <c r="F3218" s="174">
        <v>3212</v>
      </c>
      <c r="G3218" s="196">
        <v>72932.138478796827</v>
      </c>
    </row>
    <row r="3219" spans="1:7">
      <c r="A3219" s="190">
        <v>56008.968416999996</v>
      </c>
      <c r="F3219" s="174">
        <v>3213</v>
      </c>
      <c r="G3219" s="196">
        <v>48736.098826240013</v>
      </c>
    </row>
    <row r="3220" spans="1:7">
      <c r="A3220" s="190">
        <v>56008.968417000004</v>
      </c>
      <c r="F3220" s="174">
        <v>3214</v>
      </c>
      <c r="G3220" s="196">
        <v>80641.462272000019</v>
      </c>
    </row>
    <row r="3221" spans="1:7">
      <c r="A3221" s="190">
        <v>56008.968417000004</v>
      </c>
      <c r="F3221" s="174">
        <v>3215</v>
      </c>
      <c r="G3221" s="196">
        <v>64629.292224000012</v>
      </c>
    </row>
    <row r="3222" spans="1:7">
      <c r="A3222" s="190">
        <v>56102.213092499995</v>
      </c>
      <c r="F3222" s="174">
        <v>3216</v>
      </c>
      <c r="G3222" s="196">
        <v>67342.694809600041</v>
      </c>
    </row>
    <row r="3223" spans="1:7">
      <c r="A3223" s="190">
        <v>56126.882034719994</v>
      </c>
      <c r="F3223" s="174">
        <v>3217</v>
      </c>
      <c r="G3223" s="196">
        <v>43654.241582560011</v>
      </c>
    </row>
    <row r="3224" spans="1:7">
      <c r="A3224" s="190">
        <v>56126.882034719994</v>
      </c>
      <c r="F3224" s="174">
        <v>3218</v>
      </c>
      <c r="G3224" s="196">
        <v>119191.91628683681</v>
      </c>
    </row>
    <row r="3225" spans="1:7">
      <c r="A3225" s="190">
        <v>56126.882034720002</v>
      </c>
      <c r="F3225" s="174">
        <v>3219</v>
      </c>
      <c r="G3225" s="196">
        <v>68287.55404800002</v>
      </c>
    </row>
    <row r="3226" spans="1:7">
      <c r="A3226" s="190">
        <v>56126.882034720009</v>
      </c>
      <c r="F3226" s="174">
        <v>3220</v>
      </c>
      <c r="G3226" s="196">
        <v>73165.236479999992</v>
      </c>
    </row>
    <row r="3227" spans="1:7">
      <c r="A3227" s="190">
        <v>56220.323014799993</v>
      </c>
      <c r="F3227" s="174">
        <v>3221</v>
      </c>
      <c r="G3227" s="196">
        <v>32969.413624000001</v>
      </c>
    </row>
    <row r="3228" spans="1:7">
      <c r="A3228" s="190">
        <v>56220.323014800015</v>
      </c>
      <c r="F3228" s="174">
        <v>3222</v>
      </c>
      <c r="G3228" s="196">
        <v>71383.256498176037</v>
      </c>
    </row>
    <row r="3229" spans="1:7">
      <c r="A3229" s="190">
        <v>56337.659999999996</v>
      </c>
      <c r="F3229" s="174">
        <v>3223</v>
      </c>
      <c r="G3229" s="196">
        <v>48891.864000000001</v>
      </c>
    </row>
    <row r="3230" spans="1:7">
      <c r="A3230" s="190">
        <v>56456.265599999999</v>
      </c>
      <c r="F3230" s="174">
        <v>3224</v>
      </c>
      <c r="G3230" s="196">
        <v>145117.9614457037</v>
      </c>
    </row>
    <row r="3231" spans="1:7">
      <c r="A3231" s="190">
        <v>56456.265599999999</v>
      </c>
      <c r="F3231" s="174">
        <v>3225</v>
      </c>
      <c r="G3231" s="196">
        <v>65820.061440000005</v>
      </c>
    </row>
    <row r="3232" spans="1:7">
      <c r="A3232" s="190">
        <v>56510.720000000008</v>
      </c>
      <c r="F3232" s="174">
        <v>3226</v>
      </c>
      <c r="G3232" s="196">
        <v>86861.76874905602</v>
      </c>
    </row>
    <row r="3233" spans="1:7">
      <c r="A3233" s="190">
        <v>56510.720000000016</v>
      </c>
      <c r="F3233" s="174">
        <v>3227</v>
      </c>
      <c r="G3233" s="196">
        <v>61099.390464000011</v>
      </c>
    </row>
    <row r="3234" spans="1:7">
      <c r="A3234" s="190">
        <v>56604.80000000001</v>
      </c>
      <c r="F3234" s="174">
        <v>3228</v>
      </c>
      <c r="G3234" s="196">
        <v>34800.894118749995</v>
      </c>
    </row>
    <row r="3235" spans="1:7">
      <c r="A3235" s="190">
        <v>56637.732167999995</v>
      </c>
      <c r="F3235" s="174">
        <v>3229</v>
      </c>
      <c r="G3235" s="196">
        <v>74628.541209599993</v>
      </c>
    </row>
    <row r="3236" spans="1:7">
      <c r="A3236" s="190">
        <v>56692.361600000004</v>
      </c>
      <c r="F3236" s="174">
        <v>3230</v>
      </c>
      <c r="G3236" s="196">
        <v>54643.848000000005</v>
      </c>
    </row>
    <row r="3237" spans="1:7">
      <c r="A3237" s="190">
        <v>56692.361600000011</v>
      </c>
      <c r="F3237" s="174">
        <v>3231</v>
      </c>
      <c r="G3237" s="196">
        <v>48268.732400000001</v>
      </c>
    </row>
    <row r="3238" spans="1:7">
      <c r="A3238" s="190">
        <v>56692.361600000011</v>
      </c>
      <c r="F3238" s="174">
        <v>3232</v>
      </c>
      <c r="G3238" s="196">
        <v>41761.072942499995</v>
      </c>
    </row>
    <row r="3239" spans="1:7">
      <c r="A3239" s="190">
        <v>56723.968000000015</v>
      </c>
      <c r="F3239" s="174">
        <v>3233</v>
      </c>
      <c r="G3239" s="196">
        <v>54819.488940000003</v>
      </c>
    </row>
    <row r="3240" spans="1:7">
      <c r="A3240" s="190">
        <v>56723.968000000015</v>
      </c>
      <c r="F3240" s="174">
        <v>3234</v>
      </c>
      <c r="G3240" s="196">
        <v>48790.034709919993</v>
      </c>
    </row>
    <row r="3241" spans="1:7">
      <c r="A3241" s="190">
        <v>56723.968000000015</v>
      </c>
      <c r="F3241" s="174">
        <v>3235</v>
      </c>
      <c r="G3241" s="196">
        <v>63975.560069120038</v>
      </c>
    </row>
    <row r="3242" spans="1:7">
      <c r="A3242" s="190">
        <v>56723.968000000015</v>
      </c>
      <c r="F3242" s="174">
        <v>3236</v>
      </c>
      <c r="G3242" s="196">
        <v>67417.222476800016</v>
      </c>
    </row>
    <row r="3243" spans="1:7">
      <c r="A3243" s="190">
        <v>56723.968000000023</v>
      </c>
      <c r="F3243" s="174">
        <v>3237</v>
      </c>
      <c r="G3243" s="196">
        <v>79481.357025280027</v>
      </c>
    </row>
    <row r="3244" spans="1:7">
      <c r="A3244" s="190">
        <v>56723.968000000023</v>
      </c>
      <c r="F3244" s="174">
        <v>3238</v>
      </c>
      <c r="G3244" s="196">
        <v>68069.995913543724</v>
      </c>
    </row>
    <row r="3245" spans="1:7">
      <c r="A3245" s="190">
        <v>56732.023619999993</v>
      </c>
      <c r="F3245" s="174">
        <v>3239</v>
      </c>
      <c r="G3245" s="196">
        <v>45855.29578</v>
      </c>
    </row>
    <row r="3246" spans="1:7">
      <c r="A3246" s="190">
        <v>56732.023619999993</v>
      </c>
      <c r="F3246" s="174">
        <v>3240</v>
      </c>
      <c r="G3246" s="196">
        <v>81205.952507904032</v>
      </c>
    </row>
    <row r="3247" spans="1:7">
      <c r="A3247" s="190">
        <v>56786.743999999999</v>
      </c>
      <c r="F3247" s="174">
        <v>3241</v>
      </c>
      <c r="G3247" s="196">
        <v>62425.131955200006</v>
      </c>
    </row>
    <row r="3248" spans="1:7">
      <c r="A3248" s="190">
        <v>56786.743999999999</v>
      </c>
      <c r="F3248" s="174">
        <v>3242</v>
      </c>
      <c r="G3248" s="196">
        <v>60320.67274240002</v>
      </c>
    </row>
    <row r="3249" spans="1:7">
      <c r="A3249" s="190">
        <v>56786.744000000006</v>
      </c>
      <c r="F3249" s="174">
        <v>3243</v>
      </c>
      <c r="G3249" s="196">
        <v>77598.388224000024</v>
      </c>
    </row>
    <row r="3250" spans="1:7">
      <c r="A3250" s="190">
        <v>56786.744000000013</v>
      </c>
      <c r="F3250" s="174">
        <v>3244</v>
      </c>
      <c r="G3250" s="196">
        <v>43654.241582560011</v>
      </c>
    </row>
    <row r="3251" spans="1:7">
      <c r="A3251" s="190">
        <v>56826.472049999982</v>
      </c>
      <c r="F3251" s="174">
        <v>3245</v>
      </c>
      <c r="G3251" s="196">
        <v>80037.726524456986</v>
      </c>
    </row>
    <row r="3252" spans="1:7">
      <c r="A3252" s="190">
        <v>56851.459459199992</v>
      </c>
      <c r="F3252" s="174">
        <v>3246</v>
      </c>
      <c r="G3252" s="196">
        <v>44217.801801600006</v>
      </c>
    </row>
    <row r="3253" spans="1:7">
      <c r="A3253" s="190">
        <v>56874.587048000009</v>
      </c>
      <c r="F3253" s="174">
        <v>3247</v>
      </c>
      <c r="G3253" s="196">
        <v>54819.488940000003</v>
      </c>
    </row>
    <row r="3254" spans="1:7">
      <c r="A3254" s="190">
        <v>56906.295039999997</v>
      </c>
      <c r="F3254" s="174">
        <v>3248</v>
      </c>
      <c r="G3254" s="196">
        <v>123088.89600000001</v>
      </c>
    </row>
    <row r="3255" spans="1:7">
      <c r="A3255" s="190">
        <v>56906.295039999997</v>
      </c>
      <c r="F3255" s="174">
        <v>3249</v>
      </c>
      <c r="G3255" s="196">
        <v>51466.053234176019</v>
      </c>
    </row>
    <row r="3256" spans="1:7">
      <c r="A3256" s="190">
        <v>56906.295040000012</v>
      </c>
      <c r="F3256" s="174">
        <v>3250</v>
      </c>
      <c r="G3256" s="196">
        <v>77017.434957496342</v>
      </c>
    </row>
    <row r="3257" spans="1:7">
      <c r="A3257" s="190">
        <v>56906.295040000012</v>
      </c>
      <c r="F3257" s="174">
        <v>3251</v>
      </c>
      <c r="G3257" s="196">
        <v>51357.931273600014</v>
      </c>
    </row>
    <row r="3258" spans="1:7">
      <c r="A3258" s="190">
        <v>56906.295040000012</v>
      </c>
      <c r="F3258" s="174">
        <v>3252</v>
      </c>
      <c r="G3258" s="196">
        <v>50057.888832000004</v>
      </c>
    </row>
    <row r="3259" spans="1:7">
      <c r="A3259" s="190">
        <v>56906.295040000012</v>
      </c>
      <c r="F3259" s="174">
        <v>3253</v>
      </c>
      <c r="G3259" s="196">
        <v>85206.073344000019</v>
      </c>
    </row>
    <row r="3260" spans="1:7">
      <c r="A3260" s="190">
        <v>56906.295040000012</v>
      </c>
      <c r="F3260" s="174">
        <v>3254</v>
      </c>
      <c r="G3260" s="196">
        <v>54378.240000000013</v>
      </c>
    </row>
    <row r="3261" spans="1:7">
      <c r="A3261" s="190">
        <v>56906.295040000012</v>
      </c>
      <c r="F3261" s="174">
        <v>3255</v>
      </c>
      <c r="G3261" s="196">
        <v>76482.060533760028</v>
      </c>
    </row>
    <row r="3262" spans="1:7">
      <c r="A3262" s="190">
        <v>56906.295040000012</v>
      </c>
      <c r="F3262" s="174">
        <v>3256</v>
      </c>
      <c r="G3262" s="196">
        <v>76482.060533760014</v>
      </c>
    </row>
    <row r="3263" spans="1:7">
      <c r="A3263" s="190">
        <v>56906.295040000012</v>
      </c>
      <c r="F3263" s="174">
        <v>3257</v>
      </c>
      <c r="G3263" s="196">
        <v>54234.747724640016</v>
      </c>
    </row>
    <row r="3264" spans="1:7">
      <c r="A3264" s="190">
        <v>56906.295040000012</v>
      </c>
      <c r="F3264" s="174">
        <v>3258</v>
      </c>
      <c r="G3264" s="196">
        <v>41315.621497779997</v>
      </c>
    </row>
    <row r="3265" spans="1:7">
      <c r="A3265" s="190">
        <v>56906.295040000019</v>
      </c>
      <c r="F3265" s="174">
        <v>3259</v>
      </c>
      <c r="G3265" s="196">
        <v>65710.665216000023</v>
      </c>
    </row>
    <row r="3266" spans="1:7">
      <c r="A3266" s="190">
        <v>56906.295040000019</v>
      </c>
      <c r="F3266" s="174">
        <v>3260</v>
      </c>
      <c r="G3266" s="196">
        <v>43726.917900400003</v>
      </c>
    </row>
    <row r="3267" spans="1:7">
      <c r="A3267" s="190">
        <v>56906.295040000019</v>
      </c>
      <c r="F3267" s="174">
        <v>3261</v>
      </c>
      <c r="G3267" s="196">
        <v>75505.920000000013</v>
      </c>
    </row>
    <row r="3268" spans="1:7">
      <c r="A3268" s="190">
        <v>56906.295040000019</v>
      </c>
      <c r="F3268" s="174">
        <v>3262</v>
      </c>
      <c r="G3268" s="196">
        <v>85158.596812800039</v>
      </c>
    </row>
    <row r="3269" spans="1:7">
      <c r="A3269" s="190">
        <v>56906.295040000019</v>
      </c>
      <c r="F3269" s="174">
        <v>3263</v>
      </c>
      <c r="G3269" s="196">
        <v>68651.275125350425</v>
      </c>
    </row>
    <row r="3270" spans="1:7">
      <c r="A3270" s="190">
        <v>56906.295040000019</v>
      </c>
      <c r="F3270" s="174">
        <v>3264</v>
      </c>
      <c r="G3270" s="196">
        <v>75265.364787200029</v>
      </c>
    </row>
    <row r="3271" spans="1:7">
      <c r="A3271" s="190">
        <v>56906.295040000019</v>
      </c>
      <c r="F3271" s="174">
        <v>3265</v>
      </c>
      <c r="G3271" s="196">
        <v>79949.24727795714</v>
      </c>
    </row>
    <row r="3272" spans="1:7">
      <c r="A3272" s="190">
        <v>56906.295040000019</v>
      </c>
      <c r="F3272" s="174">
        <v>3266</v>
      </c>
      <c r="G3272" s="196">
        <v>65681.784</v>
      </c>
    </row>
    <row r="3273" spans="1:7">
      <c r="A3273" s="190">
        <v>56906.295040000019</v>
      </c>
      <c r="F3273" s="174">
        <v>3267</v>
      </c>
      <c r="G3273" s="196">
        <v>47475.955618560001</v>
      </c>
    </row>
    <row r="3274" spans="1:7">
      <c r="A3274" s="190">
        <v>56906.295040000019</v>
      </c>
      <c r="F3274" s="174">
        <v>3268</v>
      </c>
      <c r="G3274" s="196">
        <v>45758.961124999994</v>
      </c>
    </row>
    <row r="3275" spans="1:7">
      <c r="A3275" s="190">
        <v>56906.295040000026</v>
      </c>
      <c r="F3275" s="174">
        <v>3269</v>
      </c>
      <c r="G3275" s="196">
        <v>65117.980784640014</v>
      </c>
    </row>
    <row r="3276" spans="1:7">
      <c r="A3276" s="190">
        <v>56969.272820000006</v>
      </c>
      <c r="F3276" s="174">
        <v>3270</v>
      </c>
      <c r="G3276" s="196">
        <v>76482.060533760014</v>
      </c>
    </row>
    <row r="3277" spans="1:7">
      <c r="A3277" s="190">
        <v>57001.033600000002</v>
      </c>
      <c r="F3277" s="174">
        <v>3271</v>
      </c>
      <c r="G3277" s="196">
        <v>73677.393135360006</v>
      </c>
    </row>
    <row r="3278" spans="1:7">
      <c r="A3278" s="190">
        <v>57001.03360000001</v>
      </c>
      <c r="F3278" s="174">
        <v>3272</v>
      </c>
      <c r="G3278" s="196">
        <v>116059.00194201602</v>
      </c>
    </row>
    <row r="3279" spans="1:7">
      <c r="A3279" s="190">
        <v>57001.03360000001</v>
      </c>
      <c r="F3279" s="174">
        <v>3273</v>
      </c>
      <c r="G3279" s="196">
        <v>90950.666808852518</v>
      </c>
    </row>
    <row r="3280" spans="1:7">
      <c r="A3280" s="190">
        <v>57001.03360000001</v>
      </c>
      <c r="F3280" s="174">
        <v>3274</v>
      </c>
      <c r="G3280" s="196">
        <v>46124.4</v>
      </c>
    </row>
    <row r="3281" spans="1:7">
      <c r="A3281" s="190">
        <v>57001.03360000001</v>
      </c>
      <c r="F3281" s="174">
        <v>3275</v>
      </c>
      <c r="G3281" s="196">
        <v>45804.60416000001</v>
      </c>
    </row>
    <row r="3282" spans="1:7">
      <c r="A3282" s="190">
        <v>57001.03360000001</v>
      </c>
      <c r="F3282" s="174">
        <v>3276</v>
      </c>
      <c r="G3282" s="196">
        <v>49076.361600000004</v>
      </c>
    </row>
    <row r="3283" spans="1:7">
      <c r="A3283" s="190">
        <v>57001.03360000001</v>
      </c>
      <c r="F3283" s="174">
        <v>3277</v>
      </c>
      <c r="G3283" s="196">
        <v>64557.846528000016</v>
      </c>
    </row>
    <row r="3284" spans="1:7">
      <c r="A3284" s="190">
        <v>57001.03360000001</v>
      </c>
      <c r="F3284" s="174">
        <v>3278</v>
      </c>
      <c r="G3284" s="196">
        <v>57922.478879999995</v>
      </c>
    </row>
    <row r="3285" spans="1:7">
      <c r="A3285" s="190">
        <v>57001.033600000017</v>
      </c>
      <c r="F3285" s="174">
        <v>3279</v>
      </c>
      <c r="G3285" s="196">
        <v>64873.176345600004</v>
      </c>
    </row>
    <row r="3286" spans="1:7">
      <c r="A3286" s="190">
        <v>57001.033600000017</v>
      </c>
      <c r="F3286" s="174">
        <v>3280</v>
      </c>
      <c r="G3286" s="196">
        <v>61073.643448652823</v>
      </c>
    </row>
    <row r="3287" spans="1:7">
      <c r="A3287" s="190">
        <v>57001.033600000017</v>
      </c>
      <c r="F3287" s="174">
        <v>3281</v>
      </c>
      <c r="G3287" s="196">
        <v>95991.75573400846</v>
      </c>
    </row>
    <row r="3288" spans="1:7">
      <c r="A3288" s="190">
        <v>57001.033600000017</v>
      </c>
      <c r="F3288" s="174">
        <v>3282</v>
      </c>
      <c r="G3288" s="196">
        <v>43326.631171000008</v>
      </c>
    </row>
    <row r="3289" spans="1:7">
      <c r="A3289" s="190">
        <v>57001.033600000017</v>
      </c>
      <c r="F3289" s="174">
        <v>3283</v>
      </c>
      <c r="G3289" s="196">
        <v>51164.856344000007</v>
      </c>
    </row>
    <row r="3290" spans="1:7">
      <c r="A3290" s="190">
        <v>57001.033600000017</v>
      </c>
      <c r="F3290" s="174">
        <v>3284</v>
      </c>
      <c r="G3290" s="196">
        <v>45779.081992000007</v>
      </c>
    </row>
    <row r="3291" spans="1:7">
      <c r="A3291" s="190">
        <v>57001.033600000017</v>
      </c>
      <c r="F3291" s="174">
        <v>3285</v>
      </c>
      <c r="G3291" s="196">
        <v>46545.054528000015</v>
      </c>
    </row>
    <row r="3292" spans="1:7">
      <c r="A3292" s="190">
        <v>57001.033600000017</v>
      </c>
      <c r="F3292" s="174">
        <v>3286</v>
      </c>
      <c r="G3292" s="196">
        <v>79481.357025280027</v>
      </c>
    </row>
    <row r="3293" spans="1:7">
      <c r="A3293" s="190">
        <v>57026.097766400024</v>
      </c>
      <c r="F3293" s="174">
        <v>3287</v>
      </c>
      <c r="G3293" s="196">
        <v>92226.760348262396</v>
      </c>
    </row>
    <row r="3294" spans="1:7">
      <c r="A3294" s="190">
        <v>57026.097766400024</v>
      </c>
      <c r="F3294" s="174">
        <v>3288</v>
      </c>
      <c r="G3294" s="196">
        <v>46370.073119999994</v>
      </c>
    </row>
    <row r="3295" spans="1:7">
      <c r="A3295" s="190">
        <v>57089.208131200008</v>
      </c>
      <c r="F3295" s="174">
        <v>3289</v>
      </c>
      <c r="G3295" s="196">
        <v>89019.119868313646</v>
      </c>
    </row>
    <row r="3296" spans="1:7">
      <c r="A3296" s="190">
        <v>57089.208131200008</v>
      </c>
      <c r="F3296" s="174">
        <v>3290</v>
      </c>
      <c r="G3296" s="196">
        <v>37044.433147926407</v>
      </c>
    </row>
    <row r="3297" spans="1:7">
      <c r="A3297" s="190">
        <v>57089.208131200008</v>
      </c>
      <c r="F3297" s="174">
        <v>3291</v>
      </c>
      <c r="G3297" s="196">
        <v>69360.951599999986</v>
      </c>
    </row>
    <row r="3298" spans="1:7">
      <c r="A3298" s="190">
        <v>57089.208131200008</v>
      </c>
      <c r="F3298" s="174">
        <v>3292</v>
      </c>
      <c r="G3298" s="196">
        <v>118810.02691461126</v>
      </c>
    </row>
    <row r="3299" spans="1:7">
      <c r="A3299" s="190">
        <v>57089.208131200015</v>
      </c>
      <c r="F3299" s="174">
        <v>3293</v>
      </c>
      <c r="G3299" s="196">
        <v>64629.292224000012</v>
      </c>
    </row>
    <row r="3300" spans="1:7">
      <c r="A3300" s="190">
        <v>57089.208131200015</v>
      </c>
      <c r="F3300" s="174">
        <v>3294</v>
      </c>
      <c r="G3300" s="196">
        <v>65921.878068480015</v>
      </c>
    </row>
    <row r="3301" spans="1:7">
      <c r="A3301" s="190">
        <v>57089.208131200015</v>
      </c>
      <c r="F3301" s="174">
        <v>3295</v>
      </c>
      <c r="G3301" s="196">
        <v>87944.451839999994</v>
      </c>
    </row>
    <row r="3302" spans="1:7">
      <c r="A3302" s="190">
        <v>57089.208131200015</v>
      </c>
      <c r="F3302" s="174">
        <v>3296</v>
      </c>
      <c r="G3302" s="196">
        <v>85983.152732897288</v>
      </c>
    </row>
    <row r="3303" spans="1:7">
      <c r="A3303" s="190">
        <v>57089.208131200015</v>
      </c>
      <c r="F3303" s="174">
        <v>3297</v>
      </c>
      <c r="G3303" s="196">
        <v>76034.461440000014</v>
      </c>
    </row>
    <row r="3304" spans="1:7">
      <c r="A3304" s="190">
        <v>57089.208131200015</v>
      </c>
      <c r="F3304" s="174">
        <v>3298</v>
      </c>
      <c r="G3304" s="196">
        <v>76482.060533760028</v>
      </c>
    </row>
    <row r="3305" spans="1:7">
      <c r="A3305" s="190">
        <v>57089.208131200015</v>
      </c>
      <c r="F3305" s="174">
        <v>3299</v>
      </c>
      <c r="G3305" s="196">
        <v>65009.751453696015</v>
      </c>
    </row>
    <row r="3306" spans="1:7">
      <c r="A3306" s="190">
        <v>57089.208131200015</v>
      </c>
      <c r="F3306" s="174">
        <v>3300</v>
      </c>
      <c r="G3306" s="196">
        <v>57400.040835200001</v>
      </c>
    </row>
    <row r="3307" spans="1:7">
      <c r="A3307" s="190">
        <v>57120.000000000007</v>
      </c>
      <c r="F3307" s="174">
        <v>3301</v>
      </c>
      <c r="G3307" s="196">
        <v>71731.924715315225</v>
      </c>
    </row>
    <row r="3308" spans="1:7">
      <c r="A3308" s="190">
        <v>57121.035776000004</v>
      </c>
      <c r="F3308" s="174">
        <v>3302</v>
      </c>
      <c r="G3308" s="196">
        <v>57121.035776000019</v>
      </c>
    </row>
    <row r="3309" spans="1:7">
      <c r="A3309" s="190">
        <v>57121.035776000004</v>
      </c>
      <c r="F3309" s="174">
        <v>3303</v>
      </c>
      <c r="G3309" s="196">
        <v>90458.150753402908</v>
      </c>
    </row>
    <row r="3310" spans="1:7">
      <c r="A3310" s="190">
        <v>57121.035776000004</v>
      </c>
      <c r="F3310" s="174">
        <v>3304</v>
      </c>
      <c r="G3310" s="196">
        <v>54553.027200000004</v>
      </c>
    </row>
    <row r="3311" spans="1:7">
      <c r="A3311" s="190">
        <v>57121.035776000004</v>
      </c>
      <c r="F3311" s="174">
        <v>3305</v>
      </c>
      <c r="G3311" s="196">
        <v>77718.424670208027</v>
      </c>
    </row>
    <row r="3312" spans="1:7">
      <c r="A3312" s="190">
        <v>57121.035776000004</v>
      </c>
      <c r="F3312" s="174">
        <v>3306</v>
      </c>
      <c r="G3312" s="196">
        <v>95072.039731200028</v>
      </c>
    </row>
    <row r="3313" spans="1:7">
      <c r="A3313" s="190">
        <v>57121.035776000004</v>
      </c>
      <c r="F3313" s="174">
        <v>3307</v>
      </c>
      <c r="G3313" s="196">
        <v>90608.747008819235</v>
      </c>
    </row>
    <row r="3314" spans="1:7">
      <c r="A3314" s="190">
        <v>57121.035776000012</v>
      </c>
      <c r="F3314" s="174">
        <v>3308</v>
      </c>
      <c r="G3314" s="196">
        <v>65921.87806848</v>
      </c>
    </row>
    <row r="3315" spans="1:7">
      <c r="A3315" s="190">
        <v>57121.035776000012</v>
      </c>
      <c r="F3315" s="174">
        <v>3309</v>
      </c>
      <c r="G3315" s="196">
        <v>63841.157632000017</v>
      </c>
    </row>
    <row r="3316" spans="1:7">
      <c r="A3316" s="190">
        <v>57121.035776000012</v>
      </c>
      <c r="F3316" s="174">
        <v>3310</v>
      </c>
      <c r="G3316" s="196">
        <v>45460.856000000007</v>
      </c>
    </row>
    <row r="3317" spans="1:7">
      <c r="A3317" s="190">
        <v>57121.035776000012</v>
      </c>
      <c r="F3317" s="174">
        <v>3311</v>
      </c>
      <c r="G3317" s="196">
        <v>41988.448792499999</v>
      </c>
    </row>
    <row r="3318" spans="1:7">
      <c r="A3318" s="190">
        <v>57121.035776000012</v>
      </c>
      <c r="F3318" s="174">
        <v>3312</v>
      </c>
      <c r="G3318" s="196">
        <v>85385.454551040035</v>
      </c>
    </row>
    <row r="3319" spans="1:7">
      <c r="A3319" s="190">
        <v>57121.035776000012</v>
      </c>
      <c r="F3319" s="174">
        <v>3313</v>
      </c>
      <c r="G3319" s="196">
        <v>51108.295168000011</v>
      </c>
    </row>
    <row r="3320" spans="1:7">
      <c r="A3320" s="190">
        <v>57121.035776000012</v>
      </c>
      <c r="F3320" s="174">
        <v>3314</v>
      </c>
      <c r="G3320" s="196">
        <v>54060.980288000013</v>
      </c>
    </row>
    <row r="3321" spans="1:7">
      <c r="A3321" s="190">
        <v>57121.035776000012</v>
      </c>
      <c r="F3321" s="174">
        <v>3315</v>
      </c>
      <c r="G3321" s="196">
        <v>80294.99064542845</v>
      </c>
    </row>
    <row r="3322" spans="1:7">
      <c r="A3322" s="190">
        <v>57121.035776000012</v>
      </c>
      <c r="F3322" s="174">
        <v>3316</v>
      </c>
      <c r="G3322" s="196">
        <v>64423.388989603875</v>
      </c>
    </row>
    <row r="3323" spans="1:7">
      <c r="A3323" s="190">
        <v>57121.035776000012</v>
      </c>
      <c r="F3323" s="174">
        <v>3317</v>
      </c>
      <c r="G3323" s="196">
        <v>110317.520388096</v>
      </c>
    </row>
    <row r="3324" spans="1:7">
      <c r="A3324" s="190">
        <v>57121.035776000012</v>
      </c>
      <c r="F3324" s="174">
        <v>3318</v>
      </c>
      <c r="G3324" s="196">
        <v>76076.851200000019</v>
      </c>
    </row>
    <row r="3325" spans="1:7">
      <c r="A3325" s="190">
        <v>57121.035776000012</v>
      </c>
      <c r="F3325" s="174">
        <v>3319</v>
      </c>
      <c r="G3325" s="196">
        <v>57304.639105280017</v>
      </c>
    </row>
    <row r="3326" spans="1:7">
      <c r="A3326" s="190">
        <v>57121.035776000012</v>
      </c>
      <c r="F3326" s="174">
        <v>3320</v>
      </c>
      <c r="G3326" s="196">
        <v>51380.514087526419</v>
      </c>
    </row>
    <row r="3327" spans="1:7">
      <c r="A3327" s="190">
        <v>57121.035776000019</v>
      </c>
      <c r="F3327" s="174">
        <v>3321</v>
      </c>
      <c r="G3327" s="196">
        <v>57026.097766400017</v>
      </c>
    </row>
    <row r="3328" spans="1:7">
      <c r="A3328" s="190">
        <v>57121.035776000019</v>
      </c>
      <c r="F3328" s="174">
        <v>3322</v>
      </c>
      <c r="G3328" s="196">
        <v>49661.285329739992</v>
      </c>
    </row>
    <row r="3329" spans="1:7">
      <c r="A3329" s="190">
        <v>57121.035776000019</v>
      </c>
      <c r="F3329" s="174">
        <v>3323</v>
      </c>
      <c r="G3329" s="196">
        <v>68545.242931200017</v>
      </c>
    </row>
    <row r="3330" spans="1:7">
      <c r="A3330" s="190">
        <v>57121.035776000019</v>
      </c>
      <c r="F3330" s="174">
        <v>3324</v>
      </c>
      <c r="G3330" s="196">
        <v>49523.040000000001</v>
      </c>
    </row>
    <row r="3331" spans="1:7">
      <c r="A3331" s="190">
        <v>57121.035776000019</v>
      </c>
      <c r="F3331" s="174">
        <v>3325</v>
      </c>
      <c r="G3331" s="196">
        <v>72738.367536575999</v>
      </c>
    </row>
    <row r="3332" spans="1:7">
      <c r="A3332" s="190">
        <v>57121.035776000019</v>
      </c>
      <c r="F3332" s="174">
        <v>3326</v>
      </c>
      <c r="G3332" s="196">
        <v>49316.072820000001</v>
      </c>
    </row>
    <row r="3333" spans="1:7">
      <c r="A3333" s="190">
        <v>57121.035776000019</v>
      </c>
      <c r="F3333" s="174">
        <v>3327</v>
      </c>
      <c r="G3333" s="196">
        <v>120931.63453808642</v>
      </c>
    </row>
    <row r="3334" spans="1:7">
      <c r="A3334" s="190">
        <v>57121.035776000019</v>
      </c>
      <c r="F3334" s="174">
        <v>3328</v>
      </c>
      <c r="G3334" s="196">
        <v>65958.629990400019</v>
      </c>
    </row>
    <row r="3335" spans="1:7">
      <c r="A3335" s="190">
        <v>57121.035776000019</v>
      </c>
      <c r="F3335" s="174">
        <v>3329</v>
      </c>
      <c r="G3335" s="196">
        <v>59205.309359616003</v>
      </c>
    </row>
    <row r="3336" spans="1:7">
      <c r="A3336" s="190">
        <v>57121.035776000026</v>
      </c>
      <c r="F3336" s="174">
        <v>3330</v>
      </c>
      <c r="G3336" s="196">
        <v>58548.041651903994</v>
      </c>
    </row>
    <row r="3337" spans="1:7">
      <c r="A3337" s="190">
        <v>57121.035776000026</v>
      </c>
      <c r="F3337" s="174">
        <v>3331</v>
      </c>
      <c r="G3337" s="196">
        <v>49419.89613120001</v>
      </c>
    </row>
    <row r="3338" spans="1:7">
      <c r="A3338" s="190">
        <v>57121.035776000026</v>
      </c>
      <c r="F3338" s="174">
        <v>3332</v>
      </c>
      <c r="G3338" s="196">
        <v>55442.431752960008</v>
      </c>
    </row>
    <row r="3339" spans="1:7">
      <c r="A3339" s="190">
        <v>57121.035776000026</v>
      </c>
      <c r="F3339" s="174">
        <v>3333</v>
      </c>
      <c r="G3339" s="196">
        <v>54934.898390400005</v>
      </c>
    </row>
    <row r="3340" spans="1:7">
      <c r="A3340" s="190">
        <v>57121.035776000026</v>
      </c>
      <c r="F3340" s="174">
        <v>3334</v>
      </c>
      <c r="G3340" s="196">
        <v>43910.428800000009</v>
      </c>
    </row>
    <row r="3341" spans="1:7">
      <c r="A3341" s="190">
        <v>57121.035776000026</v>
      </c>
      <c r="F3341" s="174">
        <v>3335</v>
      </c>
      <c r="G3341" s="196">
        <v>60093.903296000011</v>
      </c>
    </row>
    <row r="3342" spans="1:7">
      <c r="A3342" s="190">
        <v>57121.035776000026</v>
      </c>
      <c r="F3342" s="174">
        <v>3336</v>
      </c>
      <c r="G3342" s="196">
        <v>46596.565599000009</v>
      </c>
    </row>
    <row r="3343" spans="1:7">
      <c r="A3343" s="190">
        <v>57121.035776000033</v>
      </c>
      <c r="F3343" s="174">
        <v>3337</v>
      </c>
      <c r="G3343" s="196">
        <v>46002.687802150002</v>
      </c>
    </row>
    <row r="3344" spans="1:7">
      <c r="A3344" s="190">
        <v>57121.035776000033</v>
      </c>
      <c r="F3344" s="174">
        <v>3338</v>
      </c>
      <c r="G3344" s="196">
        <v>57736.896000000008</v>
      </c>
    </row>
    <row r="3345" spans="1:7">
      <c r="A3345" s="190">
        <v>57121.035776000033</v>
      </c>
      <c r="F3345" s="174">
        <v>3339</v>
      </c>
      <c r="G3345" s="196">
        <v>54819.488940000003</v>
      </c>
    </row>
    <row r="3346" spans="1:7">
      <c r="A3346" s="190">
        <v>57184.251208000001</v>
      </c>
      <c r="F3346" s="174">
        <v>3340</v>
      </c>
      <c r="G3346" s="196">
        <v>53483.360000000008</v>
      </c>
    </row>
    <row r="3347" spans="1:7">
      <c r="A3347" s="190">
        <v>57184.251208000001</v>
      </c>
      <c r="F3347" s="174">
        <v>3341</v>
      </c>
      <c r="G3347" s="196">
        <v>57922.478880000002</v>
      </c>
    </row>
    <row r="3348" spans="1:7">
      <c r="A3348" s="190">
        <v>57184.251208000001</v>
      </c>
      <c r="F3348" s="174">
        <v>3342</v>
      </c>
      <c r="G3348" s="196">
        <v>89690.603520000033</v>
      </c>
    </row>
    <row r="3349" spans="1:7">
      <c r="A3349" s="190">
        <v>57184.251208000001</v>
      </c>
      <c r="F3349" s="174">
        <v>3343</v>
      </c>
      <c r="G3349" s="196">
        <v>58237.848479999993</v>
      </c>
    </row>
    <row r="3350" spans="1:7">
      <c r="A3350" s="190">
        <v>57184.251208000001</v>
      </c>
      <c r="F3350" s="174">
        <v>3344</v>
      </c>
      <c r="G3350" s="196">
        <v>101862.89971200001</v>
      </c>
    </row>
    <row r="3351" spans="1:7">
      <c r="A3351" s="190">
        <v>57184.251208000001</v>
      </c>
      <c r="F3351" s="174">
        <v>3345</v>
      </c>
      <c r="G3351" s="196">
        <v>54934.898390399998</v>
      </c>
    </row>
    <row r="3352" spans="1:7">
      <c r="A3352" s="190">
        <v>57184.251208000001</v>
      </c>
      <c r="F3352" s="174">
        <v>3346</v>
      </c>
      <c r="G3352" s="196">
        <v>98497.786060800005</v>
      </c>
    </row>
    <row r="3353" spans="1:7">
      <c r="A3353" s="190">
        <v>57184.251208000001</v>
      </c>
      <c r="F3353" s="174">
        <v>3347</v>
      </c>
      <c r="G3353" s="196">
        <v>69653.305128960012</v>
      </c>
    </row>
    <row r="3354" spans="1:7">
      <c r="A3354" s="190">
        <v>57184.251208000009</v>
      </c>
      <c r="F3354" s="174">
        <v>3348</v>
      </c>
      <c r="G3354" s="196">
        <v>61397.827612800007</v>
      </c>
    </row>
    <row r="3355" spans="1:7">
      <c r="A3355" s="190">
        <v>57184.251208000009</v>
      </c>
      <c r="F3355" s="174">
        <v>3349</v>
      </c>
      <c r="G3355" s="196">
        <v>60320.672742400027</v>
      </c>
    </row>
    <row r="3356" spans="1:7">
      <c r="A3356" s="190">
        <v>57184.251208000009</v>
      </c>
      <c r="F3356" s="174">
        <v>3350</v>
      </c>
      <c r="G3356" s="196">
        <v>159680.67617323753</v>
      </c>
    </row>
    <row r="3357" spans="1:7">
      <c r="A3357" s="190">
        <v>57184.251208000009</v>
      </c>
      <c r="F3357" s="174">
        <v>3351</v>
      </c>
      <c r="G3357" s="196">
        <v>75624.090912591913</v>
      </c>
    </row>
    <row r="3358" spans="1:7">
      <c r="A3358" s="190">
        <v>57184.251208000009</v>
      </c>
      <c r="F3358" s="174">
        <v>3352</v>
      </c>
      <c r="G3358" s="196">
        <v>68363.127384000007</v>
      </c>
    </row>
    <row r="3359" spans="1:7">
      <c r="A3359" s="190">
        <v>57184.251208000009</v>
      </c>
      <c r="F3359" s="174">
        <v>3353</v>
      </c>
      <c r="G3359" s="196">
        <v>33255.471771620003</v>
      </c>
    </row>
    <row r="3360" spans="1:7">
      <c r="A3360" s="190">
        <v>57184.251208000016</v>
      </c>
      <c r="F3360" s="174">
        <v>3354</v>
      </c>
      <c r="G3360" s="196">
        <v>71652.627277414431</v>
      </c>
    </row>
    <row r="3361" spans="1:7">
      <c r="A3361" s="190">
        <v>57184.251208000016</v>
      </c>
      <c r="F3361" s="174">
        <v>3355</v>
      </c>
      <c r="G3361" s="196">
        <v>42459.816420000003</v>
      </c>
    </row>
    <row r="3362" spans="1:7">
      <c r="A3362" s="190">
        <v>57184.251208000016</v>
      </c>
      <c r="F3362" s="174">
        <v>3356</v>
      </c>
      <c r="G3362" s="196">
        <v>110317.52038809605</v>
      </c>
    </row>
    <row r="3363" spans="1:7">
      <c r="A3363" s="190">
        <v>57184.251208000016</v>
      </c>
      <c r="F3363" s="174">
        <v>3357</v>
      </c>
      <c r="G3363" s="196">
        <v>96715.834951680023</v>
      </c>
    </row>
    <row r="3364" spans="1:7">
      <c r="A3364" s="190">
        <v>57184.251208000016</v>
      </c>
      <c r="F3364" s="174">
        <v>3358</v>
      </c>
      <c r="G3364" s="196">
        <v>80766.206029824025</v>
      </c>
    </row>
    <row r="3365" spans="1:7">
      <c r="A3365" s="190">
        <v>57184.251208000016</v>
      </c>
      <c r="F3365" s="174">
        <v>3359</v>
      </c>
      <c r="G3365" s="196">
        <v>95377.62843033603</v>
      </c>
    </row>
    <row r="3366" spans="1:7">
      <c r="A3366" s="190">
        <v>57184.251208000016</v>
      </c>
      <c r="F3366" s="174">
        <v>3360</v>
      </c>
      <c r="G3366" s="196">
        <v>39756.541441260015</v>
      </c>
    </row>
    <row r="3367" spans="1:7">
      <c r="A3367" s="190">
        <v>57184.251208000023</v>
      </c>
      <c r="F3367" s="174">
        <v>3361</v>
      </c>
      <c r="G3367" s="196">
        <v>49419.89613120001</v>
      </c>
    </row>
    <row r="3368" spans="1:7">
      <c r="A3368" s="190">
        <v>57184.251208000023</v>
      </c>
      <c r="F3368" s="174">
        <v>3362</v>
      </c>
      <c r="G3368" s="196">
        <v>102575.94000998404</v>
      </c>
    </row>
    <row r="3369" spans="1:7">
      <c r="A3369" s="190">
        <v>57209.395937792018</v>
      </c>
      <c r="F3369" s="174">
        <v>3363</v>
      </c>
      <c r="G3369" s="196">
        <v>76812.80992866242</v>
      </c>
    </row>
    <row r="3370" spans="1:7">
      <c r="A3370" s="190">
        <v>57209.395937792018</v>
      </c>
      <c r="F3370" s="174">
        <v>3364</v>
      </c>
      <c r="G3370" s="196">
        <v>51466.053234176019</v>
      </c>
    </row>
    <row r="3371" spans="1:7">
      <c r="A3371" s="190">
        <v>57209.395937792018</v>
      </c>
      <c r="F3371" s="174">
        <v>3365</v>
      </c>
      <c r="G3371" s="196">
        <v>48268.732400000008</v>
      </c>
    </row>
    <row r="3372" spans="1:7">
      <c r="A3372" s="190">
        <v>57209.395937792018</v>
      </c>
      <c r="F3372" s="174">
        <v>3366</v>
      </c>
      <c r="G3372" s="196">
        <v>81070.984165785616</v>
      </c>
    </row>
    <row r="3373" spans="1:7">
      <c r="A3373" s="190">
        <v>57209.395937792033</v>
      </c>
      <c r="F3373" s="174">
        <v>3367</v>
      </c>
      <c r="G3373" s="196">
        <v>85479.950008320026</v>
      </c>
    </row>
    <row r="3374" spans="1:7">
      <c r="A3374" s="190">
        <v>57216.131840000009</v>
      </c>
      <c r="F3374" s="174">
        <v>3368</v>
      </c>
      <c r="G3374" s="196">
        <v>54850.051200000002</v>
      </c>
    </row>
    <row r="3375" spans="1:7">
      <c r="A3375" s="190">
        <v>57216.131840000009</v>
      </c>
      <c r="F3375" s="174">
        <v>3369</v>
      </c>
      <c r="G3375" s="196">
        <v>45632.406400000022</v>
      </c>
    </row>
    <row r="3376" spans="1:7">
      <c r="A3376" s="190">
        <v>57216.131840000016</v>
      </c>
      <c r="F3376" s="174">
        <v>3370</v>
      </c>
      <c r="G3376" s="196">
        <v>71383.256498176052</v>
      </c>
    </row>
    <row r="3377" spans="1:7">
      <c r="A3377" s="190">
        <v>57241.290588160016</v>
      </c>
      <c r="F3377" s="174">
        <v>3371</v>
      </c>
      <c r="G3377" s="196">
        <v>61099.390464000011</v>
      </c>
    </row>
    <row r="3378" spans="1:7">
      <c r="A3378" s="190">
        <v>57241.290588160016</v>
      </c>
      <c r="F3378" s="174">
        <v>3372</v>
      </c>
      <c r="G3378" s="196">
        <v>72657.957507072017</v>
      </c>
    </row>
    <row r="3379" spans="1:7">
      <c r="A3379" s="190">
        <v>57241.290588160016</v>
      </c>
      <c r="F3379" s="174">
        <v>3373</v>
      </c>
      <c r="G3379" s="196">
        <v>51301.156659200024</v>
      </c>
    </row>
    <row r="3380" spans="1:7">
      <c r="A3380" s="190">
        <v>57241.290588160016</v>
      </c>
      <c r="F3380" s="174">
        <v>3374</v>
      </c>
      <c r="G3380" s="196">
        <v>56008.968416999996</v>
      </c>
    </row>
    <row r="3381" spans="1:7">
      <c r="A3381" s="190">
        <v>57241.290588160016</v>
      </c>
      <c r="F3381" s="174">
        <v>3375</v>
      </c>
      <c r="G3381" s="196">
        <v>68986.599105742091</v>
      </c>
    </row>
    <row r="3382" spans="1:7">
      <c r="A3382" s="190">
        <v>57241.290588160024</v>
      </c>
      <c r="F3382" s="174">
        <v>3376</v>
      </c>
      <c r="G3382" s="196">
        <v>76609.389158399994</v>
      </c>
    </row>
    <row r="3383" spans="1:7">
      <c r="A3383" s="190">
        <v>57241.290588160024</v>
      </c>
      <c r="F3383" s="174">
        <v>3377</v>
      </c>
      <c r="G3383" s="196">
        <v>102077.34792192005</v>
      </c>
    </row>
    <row r="3384" spans="1:7">
      <c r="A3384" s="190">
        <v>57241.290588160024</v>
      </c>
      <c r="F3384" s="174">
        <v>3378</v>
      </c>
      <c r="G3384" s="196">
        <v>75507.289174016027</v>
      </c>
    </row>
    <row r="3385" spans="1:7">
      <c r="A3385" s="190">
        <v>57241.290588160024</v>
      </c>
      <c r="F3385" s="174">
        <v>3379</v>
      </c>
      <c r="G3385" s="196">
        <v>50057.888832000011</v>
      </c>
    </row>
    <row r="3386" spans="1:7">
      <c r="A3386" s="190">
        <v>57241.290588160031</v>
      </c>
      <c r="F3386" s="174">
        <v>3380</v>
      </c>
      <c r="G3386" s="196">
        <v>55644.087744000004</v>
      </c>
    </row>
    <row r="3387" spans="1:7">
      <c r="A3387" s="190">
        <v>57241.290588160031</v>
      </c>
      <c r="F3387" s="174">
        <v>3381</v>
      </c>
      <c r="G3387" s="196">
        <v>61201.109760000007</v>
      </c>
    </row>
    <row r="3388" spans="1:7">
      <c r="A3388" s="190">
        <v>57241.290588160031</v>
      </c>
      <c r="F3388" s="174">
        <v>3382</v>
      </c>
      <c r="G3388" s="196">
        <v>54758.887680000007</v>
      </c>
    </row>
    <row r="3389" spans="1:7">
      <c r="A3389" s="190">
        <v>57241.290588160038</v>
      </c>
      <c r="F3389" s="174">
        <v>3383</v>
      </c>
      <c r="G3389" s="196">
        <v>51825.375840000015</v>
      </c>
    </row>
    <row r="3390" spans="1:7">
      <c r="A3390" s="190">
        <v>57304.639105280003</v>
      </c>
      <c r="F3390" s="174">
        <v>3384</v>
      </c>
      <c r="G3390" s="196">
        <v>61302.998400000004</v>
      </c>
    </row>
    <row r="3391" spans="1:7">
      <c r="A3391" s="190">
        <v>57304.63910528001</v>
      </c>
      <c r="F3391" s="174">
        <v>3385</v>
      </c>
      <c r="G3391" s="196">
        <v>86078.309658378261</v>
      </c>
    </row>
    <row r="3392" spans="1:7">
      <c r="A3392" s="190">
        <v>57304.63910528001</v>
      </c>
      <c r="F3392" s="174">
        <v>3386</v>
      </c>
      <c r="G3392" s="196">
        <v>85158.596812800024</v>
      </c>
    </row>
    <row r="3393" spans="1:7">
      <c r="A3393" s="190">
        <v>57304.63910528001</v>
      </c>
      <c r="F3393" s="174">
        <v>3387</v>
      </c>
      <c r="G3393" s="196">
        <v>55026.354935999989</v>
      </c>
    </row>
    <row r="3394" spans="1:7">
      <c r="A3394" s="190">
        <v>57304.63910528001</v>
      </c>
      <c r="F3394" s="174">
        <v>3388</v>
      </c>
      <c r="G3394" s="196">
        <v>65081.697269568016</v>
      </c>
    </row>
    <row r="3395" spans="1:7">
      <c r="A3395" s="190">
        <v>57304.63910528001</v>
      </c>
      <c r="F3395" s="174">
        <v>3389</v>
      </c>
      <c r="G3395" s="196">
        <v>61201.109760000014</v>
      </c>
    </row>
    <row r="3396" spans="1:7">
      <c r="A3396" s="190">
        <v>57304.63910528001</v>
      </c>
      <c r="F3396" s="174">
        <v>3390</v>
      </c>
      <c r="G3396" s="196">
        <v>57121.035776000004</v>
      </c>
    </row>
    <row r="3397" spans="1:7">
      <c r="A3397" s="190">
        <v>57304.63910528001</v>
      </c>
      <c r="F3397" s="174">
        <v>3391</v>
      </c>
      <c r="G3397" s="196">
        <v>45758.961124999994</v>
      </c>
    </row>
    <row r="3398" spans="1:7">
      <c r="A3398" s="190">
        <v>57304.63910528001</v>
      </c>
      <c r="F3398" s="174">
        <v>3392</v>
      </c>
      <c r="G3398" s="196">
        <v>96715.834951680023</v>
      </c>
    </row>
    <row r="3399" spans="1:7">
      <c r="A3399" s="190">
        <v>57304.63910528001</v>
      </c>
      <c r="F3399" s="174">
        <v>3393</v>
      </c>
      <c r="G3399" s="196">
        <v>60741.816000000006</v>
      </c>
    </row>
    <row r="3400" spans="1:7">
      <c r="A3400" s="190">
        <v>57304.63910528001</v>
      </c>
      <c r="F3400" s="174">
        <v>3394</v>
      </c>
      <c r="G3400" s="196">
        <v>29787.825320944059</v>
      </c>
    </row>
    <row r="3401" spans="1:7">
      <c r="A3401" s="190">
        <v>57304.63910528001</v>
      </c>
      <c r="F3401" s="174">
        <v>3395</v>
      </c>
      <c r="G3401" s="196">
        <v>89355.041075363872</v>
      </c>
    </row>
    <row r="3402" spans="1:7">
      <c r="A3402" s="190">
        <v>57304.63910528001</v>
      </c>
      <c r="F3402" s="174">
        <v>3396</v>
      </c>
      <c r="G3402" s="196">
        <v>63805.585558400024</v>
      </c>
    </row>
    <row r="3403" spans="1:7">
      <c r="A3403" s="190">
        <v>57304.63910528001</v>
      </c>
      <c r="F3403" s="174">
        <v>3397</v>
      </c>
      <c r="G3403" s="196">
        <v>115687.15038719999</v>
      </c>
    </row>
    <row r="3404" spans="1:7">
      <c r="A3404" s="190">
        <v>57304.63910528001</v>
      </c>
      <c r="F3404" s="174">
        <v>3398</v>
      </c>
      <c r="G3404" s="196">
        <v>108730.49641058306</v>
      </c>
    </row>
    <row r="3405" spans="1:7">
      <c r="A3405" s="190">
        <v>57304.63910528001</v>
      </c>
      <c r="F3405" s="174">
        <v>3399</v>
      </c>
      <c r="G3405" s="196">
        <v>76769.280000000013</v>
      </c>
    </row>
    <row r="3406" spans="1:7">
      <c r="A3406" s="190">
        <v>57304.63910528001</v>
      </c>
      <c r="F3406" s="174">
        <v>3400</v>
      </c>
      <c r="G3406" s="196">
        <v>46850.269178999995</v>
      </c>
    </row>
    <row r="3407" spans="1:7">
      <c r="A3407" s="190">
        <v>57304.63910528001</v>
      </c>
      <c r="F3407" s="174">
        <v>3401</v>
      </c>
      <c r="G3407" s="196">
        <v>73800.052502400009</v>
      </c>
    </row>
    <row r="3408" spans="1:7">
      <c r="A3408" s="190">
        <v>57304.63910528001</v>
      </c>
      <c r="F3408" s="174">
        <v>3402</v>
      </c>
      <c r="G3408" s="196">
        <v>98127.493631999983</v>
      </c>
    </row>
    <row r="3409" spans="1:7">
      <c r="A3409" s="190">
        <v>57304.639105280017</v>
      </c>
      <c r="F3409" s="174">
        <v>3403</v>
      </c>
      <c r="G3409" s="196">
        <v>90318.437744640018</v>
      </c>
    </row>
    <row r="3410" spans="1:7">
      <c r="A3410" s="190">
        <v>57304.639105280017</v>
      </c>
      <c r="F3410" s="174">
        <v>3404</v>
      </c>
      <c r="G3410" s="196">
        <v>54264.983987200008</v>
      </c>
    </row>
    <row r="3411" spans="1:7">
      <c r="A3411" s="190">
        <v>57304.639105280017</v>
      </c>
      <c r="F3411" s="174">
        <v>3405</v>
      </c>
      <c r="G3411" s="196">
        <v>63397.376000000018</v>
      </c>
    </row>
    <row r="3412" spans="1:7">
      <c r="A3412" s="190">
        <v>57304.639105280017</v>
      </c>
      <c r="F3412" s="174">
        <v>3406</v>
      </c>
      <c r="G3412" s="196">
        <v>96405.958656000017</v>
      </c>
    </row>
    <row r="3413" spans="1:7">
      <c r="A3413" s="190">
        <v>57304.639105280017</v>
      </c>
      <c r="F3413" s="174">
        <v>3407</v>
      </c>
      <c r="G3413" s="196">
        <v>49234.107047999998</v>
      </c>
    </row>
    <row r="3414" spans="1:7">
      <c r="A3414" s="190">
        <v>57304.639105280017</v>
      </c>
      <c r="F3414" s="174">
        <v>3408</v>
      </c>
      <c r="G3414" s="196">
        <v>60675.768023449629</v>
      </c>
    </row>
    <row r="3415" spans="1:7">
      <c r="A3415" s="190">
        <v>57304.639105280017</v>
      </c>
      <c r="F3415" s="174">
        <v>3409</v>
      </c>
      <c r="G3415" s="196">
        <v>100776.36211507204</v>
      </c>
    </row>
    <row r="3416" spans="1:7">
      <c r="A3416" s="190">
        <v>57304.639105280017</v>
      </c>
      <c r="F3416" s="174">
        <v>3410</v>
      </c>
      <c r="G3416" s="196">
        <v>48370.350784000009</v>
      </c>
    </row>
    <row r="3417" spans="1:7">
      <c r="A3417" s="190">
        <v>57304.639105280017</v>
      </c>
      <c r="F3417" s="174">
        <v>3411</v>
      </c>
      <c r="G3417" s="196">
        <v>48552.880409600024</v>
      </c>
    </row>
    <row r="3418" spans="1:7">
      <c r="A3418" s="190">
        <v>57304.639105280017</v>
      </c>
      <c r="F3418" s="174">
        <v>3412</v>
      </c>
      <c r="G3418" s="196">
        <v>85479.950008320026</v>
      </c>
    </row>
    <row r="3419" spans="1:7">
      <c r="A3419" s="190">
        <v>57304.639105280017</v>
      </c>
      <c r="F3419" s="174">
        <v>3413</v>
      </c>
      <c r="G3419" s="196">
        <v>44124.90726</v>
      </c>
    </row>
    <row r="3420" spans="1:7">
      <c r="A3420" s="190">
        <v>57304.639105280025</v>
      </c>
      <c r="F3420" s="174">
        <v>3414</v>
      </c>
      <c r="G3420" s="196">
        <v>50113.287530999994</v>
      </c>
    </row>
    <row r="3421" spans="1:7">
      <c r="A3421" s="190">
        <v>57304.639105280025</v>
      </c>
      <c r="F3421" s="174">
        <v>3415</v>
      </c>
      <c r="G3421" s="196">
        <v>76727.895728332835</v>
      </c>
    </row>
    <row r="3422" spans="1:7">
      <c r="A3422" s="190">
        <v>57304.639105280025</v>
      </c>
      <c r="F3422" s="174">
        <v>3416</v>
      </c>
      <c r="G3422" s="196">
        <v>58263.45649152001</v>
      </c>
    </row>
    <row r="3423" spans="1:7">
      <c r="A3423" s="190">
        <v>57304.639105280025</v>
      </c>
      <c r="F3423" s="174">
        <v>3417</v>
      </c>
      <c r="G3423" s="196">
        <v>55142.199893760015</v>
      </c>
    </row>
    <row r="3424" spans="1:7">
      <c r="A3424" s="190">
        <v>57304.639105280032</v>
      </c>
      <c r="F3424" s="174">
        <v>3418</v>
      </c>
      <c r="G3424" s="196">
        <v>51250.03646000001</v>
      </c>
    </row>
    <row r="3425" spans="1:7">
      <c r="A3425" s="190">
        <v>57336.586854400019</v>
      </c>
      <c r="F3425" s="174">
        <v>3419</v>
      </c>
      <c r="G3425" s="196">
        <v>34816.196567600004</v>
      </c>
    </row>
    <row r="3426" spans="1:7">
      <c r="A3426" s="190">
        <v>57336.586854400026</v>
      </c>
      <c r="F3426" s="174">
        <v>3420</v>
      </c>
      <c r="G3426" s="196">
        <v>72657.957507072031</v>
      </c>
    </row>
    <row r="3427" spans="1:7">
      <c r="A3427" s="190">
        <v>57336.586854400026</v>
      </c>
      <c r="F3427" s="174">
        <v>3421</v>
      </c>
      <c r="G3427" s="196">
        <v>71154.545459200031</v>
      </c>
    </row>
    <row r="3428" spans="1:7">
      <c r="A3428" s="190">
        <v>57361.798568345628</v>
      </c>
      <c r="F3428" s="174">
        <v>3422</v>
      </c>
      <c r="G3428" s="196">
        <v>55203.225362579986</v>
      </c>
    </row>
    <row r="3429" spans="1:7">
      <c r="A3429" s="190">
        <v>57361.798568345635</v>
      </c>
      <c r="F3429" s="174">
        <v>3423</v>
      </c>
      <c r="G3429" s="196">
        <v>97392.84579634176</v>
      </c>
    </row>
    <row r="3430" spans="1:7">
      <c r="A3430" s="190">
        <v>57368.057729740009</v>
      </c>
      <c r="F3430" s="174">
        <v>3424</v>
      </c>
      <c r="G3430" s="196">
        <v>52078.514492999995</v>
      </c>
    </row>
    <row r="3431" spans="1:7">
      <c r="A3431" s="190">
        <v>57400.040835200009</v>
      </c>
      <c r="F3431" s="174">
        <v>3425</v>
      </c>
      <c r="G3431" s="196">
        <v>67559.153471488025</v>
      </c>
    </row>
    <row r="3432" spans="1:7">
      <c r="A3432" s="190">
        <v>57400.040835200009</v>
      </c>
      <c r="F3432" s="174">
        <v>3426</v>
      </c>
      <c r="G3432" s="196">
        <v>81376.912407920667</v>
      </c>
    </row>
    <row r="3433" spans="1:7">
      <c r="A3433" s="190">
        <v>57400.040835200009</v>
      </c>
      <c r="F3433" s="174">
        <v>3427</v>
      </c>
      <c r="G3433" s="196">
        <v>67812.864000000001</v>
      </c>
    </row>
    <row r="3434" spans="1:7">
      <c r="A3434" s="190">
        <v>57400.040835200009</v>
      </c>
      <c r="F3434" s="174">
        <v>3428</v>
      </c>
      <c r="G3434" s="196">
        <v>68545.242931200017</v>
      </c>
    </row>
    <row r="3435" spans="1:7">
      <c r="A3435" s="190">
        <v>57400.040835200009</v>
      </c>
      <c r="F3435" s="174">
        <v>3429</v>
      </c>
      <c r="G3435" s="196">
        <v>73011.528000000006</v>
      </c>
    </row>
    <row r="3436" spans="1:7">
      <c r="A3436" s="190">
        <v>57400.040835200009</v>
      </c>
      <c r="F3436" s="174">
        <v>3430</v>
      </c>
      <c r="G3436" s="196">
        <v>51357.931273600014</v>
      </c>
    </row>
    <row r="3437" spans="1:7">
      <c r="A3437" s="190">
        <v>57400.040835200009</v>
      </c>
      <c r="F3437" s="174">
        <v>3431</v>
      </c>
      <c r="G3437" s="196">
        <v>39607.080759149998</v>
      </c>
    </row>
    <row r="3438" spans="1:7">
      <c r="A3438" s="190">
        <v>57400.040835200009</v>
      </c>
      <c r="F3438" s="174">
        <v>3432</v>
      </c>
      <c r="G3438" s="196">
        <v>59943.270239999991</v>
      </c>
    </row>
    <row r="3439" spans="1:7">
      <c r="A3439" s="190">
        <v>57400.040835200009</v>
      </c>
      <c r="F3439" s="174">
        <v>3433</v>
      </c>
      <c r="G3439" s="196">
        <v>76076.851200000019</v>
      </c>
    </row>
    <row r="3440" spans="1:7">
      <c r="A3440" s="190">
        <v>57400.040835200016</v>
      </c>
      <c r="F3440" s="174">
        <v>3434</v>
      </c>
      <c r="G3440" s="196">
        <v>61201.109760000014</v>
      </c>
    </row>
    <row r="3441" spans="1:7">
      <c r="A3441" s="190">
        <v>57425.280450764811</v>
      </c>
      <c r="F3441" s="174">
        <v>3435</v>
      </c>
      <c r="G3441" s="196">
        <v>68545.242931200017</v>
      </c>
    </row>
    <row r="3442" spans="1:7">
      <c r="A3442" s="190">
        <v>57425.280450764811</v>
      </c>
      <c r="F3442" s="174">
        <v>3436</v>
      </c>
      <c r="G3442" s="196">
        <v>86861.768749056035</v>
      </c>
    </row>
    <row r="3443" spans="1:7">
      <c r="A3443" s="190">
        <v>57425.280450764818</v>
      </c>
      <c r="F3443" s="174">
        <v>3437</v>
      </c>
      <c r="G3443" s="196">
        <v>68507.049757440007</v>
      </c>
    </row>
    <row r="3444" spans="1:7">
      <c r="A3444" s="190">
        <v>57425.280450764818</v>
      </c>
      <c r="F3444" s="174">
        <v>3438</v>
      </c>
      <c r="G3444" s="196">
        <v>64873.176345600019</v>
      </c>
    </row>
    <row r="3445" spans="1:7">
      <c r="A3445" s="190">
        <v>57425.280450764818</v>
      </c>
      <c r="F3445" s="174">
        <v>3439</v>
      </c>
      <c r="G3445" s="196">
        <v>54910.753349999992</v>
      </c>
    </row>
    <row r="3446" spans="1:7">
      <c r="A3446" s="190">
        <v>57425.280450764818</v>
      </c>
      <c r="F3446" s="174">
        <v>3440</v>
      </c>
      <c r="G3446" s="196">
        <v>67417.222476800016</v>
      </c>
    </row>
    <row r="3447" spans="1:7">
      <c r="A3447" s="190">
        <v>57425.280450764818</v>
      </c>
      <c r="F3447" s="174">
        <v>3441</v>
      </c>
      <c r="G3447" s="196">
        <v>43490.127892400014</v>
      </c>
    </row>
    <row r="3448" spans="1:7">
      <c r="A3448" s="190">
        <v>57425.280450764825</v>
      </c>
      <c r="F3448" s="174">
        <v>3442</v>
      </c>
      <c r="G3448" s="196">
        <v>77598.388224000009</v>
      </c>
    </row>
    <row r="3449" spans="1:7">
      <c r="A3449" s="190">
        <v>57425.280450764825</v>
      </c>
      <c r="F3449" s="174">
        <v>3443</v>
      </c>
      <c r="G3449" s="196">
        <v>78940.064073600006</v>
      </c>
    </row>
    <row r="3450" spans="1:7">
      <c r="A3450" s="190">
        <v>57425.280450764825</v>
      </c>
      <c r="F3450" s="174">
        <v>3444</v>
      </c>
      <c r="G3450" s="196">
        <v>64288.045735424013</v>
      </c>
    </row>
    <row r="3451" spans="1:7">
      <c r="A3451" s="190">
        <v>57425.280450764832</v>
      </c>
      <c r="F3451" s="174">
        <v>3445</v>
      </c>
      <c r="G3451" s="196">
        <v>36827.636495350009</v>
      </c>
    </row>
    <row r="3452" spans="1:7">
      <c r="A3452" s="190">
        <v>57425.280450764832</v>
      </c>
      <c r="F3452" s="174">
        <v>3446</v>
      </c>
      <c r="G3452" s="196">
        <v>73677.393135359991</v>
      </c>
    </row>
    <row r="3453" spans="1:7">
      <c r="A3453" s="190">
        <v>57457.295458304019</v>
      </c>
      <c r="F3453" s="174">
        <v>3447</v>
      </c>
      <c r="G3453" s="196">
        <v>108730.49641058306</v>
      </c>
    </row>
    <row r="3454" spans="1:7">
      <c r="A3454" s="190">
        <v>57457.295458304034</v>
      </c>
      <c r="F3454" s="174">
        <v>3448</v>
      </c>
      <c r="G3454" s="196">
        <v>82518.680311603195</v>
      </c>
    </row>
    <row r="3455" spans="1:7">
      <c r="A3455" s="190">
        <v>57488.832588118406</v>
      </c>
      <c r="F3455" s="174">
        <v>3449</v>
      </c>
      <c r="G3455" s="196">
        <v>66743.557199999996</v>
      </c>
    </row>
    <row r="3456" spans="1:7">
      <c r="A3456" s="190">
        <v>57488.832588118414</v>
      </c>
      <c r="F3456" s="174">
        <v>3450</v>
      </c>
      <c r="G3456" s="196">
        <v>50753.024000000012</v>
      </c>
    </row>
    <row r="3457" spans="1:7">
      <c r="A3457" s="190">
        <v>57488.832588118414</v>
      </c>
      <c r="F3457" s="174">
        <v>3451</v>
      </c>
      <c r="G3457" s="196">
        <v>57400.040835200009</v>
      </c>
    </row>
    <row r="3458" spans="1:7">
      <c r="A3458" s="190">
        <v>57488.832588118414</v>
      </c>
      <c r="F3458" s="174">
        <v>3452</v>
      </c>
      <c r="G3458" s="196">
        <v>57400.040835200009</v>
      </c>
    </row>
    <row r="3459" spans="1:7">
      <c r="A3459" s="190">
        <v>57488.832588118414</v>
      </c>
      <c r="F3459" s="174">
        <v>3453</v>
      </c>
      <c r="G3459" s="196">
        <v>89267.318784000003</v>
      </c>
    </row>
    <row r="3460" spans="1:7">
      <c r="A3460" s="190">
        <v>57488.832588118421</v>
      </c>
      <c r="F3460" s="174">
        <v>3454</v>
      </c>
      <c r="G3460" s="196">
        <v>73319.268556800016</v>
      </c>
    </row>
    <row r="3461" spans="1:7">
      <c r="A3461" s="190">
        <v>57488.832588118421</v>
      </c>
      <c r="F3461" s="174">
        <v>3455</v>
      </c>
      <c r="G3461" s="196">
        <v>89978.894745600031</v>
      </c>
    </row>
    <row r="3462" spans="1:7">
      <c r="A3462" s="190">
        <v>57519.839999999997</v>
      </c>
      <c r="F3462" s="174">
        <v>3456</v>
      </c>
      <c r="G3462" s="196">
        <v>55026.354935999996</v>
      </c>
    </row>
    <row r="3463" spans="1:7">
      <c r="A3463" s="190">
        <v>57519.840000000004</v>
      </c>
      <c r="F3463" s="174">
        <v>3457</v>
      </c>
      <c r="G3463" s="196">
        <v>78141.576941568012</v>
      </c>
    </row>
    <row r="3464" spans="1:7">
      <c r="A3464" s="190">
        <v>57519.840000000004</v>
      </c>
      <c r="F3464" s="174">
        <v>3458</v>
      </c>
      <c r="G3464" s="196">
        <v>55142.199893760007</v>
      </c>
    </row>
    <row r="3465" spans="1:7">
      <c r="A3465" s="190">
        <v>57519.840000000004</v>
      </c>
      <c r="F3465" s="174">
        <v>3459</v>
      </c>
      <c r="G3465" s="196">
        <v>59270.831441927992</v>
      </c>
    </row>
    <row r="3466" spans="1:7">
      <c r="A3466" s="190">
        <v>57519.840000000004</v>
      </c>
      <c r="F3466" s="174">
        <v>3460</v>
      </c>
      <c r="G3466" s="196">
        <v>31189.480578125</v>
      </c>
    </row>
    <row r="3467" spans="1:7">
      <c r="A3467" s="190">
        <v>57519.840000000004</v>
      </c>
      <c r="F3467" s="174">
        <v>3461</v>
      </c>
      <c r="G3467" s="196">
        <v>69885.418176000006</v>
      </c>
    </row>
    <row r="3468" spans="1:7">
      <c r="A3468" s="190">
        <v>57519.840000000004</v>
      </c>
      <c r="F3468" s="174">
        <v>3462</v>
      </c>
      <c r="G3468" s="196">
        <v>109841.55540940803</v>
      </c>
    </row>
    <row r="3469" spans="1:7">
      <c r="A3469" s="190">
        <v>57519.840000000004</v>
      </c>
      <c r="F3469" s="174">
        <v>3463</v>
      </c>
      <c r="G3469" s="196">
        <v>90608.74700881922</v>
      </c>
    </row>
    <row r="3470" spans="1:7">
      <c r="A3470" s="190">
        <v>57519.840000000004</v>
      </c>
      <c r="F3470" s="174">
        <v>3464</v>
      </c>
      <c r="G3470" s="196">
        <v>36831.972624999995</v>
      </c>
    </row>
    <row r="3471" spans="1:7">
      <c r="A3471" s="190">
        <v>57519.840000000004</v>
      </c>
      <c r="F3471" s="174">
        <v>3465</v>
      </c>
      <c r="G3471" s="196">
        <v>54469.757511680029</v>
      </c>
    </row>
    <row r="3472" spans="1:7">
      <c r="A3472" s="190">
        <v>57519.840000000004</v>
      </c>
      <c r="F3472" s="174">
        <v>3466</v>
      </c>
      <c r="G3472" s="196">
        <v>83547.229248000018</v>
      </c>
    </row>
    <row r="3473" spans="1:7">
      <c r="A3473" s="190">
        <v>57519.840000000004</v>
      </c>
      <c r="F3473" s="174">
        <v>3467</v>
      </c>
      <c r="G3473" s="196">
        <v>39545.907449999999</v>
      </c>
    </row>
    <row r="3474" spans="1:7">
      <c r="A3474" s="190">
        <v>57519.840000000011</v>
      </c>
      <c r="F3474" s="174">
        <v>3468</v>
      </c>
      <c r="G3474" s="196">
        <v>63292.00640000002</v>
      </c>
    </row>
    <row r="3475" spans="1:7">
      <c r="A3475" s="190">
        <v>57519.840000000011</v>
      </c>
      <c r="F3475" s="174">
        <v>3469</v>
      </c>
      <c r="G3475" s="196">
        <v>65117.980784640007</v>
      </c>
    </row>
    <row r="3476" spans="1:7">
      <c r="A3476" s="190">
        <v>57520.883026432006</v>
      </c>
      <c r="F3476" s="174">
        <v>3470</v>
      </c>
      <c r="G3476" s="196">
        <v>58360.454476800012</v>
      </c>
    </row>
    <row r="3477" spans="1:7">
      <c r="A3477" s="190">
        <v>57520.883026432006</v>
      </c>
      <c r="F3477" s="174">
        <v>3471</v>
      </c>
      <c r="G3477" s="196">
        <v>38852.119600000013</v>
      </c>
    </row>
    <row r="3478" spans="1:7">
      <c r="A3478" s="190">
        <v>57520.883026432013</v>
      </c>
      <c r="F3478" s="174">
        <v>3472</v>
      </c>
      <c r="G3478" s="196">
        <v>85158.596812800024</v>
      </c>
    </row>
    <row r="3479" spans="1:7">
      <c r="A3479" s="190">
        <v>57520.883026432013</v>
      </c>
      <c r="F3479" s="174">
        <v>3473</v>
      </c>
      <c r="G3479" s="196">
        <v>46028.334631999998</v>
      </c>
    </row>
    <row r="3480" spans="1:7">
      <c r="A3480" s="190">
        <v>57520.883026432013</v>
      </c>
      <c r="F3480" s="174">
        <v>3474</v>
      </c>
      <c r="G3480" s="196">
        <v>64494.685882430742</v>
      </c>
    </row>
    <row r="3481" spans="1:7">
      <c r="A3481" s="190">
        <v>57520.883026432013</v>
      </c>
      <c r="F3481" s="174">
        <v>3475</v>
      </c>
      <c r="G3481" s="196">
        <v>80338.298880000017</v>
      </c>
    </row>
    <row r="3482" spans="1:7">
      <c r="A3482" s="190">
        <v>57520.883026432013</v>
      </c>
      <c r="F3482" s="174">
        <v>3476</v>
      </c>
      <c r="G3482" s="196">
        <v>76727.895728332835</v>
      </c>
    </row>
    <row r="3483" spans="1:7">
      <c r="A3483" s="190">
        <v>57520.883026432013</v>
      </c>
      <c r="F3483" s="174">
        <v>3477</v>
      </c>
      <c r="G3483" s="196">
        <v>96973.480525824038</v>
      </c>
    </row>
    <row r="3484" spans="1:7">
      <c r="A3484" s="190">
        <v>57520.883026432013</v>
      </c>
      <c r="F3484" s="174">
        <v>3478</v>
      </c>
      <c r="G3484" s="196">
        <v>64181.19579791362</v>
      </c>
    </row>
    <row r="3485" spans="1:7">
      <c r="A3485" s="190">
        <v>57520.883026432013</v>
      </c>
      <c r="F3485" s="174">
        <v>3479</v>
      </c>
      <c r="G3485" s="196">
        <v>49661.285329739992</v>
      </c>
    </row>
    <row r="3486" spans="1:7">
      <c r="A3486" s="190">
        <v>57520.883026432013</v>
      </c>
      <c r="F3486" s="174">
        <v>3480</v>
      </c>
      <c r="G3486" s="196">
        <v>52020.943296000005</v>
      </c>
    </row>
    <row r="3487" spans="1:7">
      <c r="A3487" s="190">
        <v>57520.883026432013</v>
      </c>
      <c r="F3487" s="174">
        <v>3481</v>
      </c>
      <c r="G3487" s="196">
        <v>61167.008711999995</v>
      </c>
    </row>
    <row r="3488" spans="1:7">
      <c r="A3488" s="190">
        <v>57520.883026432013</v>
      </c>
      <c r="F3488" s="174">
        <v>3482</v>
      </c>
      <c r="G3488" s="196">
        <v>102791.88935737347</v>
      </c>
    </row>
    <row r="3489" spans="1:7">
      <c r="A3489" s="190">
        <v>57520.883026432013</v>
      </c>
      <c r="F3489" s="174">
        <v>3483</v>
      </c>
      <c r="G3489" s="196">
        <v>60775.680000000008</v>
      </c>
    </row>
    <row r="3490" spans="1:7">
      <c r="A3490" s="190">
        <v>57520.88302643202</v>
      </c>
      <c r="F3490" s="174">
        <v>3484</v>
      </c>
      <c r="G3490" s="196">
        <v>72505.314739199996</v>
      </c>
    </row>
    <row r="3491" spans="1:7">
      <c r="A3491" s="190">
        <v>57520.88302643202</v>
      </c>
      <c r="F3491" s="174">
        <v>3485</v>
      </c>
      <c r="G3491" s="196">
        <v>58858.819703999994</v>
      </c>
    </row>
    <row r="3492" spans="1:7">
      <c r="A3492" s="190">
        <v>57520.88302643202</v>
      </c>
      <c r="F3492" s="174">
        <v>3486</v>
      </c>
      <c r="G3492" s="196">
        <v>91931.26699008001</v>
      </c>
    </row>
    <row r="3493" spans="1:7">
      <c r="A3493" s="190">
        <v>57520.88302643202</v>
      </c>
      <c r="F3493" s="174">
        <v>3487</v>
      </c>
      <c r="G3493" s="196">
        <v>49952.725200000001</v>
      </c>
    </row>
    <row r="3494" spans="1:7">
      <c r="A3494" s="190">
        <v>57520.88302643202</v>
      </c>
      <c r="F3494" s="174">
        <v>3488</v>
      </c>
      <c r="G3494" s="196">
        <v>46028.334631999998</v>
      </c>
    </row>
    <row r="3495" spans="1:7">
      <c r="A3495" s="190">
        <v>57520.88302643202</v>
      </c>
      <c r="F3495" s="174">
        <v>3489</v>
      </c>
      <c r="G3495" s="196">
        <v>80507.432140800011</v>
      </c>
    </row>
    <row r="3496" spans="1:7">
      <c r="A3496" s="190">
        <v>57520.88302643202</v>
      </c>
      <c r="F3496" s="174">
        <v>3490</v>
      </c>
      <c r="G3496" s="196">
        <v>63735.050444800028</v>
      </c>
    </row>
    <row r="3497" spans="1:7">
      <c r="A3497" s="190">
        <v>57520.88302643202</v>
      </c>
      <c r="F3497" s="174">
        <v>3491</v>
      </c>
      <c r="G3497" s="196">
        <v>35556.007859062498</v>
      </c>
    </row>
    <row r="3498" spans="1:7">
      <c r="A3498" s="190">
        <v>57520.88302643202</v>
      </c>
      <c r="F3498" s="174">
        <v>3492</v>
      </c>
      <c r="G3498" s="196">
        <v>101481.79664987752</v>
      </c>
    </row>
    <row r="3499" spans="1:7">
      <c r="A3499" s="190">
        <v>57520.883026432028</v>
      </c>
      <c r="F3499" s="174">
        <v>3493</v>
      </c>
      <c r="G3499" s="196">
        <v>91241.353728000016</v>
      </c>
    </row>
    <row r="3500" spans="1:7">
      <c r="A3500" s="190">
        <v>57520.883026432028</v>
      </c>
      <c r="F3500" s="174">
        <v>3494</v>
      </c>
      <c r="G3500" s="196">
        <v>52494.422399999996</v>
      </c>
    </row>
    <row r="3501" spans="1:7">
      <c r="A3501" s="190">
        <v>57584.540966456007</v>
      </c>
      <c r="F3501" s="174">
        <v>3495</v>
      </c>
      <c r="G3501" s="196">
        <v>90508.581824102454</v>
      </c>
    </row>
    <row r="3502" spans="1:7">
      <c r="A3502" s="190">
        <v>57584.540966456014</v>
      </c>
      <c r="F3502" s="174">
        <v>3496</v>
      </c>
      <c r="G3502" s="196">
        <v>27859.995568749993</v>
      </c>
    </row>
    <row r="3503" spans="1:7">
      <c r="A3503" s="190">
        <v>57584.540966456014</v>
      </c>
      <c r="F3503" s="174">
        <v>3497</v>
      </c>
      <c r="G3503" s="196">
        <v>57858.447360000013</v>
      </c>
    </row>
    <row r="3504" spans="1:7">
      <c r="A3504" s="190">
        <v>57615.6</v>
      </c>
      <c r="F3504" s="174">
        <v>3498</v>
      </c>
      <c r="G3504" s="196">
        <v>68107.358136747338</v>
      </c>
    </row>
    <row r="3505" spans="1:7">
      <c r="A3505" s="190">
        <v>57615.600000000006</v>
      </c>
      <c r="F3505" s="174">
        <v>3499</v>
      </c>
      <c r="G3505" s="196">
        <v>69360.9516</v>
      </c>
    </row>
    <row r="3506" spans="1:7">
      <c r="A3506" s="190">
        <v>57615.600000000006</v>
      </c>
      <c r="F3506" s="174">
        <v>3500</v>
      </c>
      <c r="G3506" s="196">
        <v>65434.86</v>
      </c>
    </row>
    <row r="3507" spans="1:7">
      <c r="A3507" s="190">
        <v>57615.600000000006</v>
      </c>
      <c r="F3507" s="174">
        <v>3501</v>
      </c>
      <c r="G3507" s="196">
        <v>91931.266990080025</v>
      </c>
    </row>
    <row r="3508" spans="1:7">
      <c r="A3508" s="190">
        <v>57616.644762880009</v>
      </c>
      <c r="F3508" s="174">
        <v>3502</v>
      </c>
      <c r="G3508" s="196">
        <v>61629.517528320015</v>
      </c>
    </row>
    <row r="3509" spans="1:7">
      <c r="A3509" s="190">
        <v>57616.644762880009</v>
      </c>
      <c r="F3509" s="174">
        <v>3503</v>
      </c>
      <c r="G3509" s="196">
        <v>85754.70699048962</v>
      </c>
    </row>
    <row r="3510" spans="1:7">
      <c r="A3510" s="190">
        <v>57616.644762880009</v>
      </c>
      <c r="F3510" s="174">
        <v>3504</v>
      </c>
      <c r="G3510" s="196">
        <v>51357.931273600007</v>
      </c>
    </row>
    <row r="3511" spans="1:7">
      <c r="A3511" s="190">
        <v>57640.934400000006</v>
      </c>
      <c r="F3511" s="174">
        <v>3505</v>
      </c>
      <c r="G3511" s="196">
        <v>58141.054272000001</v>
      </c>
    </row>
    <row r="3512" spans="1:7">
      <c r="A3512" s="190">
        <v>57640.934400000006</v>
      </c>
      <c r="F3512" s="174">
        <v>3506</v>
      </c>
      <c r="G3512" s="196">
        <v>82081.488384000011</v>
      </c>
    </row>
    <row r="3513" spans="1:7">
      <c r="A3513" s="190">
        <v>57640.93440000002</v>
      </c>
      <c r="F3513" s="174">
        <v>3507</v>
      </c>
      <c r="G3513" s="196">
        <v>51272.571831040012</v>
      </c>
    </row>
    <row r="3514" spans="1:7">
      <c r="A3514" s="190">
        <v>57640.93440000002</v>
      </c>
      <c r="F3514" s="174">
        <v>3508</v>
      </c>
      <c r="G3514" s="196">
        <v>59843.641535999996</v>
      </c>
    </row>
    <row r="3515" spans="1:7">
      <c r="A3515" s="190">
        <v>57641.979622277126</v>
      </c>
      <c r="F3515" s="174">
        <v>3509</v>
      </c>
      <c r="G3515" s="196">
        <v>58141.054272000008</v>
      </c>
    </row>
    <row r="3516" spans="1:7">
      <c r="A3516" s="190">
        <v>57641.97962227714</v>
      </c>
      <c r="F3516" s="174">
        <v>3510</v>
      </c>
      <c r="G3516" s="196">
        <v>46370.073120000008</v>
      </c>
    </row>
    <row r="3517" spans="1:7">
      <c r="A3517" s="190">
        <v>57641.979622277162</v>
      </c>
      <c r="F3517" s="174">
        <v>3511</v>
      </c>
      <c r="G3517" s="196">
        <v>81205.952507904018</v>
      </c>
    </row>
    <row r="3518" spans="1:7">
      <c r="A3518" s="190">
        <v>57704.725199999993</v>
      </c>
      <c r="F3518" s="174">
        <v>3512</v>
      </c>
      <c r="G3518" s="196">
        <v>52217.248742400014</v>
      </c>
    </row>
    <row r="3519" spans="1:7">
      <c r="A3519" s="190">
        <v>57704.725200000001</v>
      </c>
      <c r="F3519" s="174">
        <v>3513</v>
      </c>
      <c r="G3519" s="196">
        <v>80766.206029824025</v>
      </c>
    </row>
    <row r="3520" spans="1:7">
      <c r="A3520" s="190">
        <v>57704.725200000001</v>
      </c>
      <c r="F3520" s="174">
        <v>3514</v>
      </c>
      <c r="G3520" s="196">
        <v>93066.180802560004</v>
      </c>
    </row>
    <row r="3521" spans="1:7">
      <c r="A3521" s="190">
        <v>57704.725200000008</v>
      </c>
      <c r="F3521" s="174">
        <v>3515</v>
      </c>
      <c r="G3521" s="196">
        <v>46622.543520000014</v>
      </c>
    </row>
    <row r="3522" spans="1:7">
      <c r="A3522" s="190">
        <v>57704.725200000008</v>
      </c>
      <c r="F3522" s="174">
        <v>3516</v>
      </c>
      <c r="G3522" s="196">
        <v>62321.37827328001</v>
      </c>
    </row>
    <row r="3523" spans="1:7">
      <c r="A3523" s="190">
        <v>57704.725200000008</v>
      </c>
      <c r="F3523" s="174">
        <v>3517</v>
      </c>
      <c r="G3523" s="196">
        <v>48790.034709920008</v>
      </c>
    </row>
    <row r="3524" spans="1:7">
      <c r="A3524" s="190">
        <v>57705.77157901696</v>
      </c>
      <c r="F3524" s="174">
        <v>3518</v>
      </c>
      <c r="G3524" s="196">
        <v>64629.292224000012</v>
      </c>
    </row>
    <row r="3525" spans="1:7">
      <c r="A3525" s="190">
        <v>57705.771579016968</v>
      </c>
      <c r="F3525" s="174">
        <v>3519</v>
      </c>
      <c r="G3525" s="196">
        <v>63841.157632000017</v>
      </c>
    </row>
    <row r="3526" spans="1:7">
      <c r="A3526" s="190">
        <v>57705.771579016982</v>
      </c>
      <c r="F3526" s="174">
        <v>3520</v>
      </c>
      <c r="G3526" s="196">
        <v>61167.00871200001</v>
      </c>
    </row>
    <row r="3527" spans="1:7">
      <c r="A3527" s="190">
        <v>57705.771579016982</v>
      </c>
      <c r="F3527" s="174">
        <v>3521</v>
      </c>
      <c r="G3527" s="196">
        <v>76321.383936000013</v>
      </c>
    </row>
    <row r="3528" spans="1:7">
      <c r="A3528" s="190">
        <v>57736.896000000001</v>
      </c>
      <c r="F3528" s="174">
        <v>3522</v>
      </c>
      <c r="G3528" s="196">
        <v>43562.530991</v>
      </c>
    </row>
    <row r="3529" spans="1:7">
      <c r="A3529" s="190">
        <v>57736.896000000008</v>
      </c>
      <c r="F3529" s="174">
        <v>3523</v>
      </c>
      <c r="G3529" s="196">
        <v>63292.00640000002</v>
      </c>
    </row>
    <row r="3530" spans="1:7">
      <c r="A3530" s="190">
        <v>57736.896000000008</v>
      </c>
      <c r="F3530" s="174">
        <v>3524</v>
      </c>
      <c r="G3530" s="196">
        <v>64837.029234720016</v>
      </c>
    </row>
    <row r="3531" spans="1:7">
      <c r="A3531" s="190">
        <v>57736.896000000008</v>
      </c>
      <c r="F3531" s="174">
        <v>3525</v>
      </c>
      <c r="G3531" s="196">
        <v>79949.247277957169</v>
      </c>
    </row>
    <row r="3532" spans="1:7">
      <c r="A3532" s="190">
        <v>57736.896000000008</v>
      </c>
      <c r="F3532" s="174">
        <v>3526</v>
      </c>
      <c r="G3532" s="196">
        <v>91433.440788480017</v>
      </c>
    </row>
    <row r="3533" spans="1:7">
      <c r="A3533" s="190">
        <v>57737.942962380803</v>
      </c>
      <c r="F3533" s="174">
        <v>3527</v>
      </c>
      <c r="G3533" s="196">
        <v>66031.625923200001</v>
      </c>
    </row>
    <row r="3534" spans="1:7">
      <c r="A3534" s="190">
        <v>57737.94296238081</v>
      </c>
      <c r="F3534" s="174">
        <v>3528</v>
      </c>
      <c r="G3534" s="196">
        <v>68803.904225280014</v>
      </c>
    </row>
    <row r="3535" spans="1:7">
      <c r="A3535" s="190">
        <v>57737.942962380817</v>
      </c>
      <c r="F3535" s="174">
        <v>3529</v>
      </c>
      <c r="G3535" s="196">
        <v>91140.489216000016</v>
      </c>
    </row>
    <row r="3536" spans="1:7">
      <c r="A3536" s="190">
        <v>57737.942962380825</v>
      </c>
      <c r="F3536" s="174">
        <v>3530</v>
      </c>
      <c r="G3536" s="196">
        <v>68032.067545788435</v>
      </c>
    </row>
    <row r="3537" spans="1:7">
      <c r="A3537" s="190">
        <v>57800.792999999991</v>
      </c>
      <c r="F3537" s="174">
        <v>3531</v>
      </c>
      <c r="G3537" s="196">
        <v>61991.193600000006</v>
      </c>
    </row>
    <row r="3538" spans="1:7">
      <c r="A3538" s="190">
        <v>57800.792999999998</v>
      </c>
      <c r="F3538" s="174">
        <v>3532</v>
      </c>
      <c r="G3538" s="196">
        <v>86401.566720000017</v>
      </c>
    </row>
    <row r="3539" spans="1:7">
      <c r="A3539" s="190">
        <v>57800.792999999998</v>
      </c>
      <c r="F3539" s="174">
        <v>3533</v>
      </c>
      <c r="G3539" s="196">
        <v>77598.388224000009</v>
      </c>
    </row>
    <row r="3540" spans="1:7">
      <c r="A3540" s="190">
        <v>57800.792999999998</v>
      </c>
      <c r="F3540" s="174">
        <v>3534</v>
      </c>
      <c r="G3540" s="196">
        <v>109720.12894617603</v>
      </c>
    </row>
    <row r="3541" spans="1:7">
      <c r="A3541" s="190">
        <v>57801.841121046404</v>
      </c>
      <c r="F3541" s="174">
        <v>3535</v>
      </c>
      <c r="G3541" s="196">
        <v>50386.138550999982</v>
      </c>
    </row>
    <row r="3542" spans="1:7">
      <c r="A3542" s="190">
        <v>57826.208832000004</v>
      </c>
      <c r="F3542" s="174">
        <v>3536</v>
      </c>
      <c r="G3542" s="196">
        <v>77392.219680000009</v>
      </c>
    </row>
    <row r="3543" spans="1:7">
      <c r="A3543" s="190">
        <v>57826.208832000011</v>
      </c>
      <c r="F3543" s="174">
        <v>3537</v>
      </c>
      <c r="G3543" s="196">
        <v>58327.936232159998</v>
      </c>
    </row>
    <row r="3544" spans="1:7">
      <c r="A3544" s="190">
        <v>57826.208832000011</v>
      </c>
      <c r="F3544" s="174">
        <v>3538</v>
      </c>
      <c r="G3544" s="196">
        <v>65009.751453696023</v>
      </c>
    </row>
    <row r="3545" spans="1:7">
      <c r="A3545" s="190">
        <v>57826.208832000011</v>
      </c>
      <c r="F3545" s="174">
        <v>3539</v>
      </c>
      <c r="G3545" s="196">
        <v>83980.301762560048</v>
      </c>
    </row>
    <row r="3546" spans="1:7">
      <c r="A3546" s="190">
        <v>57858.447360000006</v>
      </c>
      <c r="F3546" s="174">
        <v>3540</v>
      </c>
      <c r="G3546" s="196">
        <v>49234.107047999998</v>
      </c>
    </row>
    <row r="3547" spans="1:7">
      <c r="A3547" s="190">
        <v>57858.447360000006</v>
      </c>
      <c r="F3547" s="174">
        <v>3541</v>
      </c>
      <c r="G3547" s="196">
        <v>66170.639872512009</v>
      </c>
    </row>
    <row r="3548" spans="1:7">
      <c r="A3548" s="190">
        <v>57858.447360000013</v>
      </c>
      <c r="F3548" s="174">
        <v>3542</v>
      </c>
      <c r="G3548" s="196">
        <v>49419.896131199996</v>
      </c>
    </row>
    <row r="3549" spans="1:7">
      <c r="A3549" s="190">
        <v>57858.447360000013</v>
      </c>
      <c r="F3549" s="174">
        <v>3543</v>
      </c>
      <c r="G3549" s="196">
        <v>112445.20404418564</v>
      </c>
    </row>
    <row r="3550" spans="1:7">
      <c r="A3550" s="190">
        <v>57858.44736000002</v>
      </c>
      <c r="F3550" s="174">
        <v>3544</v>
      </c>
      <c r="G3550" s="196">
        <v>57584.540966456014</v>
      </c>
    </row>
    <row r="3551" spans="1:7">
      <c r="A3551" s="190">
        <v>57922.478879999995</v>
      </c>
      <c r="F3551" s="174">
        <v>3545</v>
      </c>
      <c r="G3551" s="196">
        <v>54030.857695600011</v>
      </c>
    </row>
    <row r="3552" spans="1:7">
      <c r="A3552" s="190">
        <v>57922.478879999995</v>
      </c>
      <c r="F3552" s="174">
        <v>3546</v>
      </c>
      <c r="G3552" s="196">
        <v>63975.560069120031</v>
      </c>
    </row>
    <row r="3553" spans="1:7">
      <c r="A3553" s="190">
        <v>57922.478879999995</v>
      </c>
      <c r="F3553" s="174">
        <v>3547</v>
      </c>
      <c r="G3553" s="196">
        <v>68401.240319999983</v>
      </c>
    </row>
    <row r="3554" spans="1:7">
      <c r="A3554" s="190">
        <v>57922.478879999995</v>
      </c>
      <c r="F3554" s="174">
        <v>3548</v>
      </c>
      <c r="G3554" s="196">
        <v>86727.610368000023</v>
      </c>
    </row>
    <row r="3555" spans="1:7">
      <c r="A3555" s="190">
        <v>57922.478879999995</v>
      </c>
      <c r="F3555" s="174">
        <v>3549</v>
      </c>
      <c r="G3555" s="196">
        <v>58205.398550999991</v>
      </c>
    </row>
    <row r="3556" spans="1:7">
      <c r="A3556" s="190">
        <v>57922.478880000002</v>
      </c>
      <c r="F3556" s="174">
        <v>3550</v>
      </c>
      <c r="G3556" s="196">
        <v>81510.912000000011</v>
      </c>
    </row>
    <row r="3557" spans="1:7">
      <c r="A3557" s="190">
        <v>57922.478880000002</v>
      </c>
      <c r="F3557" s="174">
        <v>3551</v>
      </c>
      <c r="G3557" s="196">
        <v>68659.358208000005</v>
      </c>
    </row>
    <row r="3558" spans="1:7">
      <c r="A3558" s="190">
        <v>57922.478880000002</v>
      </c>
      <c r="F3558" s="174">
        <v>3552</v>
      </c>
      <c r="G3558" s="196">
        <v>71114.898391040027</v>
      </c>
    </row>
    <row r="3559" spans="1:7">
      <c r="A3559" s="190">
        <v>57922.478880000002</v>
      </c>
      <c r="F3559" s="174">
        <v>3553</v>
      </c>
      <c r="G3559" s="196">
        <v>63735.050444800028</v>
      </c>
    </row>
    <row r="3560" spans="1:7">
      <c r="A3560" s="190">
        <v>57922.478880000002</v>
      </c>
      <c r="F3560" s="174">
        <v>3554</v>
      </c>
      <c r="G3560" s="196">
        <v>77555.150668799994</v>
      </c>
    </row>
    <row r="3561" spans="1:7">
      <c r="A3561" s="190">
        <v>57922.478880000002</v>
      </c>
      <c r="F3561" s="174">
        <v>3555</v>
      </c>
      <c r="G3561" s="196">
        <v>72657.957507072031</v>
      </c>
    </row>
    <row r="3562" spans="1:7">
      <c r="A3562" s="190">
        <v>57922.478880000002</v>
      </c>
      <c r="F3562" s="174">
        <v>3556</v>
      </c>
      <c r="G3562" s="196">
        <v>37147.170400236122</v>
      </c>
    </row>
    <row r="3563" spans="1:7">
      <c r="A3563" s="190">
        <v>57922.478880000002</v>
      </c>
      <c r="F3563" s="174">
        <v>3557</v>
      </c>
      <c r="G3563" s="196">
        <v>53149.699612800003</v>
      </c>
    </row>
    <row r="3564" spans="1:7">
      <c r="A3564" s="190">
        <v>57922.478880000002</v>
      </c>
      <c r="F3564" s="174">
        <v>3558</v>
      </c>
      <c r="G3564" s="196">
        <v>61561.387991040021</v>
      </c>
    </row>
    <row r="3565" spans="1:7">
      <c r="A3565" s="190">
        <v>57922.47888000001</v>
      </c>
      <c r="F3565" s="174">
        <v>3559</v>
      </c>
      <c r="G3565" s="196">
        <v>48790.034709920001</v>
      </c>
    </row>
    <row r="3566" spans="1:7">
      <c r="A3566" s="190">
        <v>57922.47888000001</v>
      </c>
      <c r="F3566" s="174">
        <v>3560</v>
      </c>
      <c r="G3566" s="196">
        <v>57519.840000000004</v>
      </c>
    </row>
    <row r="3567" spans="1:7">
      <c r="A3567" s="190">
        <v>57922.47888000001</v>
      </c>
      <c r="F3567" s="174">
        <v>3561</v>
      </c>
      <c r="G3567" s="196">
        <v>77144.255999999994</v>
      </c>
    </row>
    <row r="3568" spans="1:7">
      <c r="A3568" s="190">
        <v>57922.47888000001</v>
      </c>
      <c r="F3568" s="174">
        <v>3562</v>
      </c>
      <c r="G3568" s="196">
        <v>103292.09856000001</v>
      </c>
    </row>
    <row r="3569" spans="1:7">
      <c r="A3569" s="190">
        <v>57922.47888000001</v>
      </c>
      <c r="F3569" s="174">
        <v>3563</v>
      </c>
      <c r="G3569" s="196">
        <v>62425.131955200006</v>
      </c>
    </row>
    <row r="3570" spans="1:7">
      <c r="A3570" s="190">
        <v>57922.47888000001</v>
      </c>
      <c r="F3570" s="174">
        <v>3564</v>
      </c>
      <c r="G3570" s="196">
        <v>100776.36211507204</v>
      </c>
    </row>
    <row r="3571" spans="1:7">
      <c r="A3571" s="190">
        <v>57922.47888000001</v>
      </c>
      <c r="F3571" s="174">
        <v>3565</v>
      </c>
      <c r="G3571" s="196">
        <v>48736.098826240013</v>
      </c>
    </row>
    <row r="3572" spans="1:7">
      <c r="A3572" s="190">
        <v>57922.47888000001</v>
      </c>
      <c r="F3572" s="174">
        <v>3566</v>
      </c>
      <c r="G3572" s="196">
        <v>46622.543520000014</v>
      </c>
    </row>
    <row r="3573" spans="1:7">
      <c r="A3573" s="190">
        <v>57922.47888000001</v>
      </c>
      <c r="F3573" s="174">
        <v>3567</v>
      </c>
      <c r="G3573" s="196">
        <v>83233.141919999995</v>
      </c>
    </row>
    <row r="3574" spans="1:7">
      <c r="A3574" s="190">
        <v>57922.47888000001</v>
      </c>
      <c r="F3574" s="174">
        <v>3568</v>
      </c>
      <c r="G3574" s="196">
        <v>57704.725200000008</v>
      </c>
    </row>
    <row r="3575" spans="1:7">
      <c r="A3575" s="190">
        <v>57922.47888000001</v>
      </c>
      <c r="F3575" s="174">
        <v>3569</v>
      </c>
      <c r="G3575" s="196">
        <v>41228.823973624996</v>
      </c>
    </row>
    <row r="3576" spans="1:7">
      <c r="A3576" s="190">
        <v>57922.47888000001</v>
      </c>
      <c r="F3576" s="174">
        <v>3570</v>
      </c>
      <c r="G3576" s="196">
        <v>112084.93105152006</v>
      </c>
    </row>
    <row r="3577" spans="1:7">
      <c r="A3577" s="190">
        <v>57922.47888000001</v>
      </c>
      <c r="F3577" s="174">
        <v>3571</v>
      </c>
      <c r="G3577" s="196">
        <v>52188.15347088001</v>
      </c>
    </row>
    <row r="3578" spans="1:7">
      <c r="A3578" s="190">
        <v>57922.47888000001</v>
      </c>
      <c r="F3578" s="174">
        <v>3572</v>
      </c>
      <c r="G3578" s="196">
        <v>70669.960703999997</v>
      </c>
    </row>
    <row r="3579" spans="1:7">
      <c r="A3579" s="190">
        <v>57922.47888000001</v>
      </c>
      <c r="F3579" s="174">
        <v>3573</v>
      </c>
      <c r="G3579" s="196">
        <v>84568.16387489796</v>
      </c>
    </row>
    <row r="3580" spans="1:7">
      <c r="A3580" s="190">
        <v>57922.47888000001</v>
      </c>
      <c r="F3580" s="174">
        <v>3574</v>
      </c>
      <c r="G3580" s="196">
        <v>49234.107048000005</v>
      </c>
    </row>
    <row r="3581" spans="1:7">
      <c r="A3581" s="190">
        <v>57922.47888000001</v>
      </c>
      <c r="F3581" s="174">
        <v>3575</v>
      </c>
      <c r="G3581" s="196">
        <v>94714.62604800002</v>
      </c>
    </row>
    <row r="3582" spans="1:7">
      <c r="A3582" s="190">
        <v>57922.47888000001</v>
      </c>
      <c r="F3582" s="174">
        <v>3576</v>
      </c>
      <c r="G3582" s="196">
        <v>60227.507200000015</v>
      </c>
    </row>
    <row r="3583" spans="1:7">
      <c r="A3583" s="190">
        <v>57922.47888000001</v>
      </c>
      <c r="F3583" s="174">
        <v>3577</v>
      </c>
      <c r="G3583" s="196">
        <v>99008.355762176056</v>
      </c>
    </row>
    <row r="3584" spans="1:7">
      <c r="A3584" s="190">
        <v>57922.47888000001</v>
      </c>
      <c r="F3584" s="174">
        <v>3578</v>
      </c>
      <c r="G3584" s="196">
        <v>61732.119388800005</v>
      </c>
    </row>
    <row r="3585" spans="1:7">
      <c r="A3585" s="190">
        <v>57922.478880000017</v>
      </c>
      <c r="F3585" s="174">
        <v>3579</v>
      </c>
      <c r="G3585" s="196">
        <v>52949.888712</v>
      </c>
    </row>
    <row r="3586" spans="1:7">
      <c r="A3586" s="190">
        <v>58018.909199999995</v>
      </c>
      <c r="F3586" s="174">
        <v>3580</v>
      </c>
      <c r="G3586" s="196">
        <v>92573.107199999984</v>
      </c>
    </row>
    <row r="3587" spans="1:7">
      <c r="A3587" s="190">
        <v>58018.909199999995</v>
      </c>
      <c r="F3587" s="174">
        <v>3581</v>
      </c>
      <c r="G3587" s="196">
        <v>84568.16387489796</v>
      </c>
    </row>
    <row r="3588" spans="1:7">
      <c r="A3588" s="190">
        <v>58018.909200000002</v>
      </c>
      <c r="F3588" s="174">
        <v>3582</v>
      </c>
      <c r="G3588" s="196">
        <v>66141.556488000002</v>
      </c>
    </row>
    <row r="3589" spans="1:7">
      <c r="A3589" s="190">
        <v>58018.909200000002</v>
      </c>
      <c r="F3589" s="174">
        <v>3583</v>
      </c>
      <c r="G3589" s="196">
        <v>77306.664960000009</v>
      </c>
    </row>
    <row r="3590" spans="1:7">
      <c r="A3590" s="190">
        <v>58018.909200000002</v>
      </c>
      <c r="F3590" s="174">
        <v>3584</v>
      </c>
      <c r="G3590" s="196">
        <v>68803.904225280014</v>
      </c>
    </row>
    <row r="3591" spans="1:7">
      <c r="A3591" s="190">
        <v>58018.909200000002</v>
      </c>
      <c r="F3591" s="174">
        <v>3585</v>
      </c>
      <c r="G3591" s="196">
        <v>77598.388224000024</v>
      </c>
    </row>
    <row r="3592" spans="1:7">
      <c r="A3592" s="190">
        <v>58018.909200000002</v>
      </c>
      <c r="F3592" s="174">
        <v>3586</v>
      </c>
      <c r="G3592" s="196">
        <v>78141.576941568026</v>
      </c>
    </row>
    <row r="3593" spans="1:7">
      <c r="A3593" s="190">
        <v>58018.909200000002</v>
      </c>
      <c r="F3593" s="174">
        <v>3587</v>
      </c>
      <c r="G3593" s="196">
        <v>57520.88302643202</v>
      </c>
    </row>
    <row r="3594" spans="1:7">
      <c r="A3594" s="190">
        <v>58018.909200000002</v>
      </c>
      <c r="F3594" s="174">
        <v>3588</v>
      </c>
      <c r="G3594" s="196">
        <v>60870.797277810714</v>
      </c>
    </row>
    <row r="3595" spans="1:7">
      <c r="A3595" s="190">
        <v>58018.909200000002</v>
      </c>
      <c r="F3595" s="174">
        <v>3589</v>
      </c>
      <c r="G3595" s="196">
        <v>82081.488384000026</v>
      </c>
    </row>
    <row r="3596" spans="1:7">
      <c r="A3596" s="190">
        <v>58044.420940799995</v>
      </c>
      <c r="F3596" s="174">
        <v>3590</v>
      </c>
      <c r="G3596" s="196">
        <v>57488.832588118406</v>
      </c>
    </row>
    <row r="3597" spans="1:7">
      <c r="A3597" s="190">
        <v>58044.420940800002</v>
      </c>
      <c r="F3597" s="174">
        <v>3591</v>
      </c>
      <c r="G3597" s="196">
        <v>51164.856344</v>
      </c>
    </row>
    <row r="3598" spans="1:7">
      <c r="A3598" s="190">
        <v>58044.420940800002</v>
      </c>
      <c r="F3598" s="174">
        <v>3592</v>
      </c>
      <c r="G3598" s="196">
        <v>51250.036459999996</v>
      </c>
    </row>
    <row r="3599" spans="1:7">
      <c r="A3599" s="190">
        <v>58044.420940800002</v>
      </c>
      <c r="F3599" s="174">
        <v>3593</v>
      </c>
      <c r="G3599" s="196">
        <v>86679.286041600019</v>
      </c>
    </row>
    <row r="3600" spans="1:7">
      <c r="A3600" s="190">
        <v>58044.420940800002</v>
      </c>
      <c r="F3600" s="174">
        <v>3594</v>
      </c>
      <c r="G3600" s="196">
        <v>75381.792294502433</v>
      </c>
    </row>
    <row r="3601" spans="1:7">
      <c r="A3601" s="190">
        <v>58044.420940800002</v>
      </c>
      <c r="F3601" s="174">
        <v>3595</v>
      </c>
      <c r="G3601" s="196">
        <v>72304.788111360016</v>
      </c>
    </row>
    <row r="3602" spans="1:7">
      <c r="A3602" s="190">
        <v>58044.420940800002</v>
      </c>
      <c r="F3602" s="174">
        <v>3596</v>
      </c>
      <c r="G3602" s="196">
        <v>85158.596812800024</v>
      </c>
    </row>
    <row r="3603" spans="1:7">
      <c r="A3603" s="190">
        <v>58044.420940800002</v>
      </c>
      <c r="F3603" s="174">
        <v>3597</v>
      </c>
      <c r="G3603" s="196">
        <v>85754.70699048962</v>
      </c>
    </row>
    <row r="3604" spans="1:7">
      <c r="A3604" s="190">
        <v>58044.420940800002</v>
      </c>
      <c r="F3604" s="174">
        <v>3598</v>
      </c>
      <c r="G3604" s="196">
        <v>95737.544009318444</v>
      </c>
    </row>
    <row r="3605" spans="1:7">
      <c r="A3605" s="190">
        <v>58044.420940800002</v>
      </c>
      <c r="F3605" s="174">
        <v>3599</v>
      </c>
      <c r="G3605" s="196">
        <v>72537.196358860834</v>
      </c>
    </row>
    <row r="3606" spans="1:7">
      <c r="A3606" s="190">
        <v>58044.420940800002</v>
      </c>
      <c r="F3606" s="174">
        <v>3600</v>
      </c>
      <c r="G3606" s="196">
        <v>96769.754726400031</v>
      </c>
    </row>
    <row r="3607" spans="1:7">
      <c r="A3607" s="190">
        <v>58044.42094080001</v>
      </c>
      <c r="F3607" s="174">
        <v>3601</v>
      </c>
      <c r="G3607" s="196">
        <v>98019.016704000023</v>
      </c>
    </row>
    <row r="3608" spans="1:7">
      <c r="A3608" s="190">
        <v>58044.42094080001</v>
      </c>
      <c r="F3608" s="174">
        <v>3602</v>
      </c>
      <c r="G3608" s="196">
        <v>44032.207875</v>
      </c>
    </row>
    <row r="3609" spans="1:7">
      <c r="A3609" s="190">
        <v>58044.42094080001</v>
      </c>
      <c r="F3609" s="174">
        <v>3603</v>
      </c>
      <c r="G3609" s="196">
        <v>60649.099750400004</v>
      </c>
    </row>
    <row r="3610" spans="1:7">
      <c r="A3610" s="190">
        <v>58044.42094080001</v>
      </c>
      <c r="F3610" s="174">
        <v>3604</v>
      </c>
      <c r="G3610" s="196">
        <v>65081.697269568016</v>
      </c>
    </row>
    <row r="3611" spans="1:7">
      <c r="A3611" s="190">
        <v>58044.42094080001</v>
      </c>
      <c r="F3611" s="174">
        <v>3605</v>
      </c>
      <c r="G3611" s="196">
        <v>67417.222476800016</v>
      </c>
    </row>
    <row r="3612" spans="1:7">
      <c r="A3612" s="190">
        <v>58044.42094080001</v>
      </c>
      <c r="F3612" s="174">
        <v>3606</v>
      </c>
      <c r="G3612" s="196">
        <v>73400.410454399986</v>
      </c>
    </row>
    <row r="3613" spans="1:7">
      <c r="A3613" s="190">
        <v>58044.42094080001</v>
      </c>
      <c r="F3613" s="174">
        <v>3607</v>
      </c>
      <c r="G3613" s="196">
        <v>52020.943296000005</v>
      </c>
    </row>
    <row r="3614" spans="1:7">
      <c r="A3614" s="190">
        <v>58044.42094080001</v>
      </c>
      <c r="F3614" s="174">
        <v>3608</v>
      </c>
      <c r="G3614" s="196">
        <v>43278.734912000022</v>
      </c>
    </row>
    <row r="3615" spans="1:7">
      <c r="A3615" s="190">
        <v>58044.42094080001</v>
      </c>
      <c r="F3615" s="174">
        <v>3609</v>
      </c>
      <c r="G3615" s="196">
        <v>60447.663632384021</v>
      </c>
    </row>
    <row r="3616" spans="1:7">
      <c r="A3616" s="190">
        <v>58044.42094080001</v>
      </c>
      <c r="F3616" s="174">
        <v>3610</v>
      </c>
      <c r="G3616" s="196">
        <v>96769.754726400031</v>
      </c>
    </row>
    <row r="3617" spans="1:7">
      <c r="A3617" s="190">
        <v>58044.42094080001</v>
      </c>
      <c r="F3617" s="174">
        <v>3611</v>
      </c>
      <c r="G3617" s="196">
        <v>73832.503436697603</v>
      </c>
    </row>
    <row r="3618" spans="1:7">
      <c r="A3618" s="190">
        <v>58044.42094080001</v>
      </c>
      <c r="F3618" s="174">
        <v>3612</v>
      </c>
      <c r="G3618" s="196">
        <v>55915.878718799999</v>
      </c>
    </row>
    <row r="3619" spans="1:7">
      <c r="A3619" s="190">
        <v>58044.42094080001</v>
      </c>
      <c r="F3619" s="174">
        <v>3613</v>
      </c>
      <c r="G3619" s="196">
        <v>65710.665216000009</v>
      </c>
    </row>
    <row r="3620" spans="1:7">
      <c r="A3620" s="190">
        <v>58044.420940800017</v>
      </c>
      <c r="F3620" s="174">
        <v>3614</v>
      </c>
      <c r="G3620" s="196">
        <v>77847.81161472002</v>
      </c>
    </row>
    <row r="3621" spans="1:7">
      <c r="A3621" s="190">
        <v>58044.420940800017</v>
      </c>
      <c r="F3621" s="174">
        <v>3615</v>
      </c>
      <c r="G3621" s="196">
        <v>67305.171691520023</v>
      </c>
    </row>
    <row r="3622" spans="1:7">
      <c r="A3622" s="190">
        <v>58044.420940800017</v>
      </c>
      <c r="F3622" s="174">
        <v>3616</v>
      </c>
      <c r="G3622" s="196">
        <v>104073.13244160001</v>
      </c>
    </row>
    <row r="3623" spans="1:7">
      <c r="A3623" s="190">
        <v>58044.420940800017</v>
      </c>
      <c r="F3623" s="174">
        <v>3617</v>
      </c>
      <c r="G3623" s="196">
        <v>48790.034709920001</v>
      </c>
    </row>
    <row r="3624" spans="1:7">
      <c r="A3624" s="190">
        <v>58044.420940800024</v>
      </c>
      <c r="F3624" s="174">
        <v>3618</v>
      </c>
      <c r="G3624" s="196">
        <v>46028.334632000013</v>
      </c>
    </row>
    <row r="3625" spans="1:7">
      <c r="A3625" s="190">
        <v>58108.658276399998</v>
      </c>
      <c r="F3625" s="174">
        <v>3619</v>
      </c>
      <c r="G3625" s="196">
        <v>57736.896000000008</v>
      </c>
    </row>
    <row r="3626" spans="1:7">
      <c r="A3626" s="190">
        <v>58108.658276399998</v>
      </c>
      <c r="F3626" s="174">
        <v>3620</v>
      </c>
      <c r="G3626" s="196">
        <v>83933.50822707203</v>
      </c>
    </row>
    <row r="3627" spans="1:7">
      <c r="A3627" s="190">
        <v>58108.658276400005</v>
      </c>
      <c r="F3627" s="174">
        <v>3621</v>
      </c>
      <c r="G3627" s="196">
        <v>65921.878068479986</v>
      </c>
    </row>
    <row r="3628" spans="1:7">
      <c r="A3628" s="190">
        <v>58108.658276400005</v>
      </c>
      <c r="F3628" s="174">
        <v>3622</v>
      </c>
      <c r="G3628" s="196">
        <v>57425.28045076484</v>
      </c>
    </row>
    <row r="3629" spans="1:7">
      <c r="A3629" s="190">
        <v>58108.658276400005</v>
      </c>
      <c r="F3629" s="174">
        <v>3623</v>
      </c>
      <c r="G3629" s="196">
        <v>40874.180350000002</v>
      </c>
    </row>
    <row r="3630" spans="1:7">
      <c r="A3630" s="190">
        <v>58108.658276400005</v>
      </c>
      <c r="F3630" s="174">
        <v>3624</v>
      </c>
      <c r="G3630" s="196">
        <v>68507.049757440007</v>
      </c>
    </row>
    <row r="3631" spans="1:7">
      <c r="A3631" s="190">
        <v>58108.658276400005</v>
      </c>
      <c r="F3631" s="174">
        <v>3625</v>
      </c>
      <c r="G3631" s="196">
        <v>81205.952507904018</v>
      </c>
    </row>
    <row r="3632" spans="1:7">
      <c r="A3632" s="190">
        <v>58108.658276400005</v>
      </c>
      <c r="F3632" s="174">
        <v>3626</v>
      </c>
      <c r="G3632" s="196">
        <v>45758.961124999987</v>
      </c>
    </row>
    <row r="3633" spans="1:7">
      <c r="A3633" s="190">
        <v>58108.658276400005</v>
      </c>
      <c r="F3633" s="174">
        <v>3627</v>
      </c>
      <c r="G3633" s="196">
        <v>87189.549008486429</v>
      </c>
    </row>
    <row r="3634" spans="1:7">
      <c r="A3634" s="190">
        <v>58108.658276400005</v>
      </c>
      <c r="F3634" s="174">
        <v>3628</v>
      </c>
      <c r="G3634" s="196">
        <v>77555.150668800008</v>
      </c>
    </row>
    <row r="3635" spans="1:7">
      <c r="A3635" s="190">
        <v>58108.658276400005</v>
      </c>
      <c r="F3635" s="174">
        <v>3629</v>
      </c>
      <c r="G3635" s="196">
        <v>60421.095616000013</v>
      </c>
    </row>
    <row r="3636" spans="1:7">
      <c r="A3636" s="190">
        <v>58141.054271999987</v>
      </c>
      <c r="F3636" s="174">
        <v>3630</v>
      </c>
      <c r="G3636" s="196">
        <v>96608.918568960027</v>
      </c>
    </row>
    <row r="3637" spans="1:7">
      <c r="A3637" s="190">
        <v>58141.054271999994</v>
      </c>
      <c r="F3637" s="174">
        <v>3631</v>
      </c>
      <c r="G3637" s="196">
        <v>68651.275125350425</v>
      </c>
    </row>
    <row r="3638" spans="1:7">
      <c r="A3638" s="190">
        <v>58141.054271999994</v>
      </c>
      <c r="F3638" s="174">
        <v>3632</v>
      </c>
      <c r="G3638" s="196">
        <v>67671.627089920017</v>
      </c>
    </row>
    <row r="3639" spans="1:7">
      <c r="A3639" s="190">
        <v>58141.054271999994</v>
      </c>
      <c r="F3639" s="174">
        <v>3633</v>
      </c>
      <c r="G3639" s="196">
        <v>57184.251208000009</v>
      </c>
    </row>
    <row r="3640" spans="1:7">
      <c r="A3640" s="190">
        <v>58141.054271999994</v>
      </c>
      <c r="F3640" s="174">
        <v>3634</v>
      </c>
      <c r="G3640" s="196">
        <v>45931.636449999991</v>
      </c>
    </row>
    <row r="3641" spans="1:7">
      <c r="A3641" s="190">
        <v>58141.054271999994</v>
      </c>
      <c r="F3641" s="174">
        <v>3635</v>
      </c>
      <c r="G3641" s="196">
        <v>72657.957507072017</v>
      </c>
    </row>
    <row r="3642" spans="1:7">
      <c r="A3642" s="190">
        <v>58141.054272000001</v>
      </c>
      <c r="F3642" s="174">
        <v>3636</v>
      </c>
      <c r="G3642" s="196">
        <v>64736.888160000017</v>
      </c>
    </row>
    <row r="3643" spans="1:7">
      <c r="A3643" s="190">
        <v>58141.054272000001</v>
      </c>
      <c r="F3643" s="174">
        <v>3637</v>
      </c>
      <c r="G3643" s="196">
        <v>64873.176345600019</v>
      </c>
    </row>
    <row r="3644" spans="1:7">
      <c r="A3644" s="190">
        <v>58141.054272000001</v>
      </c>
      <c r="F3644" s="174">
        <v>3638</v>
      </c>
      <c r="G3644" s="196">
        <v>51215.891578880022</v>
      </c>
    </row>
    <row r="3645" spans="1:7">
      <c r="A3645" s="190">
        <v>58141.054272000001</v>
      </c>
      <c r="F3645" s="174">
        <v>3639</v>
      </c>
      <c r="G3645" s="196">
        <v>60320.672742400013</v>
      </c>
    </row>
    <row r="3646" spans="1:7">
      <c r="A3646" s="190">
        <v>58141.054272000001</v>
      </c>
      <c r="F3646" s="174">
        <v>3640</v>
      </c>
      <c r="G3646" s="196">
        <v>38852.119600000005</v>
      </c>
    </row>
    <row r="3647" spans="1:7">
      <c r="A3647" s="190">
        <v>58141.054272000001</v>
      </c>
      <c r="F3647" s="174">
        <v>3641</v>
      </c>
      <c r="G3647" s="196">
        <v>81205.952507904032</v>
      </c>
    </row>
    <row r="3648" spans="1:7">
      <c r="A3648" s="190">
        <v>58141.054272000001</v>
      </c>
      <c r="F3648" s="174">
        <v>3642</v>
      </c>
      <c r="G3648" s="196">
        <v>147154.05529251843</v>
      </c>
    </row>
    <row r="3649" spans="1:7">
      <c r="A3649" s="190">
        <v>58141.054272000001</v>
      </c>
      <c r="F3649" s="174">
        <v>3643</v>
      </c>
      <c r="G3649" s="196">
        <v>68689.548705792025</v>
      </c>
    </row>
    <row r="3650" spans="1:7">
      <c r="A3650" s="190">
        <v>58141.054272000001</v>
      </c>
      <c r="F3650" s="174">
        <v>3644</v>
      </c>
      <c r="G3650" s="196">
        <v>48892.750572467208</v>
      </c>
    </row>
    <row r="3651" spans="1:7">
      <c r="A3651" s="190">
        <v>58141.054272000001</v>
      </c>
      <c r="F3651" s="174">
        <v>3645</v>
      </c>
      <c r="G3651" s="196">
        <v>57184.251208000016</v>
      </c>
    </row>
    <row r="3652" spans="1:7">
      <c r="A3652" s="190">
        <v>58141.054272000001</v>
      </c>
      <c r="F3652" s="174">
        <v>3646</v>
      </c>
      <c r="G3652" s="196">
        <v>76770.672082944031</v>
      </c>
    </row>
    <row r="3653" spans="1:7">
      <c r="A3653" s="190">
        <v>58141.054272000008</v>
      </c>
      <c r="F3653" s="174">
        <v>3647</v>
      </c>
      <c r="G3653" s="196">
        <v>61201.109760000014</v>
      </c>
    </row>
    <row r="3654" spans="1:7">
      <c r="A3654" s="190">
        <v>58141.054272000008</v>
      </c>
      <c r="F3654" s="174">
        <v>3648</v>
      </c>
      <c r="G3654" s="196">
        <v>106480.68449894404</v>
      </c>
    </row>
    <row r="3655" spans="1:7">
      <c r="A3655" s="190">
        <v>58141.054272000008</v>
      </c>
      <c r="F3655" s="174">
        <v>3649</v>
      </c>
      <c r="G3655" s="196">
        <v>57616.644762880016</v>
      </c>
    </row>
    <row r="3656" spans="1:7">
      <c r="A3656" s="190">
        <v>58141.054272000008</v>
      </c>
      <c r="F3656" s="174">
        <v>3650</v>
      </c>
      <c r="G3656" s="196">
        <v>61268.840580000004</v>
      </c>
    </row>
    <row r="3657" spans="1:7">
      <c r="A3657" s="190">
        <v>58141.054272000008</v>
      </c>
      <c r="F3657" s="174">
        <v>3651</v>
      </c>
      <c r="G3657" s="196">
        <v>58141.054272000001</v>
      </c>
    </row>
    <row r="3658" spans="1:7">
      <c r="A3658" s="190">
        <v>58141.054272000008</v>
      </c>
      <c r="F3658" s="174">
        <v>3652</v>
      </c>
      <c r="G3658" s="196">
        <v>64181.195797913613</v>
      </c>
    </row>
    <row r="3659" spans="1:7">
      <c r="A3659" s="190">
        <v>58141.054272000008</v>
      </c>
      <c r="F3659" s="174">
        <v>3653</v>
      </c>
      <c r="G3659" s="196">
        <v>73677.393135359991</v>
      </c>
    </row>
    <row r="3660" spans="1:7">
      <c r="A3660" s="190">
        <v>58141.054272000008</v>
      </c>
      <c r="F3660" s="174">
        <v>3654</v>
      </c>
      <c r="G3660" s="196">
        <v>54643.848000000005</v>
      </c>
    </row>
    <row r="3661" spans="1:7">
      <c r="A3661" s="190">
        <v>58141.054272000008</v>
      </c>
      <c r="F3661" s="174">
        <v>3655</v>
      </c>
      <c r="G3661" s="196">
        <v>75507.289174016027</v>
      </c>
    </row>
    <row r="3662" spans="1:7">
      <c r="A3662" s="190">
        <v>58141.054272000008</v>
      </c>
      <c r="F3662" s="174">
        <v>3656</v>
      </c>
      <c r="G3662" s="196">
        <v>45804.604160000024</v>
      </c>
    </row>
    <row r="3663" spans="1:7">
      <c r="A3663" s="190">
        <v>58141.054272000008</v>
      </c>
      <c r="F3663" s="174">
        <v>3657</v>
      </c>
      <c r="G3663" s="196">
        <v>106480.68449894406</v>
      </c>
    </row>
    <row r="3664" spans="1:7">
      <c r="A3664" s="190">
        <v>58141.054272000016</v>
      </c>
      <c r="F3664" s="174">
        <v>3658</v>
      </c>
      <c r="G3664" s="196">
        <v>26326.771093749998</v>
      </c>
    </row>
    <row r="3665" spans="1:7">
      <c r="A3665" s="190">
        <v>58141.054272000016</v>
      </c>
      <c r="F3665" s="174">
        <v>3659</v>
      </c>
      <c r="G3665" s="196">
        <v>120931.63453808645</v>
      </c>
    </row>
    <row r="3666" spans="1:7">
      <c r="A3666" s="190">
        <v>58141.054272000016</v>
      </c>
      <c r="F3666" s="174">
        <v>3660</v>
      </c>
      <c r="G3666" s="196">
        <v>67814.093673267227</v>
      </c>
    </row>
    <row r="3667" spans="1:7">
      <c r="A3667" s="190">
        <v>58141.054272000016</v>
      </c>
      <c r="F3667" s="174">
        <v>3661</v>
      </c>
      <c r="G3667" s="196">
        <v>41297.46241531249</v>
      </c>
    </row>
    <row r="3668" spans="1:7">
      <c r="A3668" s="190">
        <v>58141.054272000016</v>
      </c>
      <c r="F3668" s="174">
        <v>3662</v>
      </c>
      <c r="G3668" s="196">
        <v>51934.481894400007</v>
      </c>
    </row>
    <row r="3669" spans="1:7">
      <c r="A3669" s="190">
        <v>58141.054272000016</v>
      </c>
      <c r="F3669" s="174">
        <v>3663</v>
      </c>
      <c r="G3669" s="196">
        <v>73441.331711999985</v>
      </c>
    </row>
    <row r="3670" spans="1:7">
      <c r="A3670" s="190">
        <v>58141.054272000016</v>
      </c>
      <c r="F3670" s="174">
        <v>3664</v>
      </c>
      <c r="G3670" s="196">
        <v>71383.256498176037</v>
      </c>
    </row>
    <row r="3671" spans="1:7">
      <c r="A3671" s="190">
        <v>58141.054272000023</v>
      </c>
      <c r="F3671" s="174">
        <v>3665</v>
      </c>
      <c r="G3671" s="196">
        <v>41297.462415312504</v>
      </c>
    </row>
    <row r="3672" spans="1:7">
      <c r="A3672" s="190">
        <v>58141.054272000023</v>
      </c>
      <c r="F3672" s="174">
        <v>3666</v>
      </c>
      <c r="G3672" s="196">
        <v>47276.686349999989</v>
      </c>
    </row>
    <row r="3673" spans="1:7">
      <c r="A3673" s="190">
        <v>58141.054272000023</v>
      </c>
      <c r="F3673" s="174">
        <v>3667</v>
      </c>
      <c r="G3673" s="196">
        <v>57520.883026432028</v>
      </c>
    </row>
    <row r="3674" spans="1:7">
      <c r="A3674" s="190">
        <v>58166.619721728006</v>
      </c>
      <c r="F3674" s="174">
        <v>3668</v>
      </c>
      <c r="G3674" s="196">
        <v>65463.632639999996</v>
      </c>
    </row>
    <row r="3675" spans="1:7">
      <c r="A3675" s="190">
        <v>58166.619721728013</v>
      </c>
      <c r="F3675" s="174">
        <v>3669</v>
      </c>
      <c r="G3675" s="196">
        <v>90799.502265679912</v>
      </c>
    </row>
    <row r="3676" spans="1:7">
      <c r="A3676" s="190">
        <v>58166.619721728013</v>
      </c>
      <c r="F3676" s="174">
        <v>3670</v>
      </c>
      <c r="G3676" s="196">
        <v>92073.474873999381</v>
      </c>
    </row>
    <row r="3677" spans="1:7">
      <c r="A3677" s="190">
        <v>58166.619721728035</v>
      </c>
      <c r="F3677" s="174">
        <v>3671</v>
      </c>
      <c r="G3677" s="196">
        <v>51443.43282400001</v>
      </c>
    </row>
    <row r="3678" spans="1:7">
      <c r="A3678" s="190">
        <v>58205.398550999991</v>
      </c>
      <c r="F3678" s="174">
        <v>3672</v>
      </c>
      <c r="G3678" s="196">
        <v>68765.566926336018</v>
      </c>
    </row>
    <row r="3679" spans="1:7">
      <c r="A3679" s="190">
        <v>58205.398550999991</v>
      </c>
      <c r="F3679" s="174">
        <v>3673</v>
      </c>
      <c r="G3679" s="196">
        <v>54643.847999999998</v>
      </c>
    </row>
    <row r="3680" spans="1:7">
      <c r="A3680" s="190">
        <v>58205.398551000013</v>
      </c>
      <c r="F3680" s="174">
        <v>3674</v>
      </c>
      <c r="G3680" s="196">
        <v>48811.488383150107</v>
      </c>
    </row>
    <row r="3681" spans="1:7">
      <c r="A3681" s="190">
        <v>58230.992293823991</v>
      </c>
      <c r="F3681" s="174">
        <v>3675</v>
      </c>
      <c r="G3681" s="196">
        <v>78391.324799999988</v>
      </c>
    </row>
    <row r="3682" spans="1:7">
      <c r="A3682" s="190">
        <v>58230.992293824005</v>
      </c>
      <c r="F3682" s="174">
        <v>3676</v>
      </c>
      <c r="G3682" s="196">
        <v>54379.226058752021</v>
      </c>
    </row>
    <row r="3683" spans="1:7">
      <c r="A3683" s="190">
        <v>58230.992293824005</v>
      </c>
      <c r="F3683" s="174">
        <v>3677</v>
      </c>
      <c r="G3683" s="196">
        <v>54644.838875110414</v>
      </c>
    </row>
    <row r="3684" spans="1:7">
      <c r="A3684" s="190">
        <v>58230.992293824005</v>
      </c>
      <c r="F3684" s="174">
        <v>3678</v>
      </c>
      <c r="G3684" s="196">
        <v>37303.067751000002</v>
      </c>
    </row>
    <row r="3685" spans="1:7">
      <c r="A3685" s="190">
        <v>58230.992293824005</v>
      </c>
      <c r="F3685" s="174">
        <v>3679</v>
      </c>
      <c r="G3685" s="196">
        <v>57641.979622277133</v>
      </c>
    </row>
    <row r="3686" spans="1:7">
      <c r="A3686" s="190">
        <v>58230.99229382402</v>
      </c>
      <c r="F3686" s="174">
        <v>3680</v>
      </c>
      <c r="G3686" s="196">
        <v>45855.29578</v>
      </c>
    </row>
    <row r="3687" spans="1:7">
      <c r="A3687" s="190">
        <v>58230.992293824027</v>
      </c>
      <c r="F3687" s="174">
        <v>3681</v>
      </c>
      <c r="G3687" s="196">
        <v>82035.752860799985</v>
      </c>
    </row>
    <row r="3688" spans="1:7">
      <c r="A3688" s="190">
        <v>58237.848480000001</v>
      </c>
      <c r="F3688" s="174">
        <v>3682</v>
      </c>
      <c r="G3688" s="196">
        <v>93704.33670348805</v>
      </c>
    </row>
    <row r="3689" spans="1:7">
      <c r="A3689" s="190">
        <v>58237.848480000008</v>
      </c>
      <c r="F3689" s="174">
        <v>3683</v>
      </c>
      <c r="G3689" s="196">
        <v>43097.082500000004</v>
      </c>
    </row>
    <row r="3690" spans="1:7">
      <c r="A3690" s="190">
        <v>58237.848480000008</v>
      </c>
      <c r="F3690" s="174">
        <v>3684</v>
      </c>
      <c r="G3690" s="196">
        <v>79481.357025280042</v>
      </c>
    </row>
    <row r="3691" spans="1:7">
      <c r="A3691" s="190">
        <v>58237.848480000008</v>
      </c>
      <c r="F3691" s="174">
        <v>3685</v>
      </c>
      <c r="G3691" s="196">
        <v>54728.376216000004</v>
      </c>
    </row>
    <row r="3692" spans="1:7">
      <c r="A3692" s="190">
        <v>58263.456491520003</v>
      </c>
      <c r="F3692" s="174">
        <v>3686</v>
      </c>
      <c r="G3692" s="196">
        <v>68910.336540917779</v>
      </c>
    </row>
    <row r="3693" spans="1:7">
      <c r="A3693" s="190">
        <v>58263.45649152001</v>
      </c>
      <c r="F3693" s="174">
        <v>3687</v>
      </c>
      <c r="G3693" s="196">
        <v>96769.754726400031</v>
      </c>
    </row>
    <row r="3694" spans="1:7">
      <c r="A3694" s="190">
        <v>58263.45649152001</v>
      </c>
      <c r="F3694" s="174">
        <v>3688</v>
      </c>
      <c r="G3694" s="196">
        <v>38830.471332500005</v>
      </c>
    </row>
    <row r="3695" spans="1:7">
      <c r="A3695" s="190">
        <v>58263.45649152001</v>
      </c>
      <c r="F3695" s="174">
        <v>3689</v>
      </c>
      <c r="G3695" s="196">
        <v>51272.571831040012</v>
      </c>
    </row>
    <row r="3696" spans="1:7">
      <c r="A3696" s="190">
        <v>58263.45649152001</v>
      </c>
      <c r="F3696" s="174">
        <v>3690</v>
      </c>
      <c r="G3696" s="196">
        <v>46674.140347500004</v>
      </c>
    </row>
    <row r="3697" spans="1:7">
      <c r="A3697" s="190">
        <v>58263.45649152001</v>
      </c>
      <c r="F3697" s="174">
        <v>3691</v>
      </c>
      <c r="G3697" s="196">
        <v>45804.60416000001</v>
      </c>
    </row>
    <row r="3698" spans="1:7">
      <c r="A3698" s="190">
        <v>58263.45649152001</v>
      </c>
      <c r="F3698" s="174">
        <v>3692</v>
      </c>
      <c r="G3698" s="196">
        <v>60320.672742400013</v>
      </c>
    </row>
    <row r="3699" spans="1:7">
      <c r="A3699" s="190">
        <v>58263.45649152001</v>
      </c>
      <c r="F3699" s="174">
        <v>3693</v>
      </c>
      <c r="G3699" s="196">
        <v>74109.772800000006</v>
      </c>
    </row>
    <row r="3700" spans="1:7">
      <c r="A3700" s="190">
        <v>58263.45649152001</v>
      </c>
      <c r="F3700" s="174">
        <v>3694</v>
      </c>
      <c r="G3700" s="196">
        <v>126888.60119040005</v>
      </c>
    </row>
    <row r="3701" spans="1:7">
      <c r="A3701" s="190">
        <v>58263.45649152001</v>
      </c>
      <c r="F3701" s="174">
        <v>3695</v>
      </c>
      <c r="G3701" s="196">
        <v>58044.420940800024</v>
      </c>
    </row>
    <row r="3702" spans="1:7">
      <c r="A3702" s="190">
        <v>58263.456491520017</v>
      </c>
      <c r="F3702" s="174">
        <v>3696</v>
      </c>
      <c r="G3702" s="196">
        <v>109720.12894617603</v>
      </c>
    </row>
    <row r="3703" spans="1:7">
      <c r="A3703" s="190">
        <v>58263.456491520017</v>
      </c>
      <c r="F3703" s="174">
        <v>3697</v>
      </c>
      <c r="G3703" s="196">
        <v>48973.26</v>
      </c>
    </row>
    <row r="3704" spans="1:7">
      <c r="A3704" s="190">
        <v>58263.456491520017</v>
      </c>
      <c r="F3704" s="174">
        <v>3698</v>
      </c>
      <c r="G3704" s="196">
        <v>70552.503705600015</v>
      </c>
    </row>
    <row r="3705" spans="1:7">
      <c r="A3705" s="190">
        <v>58263.456491520017</v>
      </c>
      <c r="F3705" s="174">
        <v>3699</v>
      </c>
      <c r="G3705" s="196">
        <v>63805.585558400009</v>
      </c>
    </row>
    <row r="3706" spans="1:7">
      <c r="A3706" s="190">
        <v>58263.456491520017</v>
      </c>
      <c r="F3706" s="174">
        <v>3700</v>
      </c>
      <c r="G3706" s="196">
        <v>43259.712999999996</v>
      </c>
    </row>
    <row r="3707" spans="1:7">
      <c r="A3707" s="190">
        <v>58327.936232159984</v>
      </c>
      <c r="F3707" s="174">
        <v>3701</v>
      </c>
      <c r="G3707" s="196">
        <v>41096.727350000001</v>
      </c>
    </row>
    <row r="3708" spans="1:7">
      <c r="A3708" s="190">
        <v>58327.936232159998</v>
      </c>
      <c r="F3708" s="174">
        <v>3702</v>
      </c>
      <c r="G3708" s="196">
        <v>72505.31473920001</v>
      </c>
    </row>
    <row r="3709" spans="1:7">
      <c r="A3709" s="190">
        <v>58327.936232159998</v>
      </c>
      <c r="F3709" s="174">
        <v>3703</v>
      </c>
      <c r="G3709" s="196">
        <v>82427.458446950448</v>
      </c>
    </row>
    <row r="3710" spans="1:7">
      <c r="A3710" s="190">
        <v>58327.936232159998</v>
      </c>
      <c r="F3710" s="174">
        <v>3704</v>
      </c>
      <c r="G3710" s="196">
        <v>91585.660723200024</v>
      </c>
    </row>
    <row r="3711" spans="1:7">
      <c r="A3711" s="190">
        <v>58327.936232159998</v>
      </c>
      <c r="F3711" s="174">
        <v>3705</v>
      </c>
      <c r="G3711" s="196">
        <v>63735.050444800021</v>
      </c>
    </row>
    <row r="3712" spans="1:7">
      <c r="A3712" s="190">
        <v>58327.936232159998</v>
      </c>
      <c r="F3712" s="174">
        <v>3706</v>
      </c>
      <c r="G3712" s="196">
        <v>72384.807290880024</v>
      </c>
    </row>
    <row r="3713" spans="1:7">
      <c r="A3713" s="190">
        <v>58327.936232159998</v>
      </c>
      <c r="F3713" s="174">
        <v>3707</v>
      </c>
      <c r="G3713" s="196">
        <v>61459.069894656008</v>
      </c>
    </row>
    <row r="3714" spans="1:7">
      <c r="A3714" s="190">
        <v>58327.936232159998</v>
      </c>
      <c r="F3714" s="174">
        <v>3708</v>
      </c>
      <c r="G3714" s="196">
        <v>38895.11695625</v>
      </c>
    </row>
    <row r="3715" spans="1:7">
      <c r="A3715" s="190">
        <v>58327.936232159998</v>
      </c>
      <c r="F3715" s="174">
        <v>3709</v>
      </c>
      <c r="G3715" s="196">
        <v>68287.55404800002</v>
      </c>
    </row>
    <row r="3716" spans="1:7">
      <c r="A3716" s="190">
        <v>58327.936232159998</v>
      </c>
      <c r="F3716" s="174">
        <v>3710</v>
      </c>
      <c r="G3716" s="196">
        <v>43422.957200000012</v>
      </c>
    </row>
    <row r="3717" spans="1:7">
      <c r="A3717" s="190">
        <v>58327.936232159998</v>
      </c>
      <c r="F3717" s="174">
        <v>3711</v>
      </c>
      <c r="G3717" s="196">
        <v>41069.347020800014</v>
      </c>
    </row>
    <row r="3718" spans="1:7">
      <c r="A3718" s="190">
        <v>58327.936232159998</v>
      </c>
      <c r="F3718" s="174">
        <v>3712</v>
      </c>
      <c r="G3718" s="196">
        <v>60548.297922560007</v>
      </c>
    </row>
    <row r="3719" spans="1:7">
      <c r="A3719" s="190">
        <v>58327.936232159998</v>
      </c>
      <c r="F3719" s="174">
        <v>3713</v>
      </c>
      <c r="G3719" s="196">
        <v>51164.856344000007</v>
      </c>
    </row>
    <row r="3720" spans="1:7">
      <c r="A3720" s="190">
        <v>58327.936232159998</v>
      </c>
      <c r="F3720" s="174">
        <v>3714</v>
      </c>
      <c r="G3720" s="196">
        <v>51164.856344</v>
      </c>
    </row>
    <row r="3721" spans="1:7">
      <c r="A3721" s="190">
        <v>58327.936232160006</v>
      </c>
      <c r="F3721" s="174">
        <v>3715</v>
      </c>
      <c r="G3721" s="196">
        <v>64736.888160000002</v>
      </c>
    </row>
    <row r="3722" spans="1:7">
      <c r="A3722" s="190">
        <v>58327.936232160006</v>
      </c>
      <c r="F3722" s="174">
        <v>3716</v>
      </c>
      <c r="G3722" s="196">
        <v>76078.230726901777</v>
      </c>
    </row>
    <row r="3723" spans="1:7">
      <c r="A3723" s="190">
        <v>58327.936232160006</v>
      </c>
      <c r="F3723" s="174">
        <v>3717</v>
      </c>
      <c r="G3723" s="196">
        <v>72657.957507072017</v>
      </c>
    </row>
    <row r="3724" spans="1:7">
      <c r="A3724" s="190">
        <v>58327.936232160006</v>
      </c>
      <c r="F3724" s="174">
        <v>3718</v>
      </c>
      <c r="G3724" s="196">
        <v>78928.855040000024</v>
      </c>
    </row>
    <row r="3725" spans="1:7">
      <c r="A3725" s="190">
        <v>58327.936232160006</v>
      </c>
      <c r="F3725" s="174">
        <v>3719</v>
      </c>
      <c r="G3725" s="196">
        <v>43654.241582560011</v>
      </c>
    </row>
    <row r="3726" spans="1:7">
      <c r="A3726" s="190">
        <v>58327.936232160013</v>
      </c>
      <c r="F3726" s="174">
        <v>3720</v>
      </c>
      <c r="G3726" s="196">
        <v>80641.462272000004</v>
      </c>
    </row>
    <row r="3727" spans="1:7">
      <c r="A3727" s="190">
        <v>58327.936232160013</v>
      </c>
      <c r="F3727" s="174">
        <v>3721</v>
      </c>
      <c r="G3727" s="196">
        <v>52472.301480480011</v>
      </c>
    </row>
    <row r="3728" spans="1:7">
      <c r="A3728" s="190">
        <v>58327.936232160013</v>
      </c>
      <c r="F3728" s="174">
        <v>3722</v>
      </c>
      <c r="G3728" s="196">
        <v>37028.151342350007</v>
      </c>
    </row>
    <row r="3729" spans="1:7">
      <c r="A3729" s="190">
        <v>58327.936232160013</v>
      </c>
      <c r="F3729" s="174">
        <v>3723</v>
      </c>
      <c r="G3729" s="196">
        <v>64801.461043200019</v>
      </c>
    </row>
    <row r="3730" spans="1:7">
      <c r="A3730" s="190">
        <v>58327.936232160013</v>
      </c>
      <c r="F3730" s="174">
        <v>3724</v>
      </c>
      <c r="G3730" s="196">
        <v>65820.061440000005</v>
      </c>
    </row>
    <row r="3731" spans="1:7">
      <c r="A3731" s="190">
        <v>58327.93623216002</v>
      </c>
      <c r="F3731" s="174">
        <v>3725</v>
      </c>
      <c r="G3731" s="196">
        <v>33558.153152999999</v>
      </c>
    </row>
    <row r="3732" spans="1:7">
      <c r="A3732" s="190">
        <v>58353.583856547848</v>
      </c>
      <c r="F3732" s="174">
        <v>3726</v>
      </c>
      <c r="G3732" s="196">
        <v>61759.263881011211</v>
      </c>
    </row>
    <row r="3733" spans="1:7">
      <c r="A3733" s="190">
        <v>58360.454476799998</v>
      </c>
      <c r="F3733" s="174">
        <v>3727</v>
      </c>
      <c r="G3733" s="196">
        <v>46447.270800000006</v>
      </c>
    </row>
    <row r="3734" spans="1:7">
      <c r="A3734" s="190">
        <v>58360.454476800005</v>
      </c>
      <c r="F3734" s="174">
        <v>3728</v>
      </c>
      <c r="G3734" s="196">
        <v>43562.530991000007</v>
      </c>
    </row>
    <row r="3735" spans="1:7">
      <c r="A3735" s="190">
        <v>58360.454476800012</v>
      </c>
      <c r="F3735" s="174">
        <v>3729</v>
      </c>
      <c r="G3735" s="196">
        <v>104407.65322444803</v>
      </c>
    </row>
    <row r="3736" spans="1:7">
      <c r="A3736" s="190">
        <v>58360.454476800012</v>
      </c>
      <c r="F3736" s="174">
        <v>3730</v>
      </c>
      <c r="G3736" s="196">
        <v>90608.747008819235</v>
      </c>
    </row>
    <row r="3737" spans="1:7">
      <c r="A3737" s="190">
        <v>58386.116399923216</v>
      </c>
      <c r="F3737" s="174">
        <v>3731</v>
      </c>
      <c r="G3737" s="196">
        <v>91292.221440000008</v>
      </c>
    </row>
    <row r="3738" spans="1:7">
      <c r="A3738" s="190">
        <v>58386.11639992323</v>
      </c>
      <c r="F3738" s="174">
        <v>3732</v>
      </c>
      <c r="G3738" s="196">
        <v>89019.119868313646</v>
      </c>
    </row>
    <row r="3739" spans="1:7">
      <c r="A3739" s="190">
        <v>58425.041564399988</v>
      </c>
      <c r="F3739" s="174">
        <v>3733</v>
      </c>
      <c r="G3739" s="196">
        <v>64629.292224000004</v>
      </c>
    </row>
    <row r="3740" spans="1:7">
      <c r="A3740" s="190">
        <v>58425.041564399988</v>
      </c>
      <c r="F3740" s="174">
        <v>3734</v>
      </c>
      <c r="G3740" s="196">
        <v>60421.095616000013</v>
      </c>
    </row>
    <row r="3741" spans="1:7">
      <c r="A3741" s="190">
        <v>58425.041564399988</v>
      </c>
      <c r="F3741" s="174">
        <v>3735</v>
      </c>
      <c r="G3741" s="196">
        <v>73165.236480000007</v>
      </c>
    </row>
    <row r="3742" spans="1:7">
      <c r="A3742" s="190">
        <v>58425.041564399995</v>
      </c>
      <c r="F3742" s="174">
        <v>3736</v>
      </c>
      <c r="G3742" s="196">
        <v>67417.222476800031</v>
      </c>
    </row>
    <row r="3743" spans="1:7">
      <c r="A3743" s="190">
        <v>58425.041564399995</v>
      </c>
      <c r="F3743" s="174">
        <v>3737</v>
      </c>
      <c r="G3743" s="196">
        <v>68144.092800000013</v>
      </c>
    </row>
    <row r="3744" spans="1:7">
      <c r="A3744" s="190">
        <v>58425.04156440001</v>
      </c>
      <c r="F3744" s="174">
        <v>3738</v>
      </c>
      <c r="G3744" s="196">
        <v>43514.373952000009</v>
      </c>
    </row>
    <row r="3745" spans="1:7">
      <c r="A3745" s="190">
        <v>58450.731887385606</v>
      </c>
      <c r="F3745" s="174">
        <v>3739</v>
      </c>
      <c r="G3745" s="196">
        <v>55736.72496</v>
      </c>
    </row>
    <row r="3746" spans="1:7">
      <c r="A3746" s="190">
        <v>58450.731887385606</v>
      </c>
      <c r="F3746" s="174">
        <v>3740</v>
      </c>
      <c r="G3746" s="196">
        <v>67379.65783216001</v>
      </c>
    </row>
    <row r="3747" spans="1:7">
      <c r="A3747" s="190">
        <v>58450.731887385606</v>
      </c>
      <c r="F3747" s="174">
        <v>3741</v>
      </c>
      <c r="G3747" s="196">
        <v>100397.50361088003</v>
      </c>
    </row>
    <row r="3748" spans="1:7">
      <c r="A3748" s="190">
        <v>58450.731887385613</v>
      </c>
      <c r="F3748" s="174">
        <v>3742</v>
      </c>
      <c r="G3748" s="196">
        <v>63805.585558400016</v>
      </c>
    </row>
    <row r="3749" spans="1:7">
      <c r="A3749" s="190">
        <v>58450.731887385613</v>
      </c>
      <c r="F3749" s="174">
        <v>3743</v>
      </c>
      <c r="G3749" s="196">
        <v>67417.222476800016</v>
      </c>
    </row>
    <row r="3750" spans="1:7">
      <c r="A3750" s="190">
        <v>58450.73188738562</v>
      </c>
      <c r="F3750" s="174">
        <v>3744</v>
      </c>
      <c r="G3750" s="196">
        <v>68880.049002240019</v>
      </c>
    </row>
    <row r="3751" spans="1:7">
      <c r="A3751" s="190">
        <v>58450.731887385627</v>
      </c>
      <c r="F3751" s="174">
        <v>3745</v>
      </c>
      <c r="G3751" s="196">
        <v>64629.292224000012</v>
      </c>
    </row>
    <row r="3752" spans="1:7">
      <c r="A3752" s="190">
        <v>58483.318591488009</v>
      </c>
      <c r="F3752" s="174">
        <v>3746</v>
      </c>
      <c r="G3752" s="196">
        <v>39673.019295375001</v>
      </c>
    </row>
    <row r="3753" spans="1:7">
      <c r="A3753" s="190">
        <v>58515.418884334809</v>
      </c>
      <c r="F3753" s="174">
        <v>3747</v>
      </c>
      <c r="G3753" s="196">
        <v>96769.754726400002</v>
      </c>
    </row>
    <row r="3754" spans="1:7">
      <c r="A3754" s="190">
        <v>58515.418884334809</v>
      </c>
      <c r="F3754" s="174">
        <v>3748</v>
      </c>
      <c r="G3754" s="196">
        <v>88733.903749120058</v>
      </c>
    </row>
    <row r="3755" spans="1:7">
      <c r="A3755" s="190">
        <v>58546.979999999989</v>
      </c>
      <c r="F3755" s="174">
        <v>3749</v>
      </c>
      <c r="G3755" s="196">
        <v>80338.298880000017</v>
      </c>
    </row>
    <row r="3756" spans="1:7">
      <c r="A3756" s="190">
        <v>58546.979999999989</v>
      </c>
      <c r="F3756" s="174">
        <v>3750</v>
      </c>
      <c r="G3756" s="196">
        <v>117752.99235839998</v>
      </c>
    </row>
    <row r="3757" spans="1:7">
      <c r="A3757" s="190">
        <v>58546.98</v>
      </c>
      <c r="F3757" s="174">
        <v>3751</v>
      </c>
      <c r="G3757" s="196">
        <v>84427.607369842735</v>
      </c>
    </row>
    <row r="3758" spans="1:7">
      <c r="A3758" s="190">
        <v>58546.98</v>
      </c>
      <c r="F3758" s="174">
        <v>3752</v>
      </c>
      <c r="G3758" s="196">
        <v>43794.558787646798</v>
      </c>
    </row>
    <row r="3759" spans="1:7">
      <c r="A3759" s="190">
        <v>58548.041651903994</v>
      </c>
      <c r="F3759" s="174">
        <v>3753</v>
      </c>
      <c r="G3759" s="196">
        <v>81945.064857600024</v>
      </c>
    </row>
    <row r="3760" spans="1:7">
      <c r="A3760" s="190">
        <v>58548.041651903994</v>
      </c>
      <c r="F3760" s="174">
        <v>3754</v>
      </c>
      <c r="G3760" s="196">
        <v>43726.917900400003</v>
      </c>
    </row>
    <row r="3761" spans="1:7">
      <c r="A3761" s="190">
        <v>58548.041651904001</v>
      </c>
      <c r="F3761" s="174">
        <v>3755</v>
      </c>
      <c r="G3761" s="196">
        <v>80338.298880000017</v>
      </c>
    </row>
    <row r="3762" spans="1:7">
      <c r="A3762" s="190">
        <v>58548.041651904008</v>
      </c>
      <c r="F3762" s="174">
        <v>3756</v>
      </c>
      <c r="G3762" s="196">
        <v>77977.413964800013</v>
      </c>
    </row>
    <row r="3763" spans="1:7">
      <c r="A3763" s="190">
        <v>58548.041651904008</v>
      </c>
      <c r="F3763" s="174">
        <v>3757</v>
      </c>
      <c r="G3763" s="196">
        <v>72384.807290880024</v>
      </c>
    </row>
    <row r="3764" spans="1:7">
      <c r="A3764" s="190">
        <v>58548.041651904008</v>
      </c>
      <c r="F3764" s="174">
        <v>3758</v>
      </c>
      <c r="G3764" s="196">
        <v>86257.963008000021</v>
      </c>
    </row>
    <row r="3765" spans="1:7">
      <c r="A3765" s="190">
        <v>58612.836340856993</v>
      </c>
      <c r="F3765" s="174">
        <v>3759</v>
      </c>
      <c r="G3765" s="196">
        <v>37245.453000000009</v>
      </c>
    </row>
    <row r="3766" spans="1:7">
      <c r="A3766" s="190">
        <v>58670.236799999991</v>
      </c>
      <c r="F3766" s="174">
        <v>3760</v>
      </c>
      <c r="G3766" s="196">
        <v>33487.652831250001</v>
      </c>
    </row>
    <row r="3767" spans="1:7">
      <c r="A3767" s="190">
        <v>58670.236799999991</v>
      </c>
      <c r="F3767" s="174">
        <v>3761</v>
      </c>
      <c r="G3767" s="196">
        <v>88080.492545279994</v>
      </c>
    </row>
    <row r="3768" spans="1:7">
      <c r="A3768" s="190">
        <v>58670.236799999991</v>
      </c>
      <c r="F3768" s="174">
        <v>3762</v>
      </c>
      <c r="G3768" s="196">
        <v>40828.995200000005</v>
      </c>
    </row>
    <row r="3769" spans="1:7">
      <c r="A3769" s="190">
        <v>58670.236799999999</v>
      </c>
      <c r="F3769" s="174">
        <v>3763</v>
      </c>
      <c r="G3769" s="196">
        <v>83723.118151679999</v>
      </c>
    </row>
    <row r="3770" spans="1:7">
      <c r="A3770" s="190">
        <v>58670.236799999999</v>
      </c>
      <c r="F3770" s="174">
        <v>3764</v>
      </c>
      <c r="G3770" s="196">
        <v>61595.177772983996</v>
      </c>
    </row>
    <row r="3771" spans="1:7">
      <c r="A3771" s="190">
        <v>58670.236799999999</v>
      </c>
      <c r="F3771" s="174">
        <v>3765</v>
      </c>
      <c r="G3771" s="196">
        <v>80641.462272000019</v>
      </c>
    </row>
    <row r="3772" spans="1:7">
      <c r="A3772" s="190">
        <v>58670.236799999999</v>
      </c>
      <c r="F3772" s="174">
        <v>3766</v>
      </c>
      <c r="G3772" s="196">
        <v>73441.331711999999</v>
      </c>
    </row>
    <row r="3773" spans="1:7">
      <c r="A3773" s="190">
        <v>58670.236799999999</v>
      </c>
      <c r="F3773" s="174">
        <v>3767</v>
      </c>
      <c r="G3773" s="196">
        <v>62190.451008000004</v>
      </c>
    </row>
    <row r="3774" spans="1:7">
      <c r="A3774" s="190">
        <v>58670.236799999999</v>
      </c>
      <c r="F3774" s="174">
        <v>3768</v>
      </c>
      <c r="G3774" s="196">
        <v>70965.497344000018</v>
      </c>
    </row>
    <row r="3775" spans="1:7">
      <c r="A3775" s="190">
        <v>58670.236799999999</v>
      </c>
      <c r="F3775" s="174">
        <v>3769</v>
      </c>
      <c r="G3775" s="196">
        <v>48627.986547123226</v>
      </c>
    </row>
    <row r="3776" spans="1:7">
      <c r="A3776" s="190">
        <v>58670.236799999999</v>
      </c>
      <c r="F3776" s="174">
        <v>3770</v>
      </c>
      <c r="G3776" s="196">
        <v>81070.984165785616</v>
      </c>
    </row>
    <row r="3777" spans="1:7">
      <c r="A3777" s="190">
        <v>58670.236799999999</v>
      </c>
      <c r="F3777" s="174">
        <v>3771</v>
      </c>
      <c r="G3777" s="196">
        <v>96769.754726400031</v>
      </c>
    </row>
    <row r="3778" spans="1:7">
      <c r="A3778" s="190">
        <v>58670.236799999999</v>
      </c>
      <c r="F3778" s="174">
        <v>3772</v>
      </c>
      <c r="G3778" s="196">
        <v>67814.093673267227</v>
      </c>
    </row>
    <row r="3779" spans="1:7">
      <c r="A3779" s="190">
        <v>58670.236800000006</v>
      </c>
      <c r="F3779" s="174">
        <v>3773</v>
      </c>
      <c r="G3779" s="196">
        <v>54150.981920000013</v>
      </c>
    </row>
    <row r="3780" spans="1:7">
      <c r="A3780" s="190">
        <v>58670.236800000006</v>
      </c>
      <c r="F3780" s="174">
        <v>3774</v>
      </c>
      <c r="G3780" s="196">
        <v>87334.703640576015</v>
      </c>
    </row>
    <row r="3781" spans="1:7">
      <c r="A3781" s="190">
        <v>58767.911999999989</v>
      </c>
      <c r="F3781" s="174">
        <v>3775</v>
      </c>
      <c r="G3781" s="196">
        <v>64736.88816000001</v>
      </c>
    </row>
    <row r="3782" spans="1:7">
      <c r="A3782" s="190">
        <v>58767.911999999997</v>
      </c>
      <c r="F3782" s="174">
        <v>3776</v>
      </c>
      <c r="G3782" s="196">
        <v>60320.672742400013</v>
      </c>
    </row>
    <row r="3783" spans="1:7">
      <c r="A3783" s="190">
        <v>58767.911999999997</v>
      </c>
      <c r="F3783" s="174">
        <v>3777</v>
      </c>
      <c r="G3783" s="196">
        <v>68212.064256000027</v>
      </c>
    </row>
    <row r="3784" spans="1:7">
      <c r="A3784" s="190">
        <v>58767.911999999997</v>
      </c>
      <c r="F3784" s="174">
        <v>3778</v>
      </c>
      <c r="G3784" s="196">
        <v>72810.921628139549</v>
      </c>
    </row>
    <row r="3785" spans="1:7">
      <c r="A3785" s="190">
        <v>58767.912000000004</v>
      </c>
      <c r="F3785" s="174">
        <v>3779</v>
      </c>
      <c r="G3785" s="196">
        <v>61492.803516297623</v>
      </c>
    </row>
    <row r="3786" spans="1:7">
      <c r="A3786" s="190">
        <v>58767.912000000004</v>
      </c>
      <c r="F3786" s="174">
        <v>3780</v>
      </c>
      <c r="G3786" s="196">
        <v>130966.58534400001</v>
      </c>
    </row>
    <row r="3787" spans="1:7">
      <c r="A3787" s="190">
        <v>58767.912000000004</v>
      </c>
      <c r="F3787" s="174">
        <v>3781</v>
      </c>
      <c r="G3787" s="196">
        <v>58141.054272000008</v>
      </c>
    </row>
    <row r="3788" spans="1:7">
      <c r="A3788" s="190">
        <v>58793.753088000005</v>
      </c>
      <c r="F3788" s="174">
        <v>3782</v>
      </c>
      <c r="G3788" s="196">
        <v>91778.472640512002</v>
      </c>
    </row>
    <row r="3789" spans="1:7">
      <c r="A3789" s="190">
        <v>58793.753088000012</v>
      </c>
      <c r="F3789" s="174">
        <v>3783</v>
      </c>
      <c r="G3789" s="196">
        <v>61991.193600000013</v>
      </c>
    </row>
    <row r="3790" spans="1:7">
      <c r="A3790" s="190">
        <v>58793.753088000012</v>
      </c>
      <c r="F3790" s="174">
        <v>3784</v>
      </c>
      <c r="G3790" s="196">
        <v>57272.709157336016</v>
      </c>
    </row>
    <row r="3791" spans="1:7">
      <c r="A3791" s="190">
        <v>58858.819703999994</v>
      </c>
      <c r="F3791" s="174">
        <v>3785</v>
      </c>
      <c r="G3791" s="196">
        <v>95072.039731200028</v>
      </c>
    </row>
    <row r="3792" spans="1:7">
      <c r="A3792" s="190">
        <v>58858.819703999994</v>
      </c>
      <c r="F3792" s="174">
        <v>3786</v>
      </c>
      <c r="G3792" s="196">
        <v>68765.566926336003</v>
      </c>
    </row>
    <row r="3793" spans="1:7">
      <c r="A3793" s="190">
        <v>58858.819704000001</v>
      </c>
      <c r="F3793" s="174">
        <v>3787</v>
      </c>
      <c r="G3793" s="196">
        <v>77144.256000000008</v>
      </c>
    </row>
    <row r="3794" spans="1:7">
      <c r="A3794" s="190">
        <v>58858.819704000001</v>
      </c>
      <c r="F3794" s="174">
        <v>3788</v>
      </c>
      <c r="G3794" s="196">
        <v>78852.798259200004</v>
      </c>
    </row>
    <row r="3795" spans="1:7">
      <c r="A3795" s="190">
        <v>58858.819704000001</v>
      </c>
      <c r="F3795" s="174">
        <v>3789</v>
      </c>
      <c r="G3795" s="196">
        <v>44217.801801600013</v>
      </c>
    </row>
    <row r="3796" spans="1:7">
      <c r="A3796" s="190">
        <v>58858.819704000009</v>
      </c>
      <c r="F3796" s="174">
        <v>3790</v>
      </c>
      <c r="G3796" s="196">
        <v>51164.856344</v>
      </c>
    </row>
    <row r="3797" spans="1:7">
      <c r="A3797" s="190">
        <v>58891.633919999986</v>
      </c>
      <c r="F3797" s="174">
        <v>3791</v>
      </c>
      <c r="G3797" s="196">
        <v>64180.032000000007</v>
      </c>
    </row>
    <row r="3798" spans="1:7">
      <c r="A3798" s="190">
        <v>58891.63392</v>
      </c>
      <c r="F3798" s="174">
        <v>3792</v>
      </c>
      <c r="G3798" s="196">
        <v>69885.418176000006</v>
      </c>
    </row>
    <row r="3799" spans="1:7">
      <c r="A3799" s="190">
        <v>58891.63392</v>
      </c>
      <c r="F3799" s="174">
        <v>3793</v>
      </c>
      <c r="G3799" s="196">
        <v>63735.050444800021</v>
      </c>
    </row>
    <row r="3800" spans="1:7">
      <c r="A3800" s="190">
        <v>58891.63392</v>
      </c>
      <c r="F3800" s="174">
        <v>3794</v>
      </c>
      <c r="G3800" s="196">
        <v>45536.54</v>
      </c>
    </row>
    <row r="3801" spans="1:7">
      <c r="A3801" s="190">
        <v>58891.63392</v>
      </c>
      <c r="F3801" s="174">
        <v>3795</v>
      </c>
      <c r="G3801" s="196">
        <v>77435.366400000014</v>
      </c>
    </row>
    <row r="3802" spans="1:7">
      <c r="A3802" s="190">
        <v>58891.63392</v>
      </c>
      <c r="F3802" s="174">
        <v>3796</v>
      </c>
      <c r="G3802" s="196">
        <v>37028.15134235</v>
      </c>
    </row>
    <row r="3803" spans="1:7">
      <c r="A3803" s="190">
        <v>58891.63392</v>
      </c>
      <c r="F3803" s="174">
        <v>3797</v>
      </c>
      <c r="G3803" s="196">
        <v>49049.01642</v>
      </c>
    </row>
    <row r="3804" spans="1:7">
      <c r="A3804" s="190">
        <v>58891.633920000007</v>
      </c>
      <c r="F3804" s="174">
        <v>3798</v>
      </c>
      <c r="G3804" s="196">
        <v>100776.36211507204</v>
      </c>
    </row>
    <row r="3805" spans="1:7">
      <c r="A3805" s="190">
        <v>58956.80885999999</v>
      </c>
      <c r="F3805" s="174">
        <v>3799</v>
      </c>
      <c r="G3805" s="196">
        <v>57089.208131200008</v>
      </c>
    </row>
    <row r="3806" spans="1:7">
      <c r="A3806" s="190">
        <v>58956.80885999999</v>
      </c>
      <c r="F3806" s="174">
        <v>3800</v>
      </c>
      <c r="G3806" s="196">
        <v>72384.807290880024</v>
      </c>
    </row>
    <row r="3807" spans="1:7">
      <c r="A3807" s="190">
        <v>58956.808859999997</v>
      </c>
      <c r="F3807" s="174">
        <v>3801</v>
      </c>
      <c r="G3807" s="196">
        <v>41830.597481249999</v>
      </c>
    </row>
    <row r="3808" spans="1:7">
      <c r="A3808" s="190">
        <v>58956.808859999997</v>
      </c>
      <c r="F3808" s="174">
        <v>3802</v>
      </c>
      <c r="G3808" s="196">
        <v>122628.37941043203</v>
      </c>
    </row>
    <row r="3809" spans="1:7">
      <c r="A3809" s="190">
        <v>58956.808859999997</v>
      </c>
      <c r="F3809" s="174">
        <v>3803</v>
      </c>
      <c r="G3809" s="196">
        <v>48811.488383150099</v>
      </c>
    </row>
    <row r="3810" spans="1:7">
      <c r="A3810" s="190">
        <v>58956.808859999997</v>
      </c>
      <c r="F3810" s="174">
        <v>3804</v>
      </c>
      <c r="G3810" s="196">
        <v>69101.449159747208</v>
      </c>
    </row>
    <row r="3811" spans="1:7">
      <c r="A3811" s="190">
        <v>58956.808860000005</v>
      </c>
      <c r="F3811" s="174">
        <v>3805</v>
      </c>
      <c r="G3811" s="196">
        <v>38787.545440000009</v>
      </c>
    </row>
    <row r="3812" spans="1:7">
      <c r="A3812" s="190">
        <v>58956.808860000005</v>
      </c>
      <c r="F3812" s="174">
        <v>3806</v>
      </c>
      <c r="G3812" s="196">
        <v>57922.478880000002</v>
      </c>
    </row>
    <row r="3813" spans="1:7">
      <c r="A3813" s="190">
        <v>58982.733008640003</v>
      </c>
      <c r="F3813" s="174">
        <v>3807</v>
      </c>
      <c r="G3813" s="196">
        <v>79781.286674432034</v>
      </c>
    </row>
    <row r="3814" spans="1:7">
      <c r="A3814" s="190">
        <v>58982.733008640011</v>
      </c>
      <c r="F3814" s="174">
        <v>3808</v>
      </c>
      <c r="G3814" s="196">
        <v>90318.437744640032</v>
      </c>
    </row>
    <row r="3815" spans="1:7">
      <c r="A3815" s="190">
        <v>58982.733008640011</v>
      </c>
      <c r="F3815" s="174">
        <v>3809</v>
      </c>
      <c r="G3815" s="196">
        <v>58956.808859999983</v>
      </c>
    </row>
    <row r="3816" spans="1:7">
      <c r="A3816" s="190">
        <v>59015.616307200013</v>
      </c>
      <c r="F3816" s="174">
        <v>3810</v>
      </c>
      <c r="G3816" s="196">
        <v>43490.1278924</v>
      </c>
    </row>
    <row r="3817" spans="1:7">
      <c r="A3817" s="190">
        <v>59015.61630720002</v>
      </c>
      <c r="F3817" s="174">
        <v>3811</v>
      </c>
      <c r="G3817" s="196">
        <v>57400.040835200009</v>
      </c>
    </row>
    <row r="3818" spans="1:7">
      <c r="A3818" s="190">
        <v>59054.961149999988</v>
      </c>
      <c r="F3818" s="174">
        <v>3812</v>
      </c>
      <c r="G3818" s="196">
        <v>74752.784063999992</v>
      </c>
    </row>
    <row r="3819" spans="1:7">
      <c r="A3819" s="190">
        <v>59054.961149999996</v>
      </c>
      <c r="F3819" s="174">
        <v>3813</v>
      </c>
      <c r="G3819" s="196">
        <v>48370.350784000009</v>
      </c>
    </row>
    <row r="3820" spans="1:7">
      <c r="A3820" s="190">
        <v>59054.961149999996</v>
      </c>
      <c r="F3820" s="174">
        <v>3814</v>
      </c>
      <c r="G3820" s="196">
        <v>82208.459708928014</v>
      </c>
    </row>
    <row r="3821" spans="1:7">
      <c r="A3821" s="190">
        <v>59054.961149999996</v>
      </c>
      <c r="F3821" s="174">
        <v>3815</v>
      </c>
      <c r="G3821" s="196">
        <v>68727.250988803207</v>
      </c>
    </row>
    <row r="3822" spans="1:7">
      <c r="A3822" s="190">
        <v>59054.961149999996</v>
      </c>
      <c r="F3822" s="174">
        <v>3816</v>
      </c>
      <c r="G3822" s="196">
        <v>87983.122268160005</v>
      </c>
    </row>
    <row r="3823" spans="1:7">
      <c r="A3823" s="190">
        <v>59054.961149999996</v>
      </c>
      <c r="F3823" s="174">
        <v>3817</v>
      </c>
      <c r="G3823" s="196">
        <v>80507.432140800025</v>
      </c>
    </row>
    <row r="3824" spans="1:7">
      <c r="A3824" s="190">
        <v>59080.928457599985</v>
      </c>
      <c r="F3824" s="174">
        <v>3818</v>
      </c>
      <c r="G3824" s="196">
        <v>71383.256498176037</v>
      </c>
    </row>
    <row r="3825" spans="1:7">
      <c r="A3825" s="190">
        <v>59080.928457599992</v>
      </c>
      <c r="F3825" s="174">
        <v>3819</v>
      </c>
      <c r="G3825" s="196">
        <v>69506.974656000006</v>
      </c>
    </row>
    <row r="3826" spans="1:7">
      <c r="A3826" s="190">
        <v>59080.928457599992</v>
      </c>
      <c r="F3826" s="174">
        <v>3820</v>
      </c>
      <c r="G3826" s="196">
        <v>79949.247277957154</v>
      </c>
    </row>
    <row r="3827" spans="1:7">
      <c r="A3827" s="190">
        <v>59080.928457599992</v>
      </c>
      <c r="F3827" s="174">
        <v>3821</v>
      </c>
      <c r="G3827" s="196">
        <v>82345.321739520019</v>
      </c>
    </row>
    <row r="3828" spans="1:7">
      <c r="A3828" s="190">
        <v>59080.928457599992</v>
      </c>
      <c r="F3828" s="174">
        <v>3822</v>
      </c>
      <c r="G3828" s="196">
        <v>76076.851200000019</v>
      </c>
    </row>
    <row r="3829" spans="1:7">
      <c r="A3829" s="190">
        <v>59080.928457599999</v>
      </c>
      <c r="F3829" s="174">
        <v>3823</v>
      </c>
      <c r="G3829" s="196">
        <v>84474.676369162291</v>
      </c>
    </row>
    <row r="3830" spans="1:7">
      <c r="A3830" s="190">
        <v>59080.928457600006</v>
      </c>
      <c r="F3830" s="174">
        <v>3824</v>
      </c>
      <c r="G3830" s="196">
        <v>28055.015537731251</v>
      </c>
    </row>
    <row r="3831" spans="1:7">
      <c r="A3831" s="190">
        <v>59080.928457600006</v>
      </c>
      <c r="F3831" s="174">
        <v>3825</v>
      </c>
      <c r="G3831" s="196">
        <v>49234.107047999998</v>
      </c>
    </row>
    <row r="3832" spans="1:7">
      <c r="A3832" s="190">
        <v>59080.928457600006</v>
      </c>
      <c r="F3832" s="174">
        <v>3826</v>
      </c>
      <c r="G3832" s="196">
        <v>51637.558985600015</v>
      </c>
    </row>
    <row r="3833" spans="1:7">
      <c r="A3833" s="190">
        <v>59080.928457600014</v>
      </c>
      <c r="F3833" s="174">
        <v>3827</v>
      </c>
      <c r="G3833" s="196">
        <v>77017.434957496342</v>
      </c>
    </row>
    <row r="3834" spans="1:7">
      <c r="A3834" s="190">
        <v>59080.928457600014</v>
      </c>
      <c r="F3834" s="174">
        <v>3828</v>
      </c>
      <c r="G3834" s="196">
        <v>69506.974656000006</v>
      </c>
    </row>
    <row r="3835" spans="1:7">
      <c r="A3835" s="190">
        <v>59080.928457600014</v>
      </c>
      <c r="F3835" s="174">
        <v>3829</v>
      </c>
      <c r="G3835" s="196">
        <v>65572.617599999998</v>
      </c>
    </row>
    <row r="3836" spans="1:7">
      <c r="A3836" s="190">
        <v>59179.287383999988</v>
      </c>
      <c r="F3836" s="174">
        <v>3830</v>
      </c>
      <c r="G3836" s="196">
        <v>84474.676369162291</v>
      </c>
    </row>
    <row r="3837" spans="1:7">
      <c r="A3837" s="190">
        <v>59179.287383999996</v>
      </c>
      <c r="F3837" s="174">
        <v>3831</v>
      </c>
      <c r="G3837" s="196">
        <v>50809.19200000001</v>
      </c>
    </row>
    <row r="3838" spans="1:7">
      <c r="A3838" s="190">
        <v>59179.287383999996</v>
      </c>
      <c r="F3838" s="174">
        <v>3832</v>
      </c>
      <c r="G3838" s="196">
        <v>69916.147789824012</v>
      </c>
    </row>
    <row r="3839" spans="1:7">
      <c r="A3839" s="190">
        <v>59179.287383999996</v>
      </c>
      <c r="F3839" s="174">
        <v>3833</v>
      </c>
      <c r="G3839" s="196">
        <v>81331.569472032803</v>
      </c>
    </row>
    <row r="3840" spans="1:7">
      <c r="A3840" s="190">
        <v>59179.287383999996</v>
      </c>
      <c r="F3840" s="174">
        <v>3834</v>
      </c>
      <c r="G3840" s="196">
        <v>57922.47888000001</v>
      </c>
    </row>
    <row r="3841" spans="1:7">
      <c r="A3841" s="190">
        <v>59179.287383999996</v>
      </c>
      <c r="F3841" s="174">
        <v>3835</v>
      </c>
      <c r="G3841" s="196">
        <v>82081.488384000011</v>
      </c>
    </row>
    <row r="3842" spans="1:7">
      <c r="A3842" s="190">
        <v>59179.287384000003</v>
      </c>
      <c r="F3842" s="174">
        <v>3836</v>
      </c>
      <c r="G3842" s="196">
        <v>68621.101449600013</v>
      </c>
    </row>
    <row r="3843" spans="1:7">
      <c r="A3843" s="190">
        <v>59179.287384000003</v>
      </c>
      <c r="F3843" s="174">
        <v>3837</v>
      </c>
      <c r="G3843" s="196">
        <v>82035.752860800014</v>
      </c>
    </row>
    <row r="3844" spans="1:7">
      <c r="A3844" s="190">
        <v>59205.309359616011</v>
      </c>
      <c r="F3844" s="174">
        <v>3838</v>
      </c>
      <c r="G3844" s="196">
        <v>93118.065868800011</v>
      </c>
    </row>
    <row r="3845" spans="1:7">
      <c r="A3845" s="190">
        <v>59270.831441927992</v>
      </c>
      <c r="F3845" s="174">
        <v>3839</v>
      </c>
      <c r="G3845" s="196">
        <v>58044.420940800002</v>
      </c>
    </row>
    <row r="3846" spans="1:7">
      <c r="A3846" s="190">
        <v>59277.810059999996</v>
      </c>
      <c r="F3846" s="174">
        <v>3840</v>
      </c>
      <c r="G3846" s="196">
        <v>45951.833244800007</v>
      </c>
    </row>
    <row r="3847" spans="1:7">
      <c r="A3847" s="190">
        <v>59303.875357439989</v>
      </c>
      <c r="F3847" s="174">
        <v>3841</v>
      </c>
      <c r="G3847" s="196">
        <v>89692.229909610527</v>
      </c>
    </row>
    <row r="3848" spans="1:7">
      <c r="A3848" s="190">
        <v>59303.875357439996</v>
      </c>
      <c r="F3848" s="174">
        <v>3842</v>
      </c>
      <c r="G3848" s="196">
        <v>108201.98879723524</v>
      </c>
    </row>
    <row r="3849" spans="1:7">
      <c r="A3849" s="190">
        <v>59303.875357440003</v>
      </c>
      <c r="F3849" s="174">
        <v>3843</v>
      </c>
      <c r="G3849" s="196">
        <v>76974.521107459615</v>
      </c>
    </row>
    <row r="3850" spans="1:7">
      <c r="A3850" s="190">
        <v>59303.875357440011</v>
      </c>
      <c r="F3850" s="174">
        <v>3844</v>
      </c>
      <c r="G3850" s="196">
        <v>86583.464755200024</v>
      </c>
    </row>
    <row r="3851" spans="1:7">
      <c r="A3851" s="190">
        <v>59303.875357440011</v>
      </c>
      <c r="F3851" s="174">
        <v>3845</v>
      </c>
      <c r="G3851" s="196">
        <v>79648.686197964838</v>
      </c>
    </row>
    <row r="3852" spans="1:7">
      <c r="A3852" s="190">
        <v>59369.506522019983</v>
      </c>
      <c r="F3852" s="174">
        <v>3846</v>
      </c>
      <c r="G3852" s="196">
        <v>48606.613526800007</v>
      </c>
    </row>
    <row r="3853" spans="1:7">
      <c r="A3853" s="190">
        <v>59369.506522019983</v>
      </c>
      <c r="F3853" s="174">
        <v>3847</v>
      </c>
      <c r="G3853" s="196">
        <v>64981.178303999994</v>
      </c>
    </row>
    <row r="3854" spans="1:7">
      <c r="A3854" s="190">
        <v>59369.506522019998</v>
      </c>
      <c r="F3854" s="174">
        <v>3848</v>
      </c>
      <c r="G3854" s="196">
        <v>58205.398550999998</v>
      </c>
    </row>
    <row r="3855" spans="1:7">
      <c r="A3855" s="190">
        <v>59402.605449599992</v>
      </c>
      <c r="F3855" s="174">
        <v>3849</v>
      </c>
      <c r="G3855" s="196">
        <v>36632.52012500001</v>
      </c>
    </row>
    <row r="3856" spans="1:7">
      <c r="A3856" s="190">
        <v>59402.6054496</v>
      </c>
      <c r="F3856" s="174">
        <v>3850</v>
      </c>
      <c r="G3856" s="196">
        <v>76855.633623551999</v>
      </c>
    </row>
    <row r="3857" spans="1:7">
      <c r="A3857" s="190">
        <v>59402.605449600007</v>
      </c>
      <c r="F3857" s="174">
        <v>3851</v>
      </c>
      <c r="G3857" s="196">
        <v>61432.057344000008</v>
      </c>
    </row>
    <row r="3858" spans="1:7">
      <c r="A3858" s="190">
        <v>59709.440000000024</v>
      </c>
      <c r="F3858" s="174">
        <v>3852</v>
      </c>
      <c r="G3858" s="196">
        <v>57304.639105280017</v>
      </c>
    </row>
    <row r="3859" spans="1:7">
      <c r="A3859" s="190">
        <v>59709.440000000024</v>
      </c>
      <c r="F3859" s="174">
        <v>3853</v>
      </c>
      <c r="G3859" s="196">
        <v>64665.323520000005</v>
      </c>
    </row>
    <row r="3860" spans="1:7">
      <c r="A3860" s="190">
        <v>59717.919599999987</v>
      </c>
      <c r="F3860" s="174">
        <v>3854</v>
      </c>
      <c r="G3860" s="196">
        <v>77392.219680000009</v>
      </c>
    </row>
    <row r="3861" spans="1:7">
      <c r="A3861" s="190">
        <v>59717.919600000001</v>
      </c>
      <c r="F3861" s="174">
        <v>3855</v>
      </c>
      <c r="G3861" s="196">
        <v>80507.432140800011</v>
      </c>
    </row>
    <row r="3862" spans="1:7">
      <c r="A3862" s="190">
        <v>59717.919600000001</v>
      </c>
      <c r="F3862" s="174">
        <v>3856</v>
      </c>
      <c r="G3862" s="196">
        <v>57425.280450764811</v>
      </c>
    </row>
    <row r="3863" spans="1:7">
      <c r="A3863" s="190">
        <v>59717.919600000001</v>
      </c>
      <c r="F3863" s="174">
        <v>3857</v>
      </c>
      <c r="G3863" s="196">
        <v>66170.639872511994</v>
      </c>
    </row>
    <row r="3864" spans="1:7">
      <c r="A3864" s="190">
        <v>59775.520000000011</v>
      </c>
      <c r="F3864" s="174">
        <v>3858</v>
      </c>
      <c r="G3864" s="196">
        <v>69506.974656000006</v>
      </c>
    </row>
    <row r="3865" spans="1:7">
      <c r="A3865" s="190">
        <v>59843.641535999988</v>
      </c>
      <c r="F3865" s="174">
        <v>3859</v>
      </c>
      <c r="G3865" s="196">
        <v>57400.040835200009</v>
      </c>
    </row>
    <row r="3866" spans="1:7">
      <c r="A3866" s="190">
        <v>59843.64153600001</v>
      </c>
      <c r="F3866" s="174">
        <v>3860</v>
      </c>
      <c r="G3866" s="196">
        <v>98705.149820928011</v>
      </c>
    </row>
    <row r="3867" spans="1:7">
      <c r="A3867" s="190">
        <v>59901.363200000007</v>
      </c>
      <c r="F3867" s="174">
        <v>3861</v>
      </c>
      <c r="G3867" s="196">
        <v>95072.039731200042</v>
      </c>
    </row>
    <row r="3868" spans="1:7">
      <c r="A3868" s="190">
        <v>59901.363200000014</v>
      </c>
      <c r="F3868" s="174">
        <v>3862</v>
      </c>
      <c r="G3868" s="196">
        <v>61201.109760000007</v>
      </c>
    </row>
    <row r="3869" spans="1:7">
      <c r="A3869" s="190">
        <v>59901.363200000022</v>
      </c>
      <c r="F3869" s="174">
        <v>3863</v>
      </c>
      <c r="G3869" s="196">
        <v>43490.1278924</v>
      </c>
    </row>
    <row r="3870" spans="1:7">
      <c r="A3870" s="190">
        <v>59967.655600000006</v>
      </c>
      <c r="F3870" s="174">
        <v>3864</v>
      </c>
      <c r="G3870" s="196">
        <v>79736.832815718444</v>
      </c>
    </row>
    <row r="3871" spans="1:7">
      <c r="A3871" s="190">
        <v>60001.088000000003</v>
      </c>
      <c r="F3871" s="174">
        <v>3865</v>
      </c>
      <c r="G3871" s="196">
        <v>26566.871246124996</v>
      </c>
    </row>
    <row r="3872" spans="1:7">
      <c r="A3872" s="190">
        <v>60001.088000000011</v>
      </c>
      <c r="F3872" s="174">
        <v>3866</v>
      </c>
      <c r="G3872" s="196">
        <v>96973.480525824038</v>
      </c>
    </row>
    <row r="3873" spans="1:7">
      <c r="A3873" s="190">
        <v>60001.088000000011</v>
      </c>
      <c r="F3873" s="174">
        <v>3867</v>
      </c>
      <c r="G3873" s="196">
        <v>61201.109759999992</v>
      </c>
    </row>
    <row r="3874" spans="1:7">
      <c r="A3874" s="190">
        <v>60001.088000000011</v>
      </c>
      <c r="F3874" s="174">
        <v>3868</v>
      </c>
      <c r="G3874" s="196">
        <v>60844.043285312007</v>
      </c>
    </row>
    <row r="3875" spans="1:7">
      <c r="A3875" s="190">
        <v>60001.088000000011</v>
      </c>
      <c r="F3875" s="174">
        <v>3869</v>
      </c>
      <c r="G3875" s="196">
        <v>82254.291517440011</v>
      </c>
    </row>
    <row r="3876" spans="1:7">
      <c r="A3876" s="190">
        <v>60001.088000000011</v>
      </c>
      <c r="F3876" s="174">
        <v>3870</v>
      </c>
      <c r="G3876" s="196">
        <v>77684.265791999991</v>
      </c>
    </row>
    <row r="3877" spans="1:7">
      <c r="A3877" s="190">
        <v>60001.088000000011</v>
      </c>
      <c r="F3877" s="174">
        <v>3871</v>
      </c>
      <c r="G3877" s="196">
        <v>75666.251888066618</v>
      </c>
    </row>
    <row r="3878" spans="1:7">
      <c r="A3878" s="190">
        <v>60001.088000000011</v>
      </c>
      <c r="F3878" s="174">
        <v>3872</v>
      </c>
      <c r="G3878" s="196">
        <v>81070.984165785616</v>
      </c>
    </row>
    <row r="3879" spans="1:7">
      <c r="A3879" s="190">
        <v>60001.088000000011</v>
      </c>
      <c r="F3879" s="174">
        <v>3873</v>
      </c>
      <c r="G3879" s="196">
        <v>39249.840422890993</v>
      </c>
    </row>
    <row r="3880" spans="1:7">
      <c r="A3880" s="190">
        <v>60001.088000000011</v>
      </c>
      <c r="F3880" s="174">
        <v>3874</v>
      </c>
      <c r="G3880" s="196">
        <v>41558.0844</v>
      </c>
    </row>
    <row r="3881" spans="1:7">
      <c r="A3881" s="190">
        <v>60001.088000000018</v>
      </c>
      <c r="F3881" s="174">
        <v>3875</v>
      </c>
      <c r="G3881" s="196">
        <v>80811.233771520012</v>
      </c>
    </row>
    <row r="3882" spans="1:7">
      <c r="A3882" s="190">
        <v>60001.088000000018</v>
      </c>
      <c r="F3882" s="174">
        <v>3876</v>
      </c>
      <c r="G3882" s="196">
        <v>81070.98416578563</v>
      </c>
    </row>
    <row r="3883" spans="1:7">
      <c r="A3883" s="190">
        <v>60035.996098079995</v>
      </c>
      <c r="F3883" s="174">
        <v>3877</v>
      </c>
      <c r="G3883" s="196">
        <v>80641.462272000019</v>
      </c>
    </row>
    <row r="3884" spans="1:7">
      <c r="A3884" s="190">
        <v>60069.466598399995</v>
      </c>
      <c r="F3884" s="174">
        <v>3878</v>
      </c>
      <c r="G3884" s="196">
        <v>64873.176345600019</v>
      </c>
    </row>
    <row r="3885" spans="1:7">
      <c r="A3885" s="190">
        <v>60093.903296000004</v>
      </c>
      <c r="F3885" s="174">
        <v>3879</v>
      </c>
      <c r="G3885" s="196">
        <v>64252.224657308827</v>
      </c>
    </row>
    <row r="3886" spans="1:7">
      <c r="A3886" s="190">
        <v>60093.903296000004</v>
      </c>
      <c r="F3886" s="174">
        <v>3880</v>
      </c>
      <c r="G3886" s="196">
        <v>106822.94384197636</v>
      </c>
    </row>
    <row r="3887" spans="1:7">
      <c r="A3887" s="190">
        <v>60093.903296000011</v>
      </c>
      <c r="F3887" s="174">
        <v>3881</v>
      </c>
      <c r="G3887" s="196">
        <v>51108.295168000011</v>
      </c>
    </row>
    <row r="3888" spans="1:7">
      <c r="A3888" s="190">
        <v>60093.903296000011</v>
      </c>
      <c r="F3888" s="174">
        <v>3882</v>
      </c>
      <c r="G3888" s="196">
        <v>115252.236288</v>
      </c>
    </row>
    <row r="3889" spans="1:7">
      <c r="A3889" s="190">
        <v>60093.903296000019</v>
      </c>
      <c r="F3889" s="174">
        <v>3883</v>
      </c>
      <c r="G3889" s="196">
        <v>49419.896131200003</v>
      </c>
    </row>
    <row r="3890" spans="1:7">
      <c r="A3890" s="190">
        <v>60127.406080000008</v>
      </c>
      <c r="F3890" s="174">
        <v>3884</v>
      </c>
      <c r="G3890" s="196">
        <v>65117.980784640007</v>
      </c>
    </row>
    <row r="3891" spans="1:7">
      <c r="A3891" s="190">
        <v>60127.406080000015</v>
      </c>
      <c r="F3891" s="174">
        <v>3885</v>
      </c>
      <c r="G3891" s="196">
        <v>63975.560069120023</v>
      </c>
    </row>
    <row r="3892" spans="1:7">
      <c r="A3892" s="190">
        <v>60127.406080000015</v>
      </c>
      <c r="F3892" s="174">
        <v>3886</v>
      </c>
      <c r="G3892" s="196">
        <v>61397.827612800007</v>
      </c>
    </row>
    <row r="3893" spans="1:7">
      <c r="A3893" s="190">
        <v>60127.406080000015</v>
      </c>
      <c r="F3893" s="174">
        <v>3887</v>
      </c>
      <c r="G3893" s="196">
        <v>110134.16716861444</v>
      </c>
    </row>
    <row r="3894" spans="1:7">
      <c r="A3894" s="190">
        <v>60127.406080000015</v>
      </c>
      <c r="F3894" s="174">
        <v>3888</v>
      </c>
      <c r="G3894" s="196">
        <v>61432.057344000008</v>
      </c>
    </row>
    <row r="3895" spans="1:7">
      <c r="A3895" s="190">
        <v>60127.406080000015</v>
      </c>
      <c r="F3895" s="174">
        <v>3889</v>
      </c>
      <c r="G3895" s="196">
        <v>50753.024000000019</v>
      </c>
    </row>
    <row r="3896" spans="1:7">
      <c r="A3896" s="190">
        <v>60127.406080000015</v>
      </c>
      <c r="F3896" s="174">
        <v>3890</v>
      </c>
      <c r="G3896" s="196">
        <v>55234.001558400007</v>
      </c>
    </row>
    <row r="3897" spans="1:7">
      <c r="A3897" s="190">
        <v>60127.406080000015</v>
      </c>
      <c r="F3897" s="174">
        <v>3891</v>
      </c>
      <c r="G3897" s="196">
        <v>62425.131955199999</v>
      </c>
    </row>
    <row r="3898" spans="1:7">
      <c r="A3898" s="190">
        <v>60127.406080000022</v>
      </c>
      <c r="F3898" s="174">
        <v>3892</v>
      </c>
      <c r="G3898" s="196">
        <v>31137.642106249998</v>
      </c>
    </row>
    <row r="3899" spans="1:7">
      <c r="A3899" s="190">
        <v>60127.40608000003</v>
      </c>
      <c r="F3899" s="174">
        <v>3893</v>
      </c>
      <c r="G3899" s="196">
        <v>75666.251888066588</v>
      </c>
    </row>
    <row r="3900" spans="1:7">
      <c r="A3900" s="190">
        <v>60127.40608000003</v>
      </c>
      <c r="F3900" s="174">
        <v>3894</v>
      </c>
      <c r="G3900" s="196">
        <v>76321.383936000013</v>
      </c>
    </row>
    <row r="3901" spans="1:7">
      <c r="A3901" s="190">
        <v>60127.40608000003</v>
      </c>
      <c r="F3901" s="174">
        <v>3895</v>
      </c>
      <c r="G3901" s="196">
        <v>64422.22080000001</v>
      </c>
    </row>
    <row r="3902" spans="1:7">
      <c r="A3902" s="190">
        <v>60193.948640000002</v>
      </c>
      <c r="F3902" s="174">
        <v>3896</v>
      </c>
      <c r="G3902" s="196">
        <v>62390.348886240005</v>
      </c>
    </row>
    <row r="3903" spans="1:7">
      <c r="A3903" s="190">
        <v>60193.948640000002</v>
      </c>
      <c r="F3903" s="174">
        <v>3897</v>
      </c>
      <c r="G3903" s="196">
        <v>68069.995913543709</v>
      </c>
    </row>
    <row r="3904" spans="1:7">
      <c r="A3904" s="190">
        <v>60193.948640000002</v>
      </c>
      <c r="F3904" s="174">
        <v>3898</v>
      </c>
      <c r="G3904" s="196">
        <v>61397.8276128</v>
      </c>
    </row>
    <row r="3905" spans="1:7">
      <c r="A3905" s="190">
        <v>60193.94864000001</v>
      </c>
      <c r="F3905" s="174">
        <v>3899</v>
      </c>
      <c r="G3905" s="196">
        <v>54910.753349999999</v>
      </c>
    </row>
    <row r="3906" spans="1:7">
      <c r="A3906" s="190">
        <v>60193.94864000001</v>
      </c>
      <c r="F3906" s="174">
        <v>3900</v>
      </c>
      <c r="G3906" s="196">
        <v>52188.15347088001</v>
      </c>
    </row>
    <row r="3907" spans="1:7">
      <c r="A3907" s="190">
        <v>60193.94864000001</v>
      </c>
      <c r="F3907" s="174">
        <v>3901</v>
      </c>
      <c r="G3907" s="196">
        <v>103681.880064</v>
      </c>
    </row>
    <row r="3908" spans="1:7">
      <c r="A3908" s="190">
        <v>60193.94864000001</v>
      </c>
      <c r="F3908" s="174">
        <v>3902</v>
      </c>
      <c r="G3908" s="196">
        <v>55142.199893760007</v>
      </c>
    </row>
    <row r="3909" spans="1:7">
      <c r="A3909" s="190">
        <v>60193.94864000001</v>
      </c>
      <c r="F3909" s="174">
        <v>3903</v>
      </c>
      <c r="G3909" s="196">
        <v>54174.792878080007</v>
      </c>
    </row>
    <row r="3910" spans="1:7">
      <c r="A3910" s="190">
        <v>60193.94864000001</v>
      </c>
      <c r="F3910" s="174">
        <v>3904</v>
      </c>
      <c r="G3910" s="196">
        <v>51998.078999999998</v>
      </c>
    </row>
    <row r="3911" spans="1:7">
      <c r="A3911" s="190">
        <v>60193.94864000001</v>
      </c>
      <c r="F3911" s="174">
        <v>3905</v>
      </c>
      <c r="G3911" s="196">
        <v>44340.433330125001</v>
      </c>
    </row>
    <row r="3912" spans="1:7">
      <c r="A3912" s="190">
        <v>60193.94864000001</v>
      </c>
      <c r="F3912" s="174">
        <v>3906</v>
      </c>
      <c r="G3912" s="196">
        <v>70552.5037056</v>
      </c>
    </row>
    <row r="3913" spans="1:7">
      <c r="A3913" s="190">
        <v>60193.94864000001</v>
      </c>
      <c r="F3913" s="174">
        <v>3907</v>
      </c>
      <c r="G3913" s="196">
        <v>90168.323997696032</v>
      </c>
    </row>
    <row r="3914" spans="1:7">
      <c r="A3914" s="190">
        <v>60193.948640000017</v>
      </c>
      <c r="F3914" s="174">
        <v>3908</v>
      </c>
      <c r="G3914" s="196">
        <v>68880.049002240004</v>
      </c>
    </row>
    <row r="3915" spans="1:7">
      <c r="A3915" s="190">
        <v>60193.948640000017</v>
      </c>
      <c r="F3915" s="174">
        <v>3909</v>
      </c>
      <c r="G3915" s="196">
        <v>71233.291673600019</v>
      </c>
    </row>
    <row r="3916" spans="1:7">
      <c r="A3916" s="190">
        <v>60193.948640000017</v>
      </c>
      <c r="F3916" s="174">
        <v>3910</v>
      </c>
      <c r="G3916" s="196">
        <v>53857.743520000011</v>
      </c>
    </row>
    <row r="3917" spans="1:7">
      <c r="A3917" s="190">
        <v>60253.990092800013</v>
      </c>
      <c r="F3917" s="174">
        <v>3911</v>
      </c>
      <c r="G3917" s="196">
        <v>54819.488939999996</v>
      </c>
    </row>
    <row r="3918" spans="1:7">
      <c r="A3918" s="190">
        <v>60253.990092800021</v>
      </c>
      <c r="F3918" s="174">
        <v>3912</v>
      </c>
      <c r="G3918" s="196">
        <v>43442.050892800005</v>
      </c>
    </row>
    <row r="3919" spans="1:7">
      <c r="A3919" s="190">
        <v>60253.990092800028</v>
      </c>
      <c r="F3919" s="174">
        <v>3913</v>
      </c>
      <c r="G3919" s="196">
        <v>51774.672101090342</v>
      </c>
    </row>
    <row r="3920" spans="1:7">
      <c r="A3920" s="190">
        <v>60253.990092800028</v>
      </c>
      <c r="F3920" s="174">
        <v>3914</v>
      </c>
      <c r="G3920" s="196">
        <v>93118.065868800011</v>
      </c>
    </row>
    <row r="3921" spans="1:7">
      <c r="A3921" s="190">
        <v>60253.990092800028</v>
      </c>
      <c r="F3921" s="174">
        <v>3915</v>
      </c>
      <c r="G3921" s="196">
        <v>27906.377359374997</v>
      </c>
    </row>
    <row r="3922" spans="1:7">
      <c r="A3922" s="190">
        <v>60253.990092800035</v>
      </c>
      <c r="F3922" s="174">
        <v>3916</v>
      </c>
      <c r="G3922" s="196">
        <v>64981.178303999994</v>
      </c>
    </row>
    <row r="3923" spans="1:7">
      <c r="A3923" s="190">
        <v>60253.990092800042</v>
      </c>
      <c r="F3923" s="174">
        <v>3917</v>
      </c>
      <c r="G3923" s="196">
        <v>54264.983987200016</v>
      </c>
    </row>
    <row r="3924" spans="1:7">
      <c r="A3924" s="190">
        <v>60320.672742400006</v>
      </c>
      <c r="F3924" s="174">
        <v>3918</v>
      </c>
      <c r="G3924" s="196">
        <v>68689.54870579204</v>
      </c>
    </row>
    <row r="3925" spans="1:7">
      <c r="A3925" s="190">
        <v>60320.672742400013</v>
      </c>
      <c r="F3925" s="174">
        <v>3919</v>
      </c>
      <c r="G3925" s="196">
        <v>46028.334632000006</v>
      </c>
    </row>
    <row r="3926" spans="1:7">
      <c r="A3926" s="190">
        <v>60320.672742400013</v>
      </c>
      <c r="F3926" s="174">
        <v>3920</v>
      </c>
      <c r="G3926" s="196">
        <v>31760.394948375008</v>
      </c>
    </row>
    <row r="3927" spans="1:7">
      <c r="A3927" s="190">
        <v>60320.672742400013</v>
      </c>
      <c r="F3927" s="174">
        <v>3921</v>
      </c>
      <c r="G3927" s="196">
        <v>63601.153280000013</v>
      </c>
    </row>
    <row r="3928" spans="1:7">
      <c r="A3928" s="190">
        <v>60320.672742400013</v>
      </c>
      <c r="F3928" s="174">
        <v>3922</v>
      </c>
      <c r="G3928" s="196">
        <v>54439.407150016006</v>
      </c>
    </row>
    <row r="3929" spans="1:7">
      <c r="A3929" s="190">
        <v>60320.672742400013</v>
      </c>
      <c r="F3929" s="174">
        <v>3923</v>
      </c>
      <c r="G3929" s="196">
        <v>48504.498792499988</v>
      </c>
    </row>
    <row r="3930" spans="1:7">
      <c r="A3930" s="190">
        <v>60320.672742400013</v>
      </c>
      <c r="F3930" s="174">
        <v>3924</v>
      </c>
      <c r="G3930" s="196">
        <v>69622.691040000005</v>
      </c>
    </row>
    <row r="3931" spans="1:7">
      <c r="A3931" s="190">
        <v>60320.672742400013</v>
      </c>
      <c r="F3931" s="174">
        <v>3925</v>
      </c>
      <c r="G3931" s="196">
        <v>81376.912407920681</v>
      </c>
    </row>
    <row r="3932" spans="1:7">
      <c r="A3932" s="190">
        <v>60320.672742400013</v>
      </c>
      <c r="F3932" s="174">
        <v>3926</v>
      </c>
      <c r="G3932" s="196">
        <v>45855.295780000008</v>
      </c>
    </row>
    <row r="3933" spans="1:7">
      <c r="A3933" s="190">
        <v>60320.672742400013</v>
      </c>
      <c r="F3933" s="174">
        <v>3927</v>
      </c>
      <c r="G3933" s="196">
        <v>61167.008711999995</v>
      </c>
    </row>
    <row r="3934" spans="1:7">
      <c r="A3934" s="190">
        <v>60320.672742400013</v>
      </c>
      <c r="F3934" s="174">
        <v>3928</v>
      </c>
      <c r="G3934" s="196">
        <v>108382.12529356804</v>
      </c>
    </row>
    <row r="3935" spans="1:7">
      <c r="A3935" s="190">
        <v>60320.67274240002</v>
      </c>
      <c r="F3935" s="174">
        <v>3929</v>
      </c>
      <c r="G3935" s="196">
        <v>71462.255825408021</v>
      </c>
    </row>
    <row r="3936" spans="1:7">
      <c r="A3936" s="190">
        <v>60320.67274240002</v>
      </c>
      <c r="F3936" s="174">
        <v>3930</v>
      </c>
      <c r="G3936" s="196">
        <v>68880.049002240004</v>
      </c>
    </row>
    <row r="3937" spans="1:7">
      <c r="A3937" s="190">
        <v>60320.67274240002</v>
      </c>
      <c r="F3937" s="174">
        <v>3931</v>
      </c>
      <c r="G3937" s="196">
        <v>42006.911711519999</v>
      </c>
    </row>
    <row r="3938" spans="1:7">
      <c r="A3938" s="190">
        <v>60320.67274240002</v>
      </c>
      <c r="F3938" s="174">
        <v>3932</v>
      </c>
      <c r="G3938" s="196">
        <v>61039.613424443371</v>
      </c>
    </row>
    <row r="3939" spans="1:7">
      <c r="A3939" s="190">
        <v>60320.672742400027</v>
      </c>
      <c r="F3939" s="174">
        <v>3933</v>
      </c>
      <c r="G3939" s="196">
        <v>67454.808064000026</v>
      </c>
    </row>
    <row r="3940" spans="1:7">
      <c r="A3940" s="190">
        <v>60320.672742400027</v>
      </c>
      <c r="F3940" s="174">
        <v>3934</v>
      </c>
      <c r="G3940" s="196">
        <v>72384.807290880024</v>
      </c>
    </row>
    <row r="3941" spans="1:7">
      <c r="A3941" s="190">
        <v>60320.672742400027</v>
      </c>
      <c r="F3941" s="174">
        <v>3935</v>
      </c>
      <c r="G3941" s="196">
        <v>59709.440000000017</v>
      </c>
    </row>
    <row r="3942" spans="1:7">
      <c r="A3942" s="190">
        <v>60320.672742400027</v>
      </c>
      <c r="F3942" s="174">
        <v>3936</v>
      </c>
      <c r="G3942" s="196">
        <v>71383.256498176037</v>
      </c>
    </row>
    <row r="3943" spans="1:7">
      <c r="A3943" s="190">
        <v>60354.301952000009</v>
      </c>
      <c r="F3943" s="174">
        <v>3937</v>
      </c>
      <c r="G3943" s="196">
        <v>49234.107048000013</v>
      </c>
    </row>
    <row r="3944" spans="1:7">
      <c r="A3944" s="190">
        <v>60354.301952000009</v>
      </c>
      <c r="F3944" s="174">
        <v>3938</v>
      </c>
      <c r="G3944" s="196">
        <v>85479.950008320026</v>
      </c>
    </row>
    <row r="3945" spans="1:7">
      <c r="A3945" s="190">
        <v>60354.301952000009</v>
      </c>
      <c r="F3945" s="174">
        <v>3939</v>
      </c>
      <c r="G3945" s="196">
        <v>72617.472742886428</v>
      </c>
    </row>
    <row r="3946" spans="1:7">
      <c r="A3946" s="190">
        <v>60354.301952000016</v>
      </c>
      <c r="F3946" s="174">
        <v>3940</v>
      </c>
      <c r="G3946" s="196">
        <v>85659.907797811218</v>
      </c>
    </row>
    <row r="3947" spans="1:7">
      <c r="A3947" s="190">
        <v>60354.301952000016</v>
      </c>
      <c r="F3947" s="174">
        <v>3941</v>
      </c>
      <c r="G3947" s="196">
        <v>75140.269998080039</v>
      </c>
    </row>
    <row r="3948" spans="1:7">
      <c r="A3948" s="190">
        <v>60387.429189200011</v>
      </c>
      <c r="F3948" s="174">
        <v>3942</v>
      </c>
      <c r="G3948" s="196">
        <v>72152.88729600003</v>
      </c>
    </row>
    <row r="3949" spans="1:7">
      <c r="A3949" s="190">
        <v>60387.429189200011</v>
      </c>
      <c r="F3949" s="174">
        <v>3943</v>
      </c>
      <c r="G3949" s="196">
        <v>76643.075398041634</v>
      </c>
    </row>
    <row r="3950" spans="1:7">
      <c r="A3950" s="190">
        <v>60387.429189200011</v>
      </c>
      <c r="F3950" s="174">
        <v>3944</v>
      </c>
      <c r="G3950" s="196">
        <v>72778.919700480023</v>
      </c>
    </row>
    <row r="3951" spans="1:7">
      <c r="A3951" s="190">
        <v>60387.429189200011</v>
      </c>
      <c r="F3951" s="174">
        <v>3945</v>
      </c>
      <c r="G3951" s="196">
        <v>111259.56953088001</v>
      </c>
    </row>
    <row r="3952" spans="1:7">
      <c r="A3952" s="190">
        <v>60387.429189200018</v>
      </c>
      <c r="F3952" s="174">
        <v>3946</v>
      </c>
      <c r="G3952" s="196">
        <v>29754.895795660002</v>
      </c>
    </row>
    <row r="3953" spans="1:7">
      <c r="A3953" s="190">
        <v>60421.095616000006</v>
      </c>
      <c r="F3953" s="174">
        <v>3947</v>
      </c>
      <c r="G3953" s="196">
        <v>77977.413964800013</v>
      </c>
    </row>
    <row r="3954" spans="1:7">
      <c r="A3954" s="190">
        <v>60421.095616000006</v>
      </c>
      <c r="F3954" s="174">
        <v>3948</v>
      </c>
      <c r="G3954" s="196">
        <v>81772.911359999998</v>
      </c>
    </row>
    <row r="3955" spans="1:7">
      <c r="A3955" s="190">
        <v>60421.095616000013</v>
      </c>
      <c r="F3955" s="174">
        <v>3949</v>
      </c>
      <c r="G3955" s="196">
        <v>43350.78608000002</v>
      </c>
    </row>
    <row r="3956" spans="1:7">
      <c r="A3956" s="190">
        <v>60421.095616000013</v>
      </c>
      <c r="F3956" s="174">
        <v>3950</v>
      </c>
      <c r="G3956" s="196">
        <v>64873.176345600012</v>
      </c>
    </row>
    <row r="3957" spans="1:7">
      <c r="A3957" s="190">
        <v>60421.095616000013</v>
      </c>
      <c r="F3957" s="174">
        <v>3951</v>
      </c>
      <c r="G3957" s="196">
        <v>68507.049757440021</v>
      </c>
    </row>
    <row r="3958" spans="1:7">
      <c r="A3958" s="190">
        <v>60421.095616000013</v>
      </c>
      <c r="F3958" s="174">
        <v>3952</v>
      </c>
      <c r="G3958" s="196">
        <v>46447.270800000006</v>
      </c>
    </row>
    <row r="3959" spans="1:7">
      <c r="A3959" s="190">
        <v>60421.095616000013</v>
      </c>
      <c r="F3959" s="174">
        <v>3953</v>
      </c>
      <c r="G3959" s="196">
        <v>61397.827612800014</v>
      </c>
    </row>
    <row r="3960" spans="1:7">
      <c r="A3960" s="190">
        <v>60421.095616000013</v>
      </c>
      <c r="F3960" s="174">
        <v>3954</v>
      </c>
      <c r="G3960" s="196">
        <v>41028.422540000007</v>
      </c>
    </row>
    <row r="3961" spans="1:7">
      <c r="A3961" s="190">
        <v>60421.095616000013</v>
      </c>
      <c r="F3961" s="174">
        <v>3955</v>
      </c>
      <c r="G3961" s="196">
        <v>55081.24188672001</v>
      </c>
    </row>
    <row r="3962" spans="1:7">
      <c r="A3962" s="190">
        <v>60421.095616000013</v>
      </c>
      <c r="F3962" s="174">
        <v>3956</v>
      </c>
      <c r="G3962" s="196">
        <v>72505.31473920001</v>
      </c>
    </row>
    <row r="3963" spans="1:7">
      <c r="A3963" s="190">
        <v>60421.095616000013</v>
      </c>
      <c r="F3963" s="174">
        <v>3957</v>
      </c>
      <c r="G3963" s="196">
        <v>75792.222340710432</v>
      </c>
    </row>
    <row r="3964" spans="1:7">
      <c r="A3964" s="190">
        <v>60421.095616000013</v>
      </c>
      <c r="F3964" s="174">
        <v>3958</v>
      </c>
      <c r="G3964" s="196">
        <v>41028.422540000007</v>
      </c>
    </row>
    <row r="3965" spans="1:7">
      <c r="A3965" s="190">
        <v>60421.095616000013</v>
      </c>
      <c r="F3965" s="174">
        <v>3959</v>
      </c>
      <c r="G3965" s="196">
        <v>85802.515857408012</v>
      </c>
    </row>
    <row r="3966" spans="1:7">
      <c r="A3966" s="190">
        <v>60421.095616000013</v>
      </c>
      <c r="F3966" s="174">
        <v>3960</v>
      </c>
      <c r="G3966" s="196">
        <v>73955.421033984021</v>
      </c>
    </row>
    <row r="3967" spans="1:7">
      <c r="A3967" s="190">
        <v>60421.095616000013</v>
      </c>
      <c r="F3967" s="174">
        <v>3961</v>
      </c>
      <c r="G3967" s="196">
        <v>72505.314739200025</v>
      </c>
    </row>
    <row r="3968" spans="1:7">
      <c r="A3968" s="190">
        <v>60421.095616000013</v>
      </c>
      <c r="F3968" s="174">
        <v>3962</v>
      </c>
      <c r="G3968" s="196">
        <v>52750.828979999991</v>
      </c>
    </row>
    <row r="3969" spans="1:7">
      <c r="A3969" s="190">
        <v>60421.095616000013</v>
      </c>
      <c r="F3969" s="174">
        <v>3963</v>
      </c>
      <c r="G3969" s="196">
        <v>92716.307942400003</v>
      </c>
    </row>
    <row r="3970" spans="1:7">
      <c r="A3970" s="190">
        <v>60421.095616000021</v>
      </c>
      <c r="F3970" s="174">
        <v>3964</v>
      </c>
      <c r="G3970" s="196">
        <v>52020.943296000019</v>
      </c>
    </row>
    <row r="3971" spans="1:7">
      <c r="A3971" s="190">
        <v>60421.095616000021</v>
      </c>
      <c r="F3971" s="174">
        <v>3965</v>
      </c>
      <c r="G3971" s="196">
        <v>68431.317319680005</v>
      </c>
    </row>
    <row r="3972" spans="1:7">
      <c r="A3972" s="190">
        <v>60447.663632384014</v>
      </c>
      <c r="F3972" s="174">
        <v>3966</v>
      </c>
      <c r="G3972" s="196">
        <v>79182.554931200037</v>
      </c>
    </row>
    <row r="3973" spans="1:7">
      <c r="A3973" s="190">
        <v>60447.663632384021</v>
      </c>
      <c r="F3973" s="174">
        <v>3967</v>
      </c>
      <c r="G3973" s="196">
        <v>95019.065917440021</v>
      </c>
    </row>
    <row r="3974" spans="1:7">
      <c r="A3974" s="190">
        <v>60447.663632384021</v>
      </c>
      <c r="F3974" s="174">
        <v>3968</v>
      </c>
      <c r="G3974" s="196">
        <v>41315.621497780005</v>
      </c>
    </row>
    <row r="3975" spans="1:7">
      <c r="A3975" s="190">
        <v>60447.663632384028</v>
      </c>
      <c r="F3975" s="174">
        <v>3969</v>
      </c>
      <c r="G3975" s="196">
        <v>46622.543520000014</v>
      </c>
    </row>
    <row r="3976" spans="1:7">
      <c r="A3976" s="190">
        <v>60481.363640320022</v>
      </c>
      <c r="F3976" s="174">
        <v>3970</v>
      </c>
      <c r="G3976" s="196">
        <v>71612.7026797773</v>
      </c>
    </row>
    <row r="3977" spans="1:7">
      <c r="A3977" s="190">
        <v>60481.363640320036</v>
      </c>
      <c r="F3977" s="174">
        <v>3971</v>
      </c>
      <c r="G3977" s="196">
        <v>100021.88308403722</v>
      </c>
    </row>
    <row r="3978" spans="1:7">
      <c r="A3978" s="190">
        <v>60481.363640320036</v>
      </c>
      <c r="F3978" s="174">
        <v>3972</v>
      </c>
      <c r="G3978" s="196">
        <v>65009.751453696015</v>
      </c>
    </row>
    <row r="3979" spans="1:7">
      <c r="A3979" s="190">
        <v>60514.560619072021</v>
      </c>
      <c r="F3979" s="174">
        <v>3973</v>
      </c>
      <c r="G3979" s="196">
        <v>51637.558985600008</v>
      </c>
    </row>
    <row r="3980" spans="1:7">
      <c r="A3980" s="190">
        <v>60514.560619072021</v>
      </c>
      <c r="F3980" s="174">
        <v>3974</v>
      </c>
      <c r="G3980" s="196">
        <v>72657.957507072017</v>
      </c>
    </row>
    <row r="3981" spans="1:7">
      <c r="A3981" s="190">
        <v>60514.560619072021</v>
      </c>
      <c r="F3981" s="174">
        <v>3975</v>
      </c>
      <c r="G3981" s="196">
        <v>60675.768023449622</v>
      </c>
    </row>
    <row r="3982" spans="1:7">
      <c r="A3982" s="190">
        <v>60514.560619072021</v>
      </c>
      <c r="F3982" s="174">
        <v>3976</v>
      </c>
      <c r="G3982" s="196">
        <v>61432.057344000023</v>
      </c>
    </row>
    <row r="3983" spans="1:7">
      <c r="A3983" s="190">
        <v>60514.560619072021</v>
      </c>
      <c r="F3983" s="174">
        <v>3977</v>
      </c>
      <c r="G3983" s="196">
        <v>48606.613526800007</v>
      </c>
    </row>
    <row r="3984" spans="1:7">
      <c r="A3984" s="190">
        <v>60514.560619072028</v>
      </c>
      <c r="F3984" s="174">
        <v>3978</v>
      </c>
      <c r="G3984" s="196">
        <v>32900.150150000001</v>
      </c>
    </row>
    <row r="3985" spans="1:7">
      <c r="A3985" s="190">
        <v>60547.200000000004</v>
      </c>
      <c r="F3985" s="174">
        <v>3979</v>
      </c>
      <c r="G3985" s="196">
        <v>52385.089899072009</v>
      </c>
    </row>
    <row r="3986" spans="1:7">
      <c r="A3986" s="190">
        <v>60548.297922560007</v>
      </c>
      <c r="F3986" s="174">
        <v>3980</v>
      </c>
      <c r="G3986" s="196">
        <v>75507.289174016027</v>
      </c>
    </row>
    <row r="3987" spans="1:7">
      <c r="A3987" s="190">
        <v>60548.297922560007</v>
      </c>
      <c r="F3987" s="174">
        <v>3981</v>
      </c>
      <c r="G3987" s="196">
        <v>58450.731887385627</v>
      </c>
    </row>
    <row r="3988" spans="1:7">
      <c r="A3988" s="190">
        <v>60548.297922560014</v>
      </c>
      <c r="F3988" s="174">
        <v>3982</v>
      </c>
      <c r="G3988" s="196">
        <v>82518.680311603224</v>
      </c>
    </row>
    <row r="3989" spans="1:7">
      <c r="A3989" s="190">
        <v>60548.297922560014</v>
      </c>
      <c r="F3989" s="174">
        <v>3983</v>
      </c>
      <c r="G3989" s="196">
        <v>80855.589398592012</v>
      </c>
    </row>
    <row r="3990" spans="1:7">
      <c r="A3990" s="190">
        <v>60548.297922560014</v>
      </c>
      <c r="F3990" s="174">
        <v>3984</v>
      </c>
      <c r="G3990" s="196">
        <v>108382.12529356804</v>
      </c>
    </row>
    <row r="3991" spans="1:7">
      <c r="A3991" s="190">
        <v>60548.297922560014</v>
      </c>
      <c r="F3991" s="174">
        <v>3985</v>
      </c>
      <c r="G3991" s="196">
        <v>49152.277507200008</v>
      </c>
    </row>
    <row r="3992" spans="1:7">
      <c r="A3992" s="190">
        <v>60548.297922560014</v>
      </c>
      <c r="F3992" s="174">
        <v>3986</v>
      </c>
      <c r="G3992" s="196">
        <v>92767.99795200002</v>
      </c>
    </row>
    <row r="3993" spans="1:7">
      <c r="A3993" s="190">
        <v>60548.297922560014</v>
      </c>
      <c r="F3993" s="174">
        <v>3987</v>
      </c>
      <c r="G3993" s="196">
        <v>36831.972624999995</v>
      </c>
    </row>
    <row r="3994" spans="1:7">
      <c r="A3994" s="190">
        <v>60548.297922560014</v>
      </c>
      <c r="F3994" s="174">
        <v>3988</v>
      </c>
      <c r="G3994" s="196">
        <v>38977.001412999998</v>
      </c>
    </row>
    <row r="3995" spans="1:7">
      <c r="A3995" s="190">
        <v>60548.297922560014</v>
      </c>
      <c r="F3995" s="174">
        <v>3989</v>
      </c>
      <c r="G3995" s="196">
        <v>91585.660723200024</v>
      </c>
    </row>
    <row r="3996" spans="1:7">
      <c r="A3996" s="190">
        <v>60548.297922560014</v>
      </c>
      <c r="F3996" s="174">
        <v>3990</v>
      </c>
      <c r="G3996" s="196">
        <v>41114.798166400004</v>
      </c>
    </row>
    <row r="3997" spans="1:7">
      <c r="A3997" s="190">
        <v>60548.297922560014</v>
      </c>
      <c r="F3997" s="174">
        <v>3991</v>
      </c>
      <c r="G3997" s="196">
        <v>72932.138478796827</v>
      </c>
    </row>
    <row r="3998" spans="1:7">
      <c r="A3998" s="190">
        <v>60548.297922560014</v>
      </c>
      <c r="F3998" s="174">
        <v>3992</v>
      </c>
      <c r="G3998" s="196">
        <v>65009.75145369603</v>
      </c>
    </row>
    <row r="3999" spans="1:7">
      <c r="A3999" s="190">
        <v>60548.297922560014</v>
      </c>
      <c r="F3999" s="174">
        <v>3993</v>
      </c>
      <c r="G3999" s="196">
        <v>41558.084400000007</v>
      </c>
    </row>
    <row r="4000" spans="1:7">
      <c r="A4000" s="190">
        <v>60548.297922560014</v>
      </c>
      <c r="F4000" s="174">
        <v>3994</v>
      </c>
      <c r="G4000" s="196">
        <v>39607.080759150012</v>
      </c>
    </row>
    <row r="4001" spans="1:7">
      <c r="A4001" s="190">
        <v>60548.297922560014</v>
      </c>
      <c r="F4001" s="174">
        <v>3995</v>
      </c>
      <c r="G4001" s="196">
        <v>58044.420940800024</v>
      </c>
    </row>
    <row r="4002" spans="1:7">
      <c r="A4002" s="190">
        <v>60548.297922560014</v>
      </c>
      <c r="F4002" s="174">
        <v>3996</v>
      </c>
      <c r="G4002" s="196">
        <v>67559.153471488025</v>
      </c>
    </row>
    <row r="4003" spans="1:7">
      <c r="A4003" s="190">
        <v>60548.297922560014</v>
      </c>
      <c r="F4003" s="174">
        <v>3997</v>
      </c>
      <c r="G4003" s="196">
        <v>69653.305128960012</v>
      </c>
    </row>
    <row r="4004" spans="1:7">
      <c r="A4004" s="190">
        <v>60548.297922560014</v>
      </c>
      <c r="F4004" s="174">
        <v>3998</v>
      </c>
      <c r="G4004" s="196">
        <v>91778.472640512002</v>
      </c>
    </row>
    <row r="4005" spans="1:7">
      <c r="A4005" s="190">
        <v>60548.297922560014</v>
      </c>
      <c r="F4005" s="174">
        <v>3999</v>
      </c>
      <c r="G4005" s="196">
        <v>66031.625923200016</v>
      </c>
    </row>
    <row r="4006" spans="1:7">
      <c r="A4006" s="190">
        <v>60548.297922560021</v>
      </c>
      <c r="F4006" s="174">
        <v>4000</v>
      </c>
      <c r="G4006" s="196">
        <v>50386.138550999982</v>
      </c>
    </row>
    <row r="4007" spans="1:7">
      <c r="A4007" s="190">
        <v>60548.297922560021</v>
      </c>
      <c r="F4007" s="174">
        <v>4001</v>
      </c>
      <c r="G4007" s="196">
        <v>69653.305128960012</v>
      </c>
    </row>
    <row r="4008" spans="1:7">
      <c r="A4008" s="190">
        <v>60548.297922560021</v>
      </c>
      <c r="F4008" s="174">
        <v>4002</v>
      </c>
      <c r="G4008" s="196">
        <v>68659.358208000005</v>
      </c>
    </row>
    <row r="4009" spans="1:7">
      <c r="A4009" s="190">
        <v>60548.297922560021</v>
      </c>
      <c r="F4009" s="174">
        <v>4003</v>
      </c>
      <c r="G4009" s="196">
        <v>60253.990092800028</v>
      </c>
    </row>
    <row r="4010" spans="1:7">
      <c r="A4010" s="190">
        <v>60548.297922560021</v>
      </c>
      <c r="F4010" s="174">
        <v>4004</v>
      </c>
      <c r="G4010" s="196">
        <v>80507.43214080004</v>
      </c>
    </row>
    <row r="4011" spans="1:7">
      <c r="A4011" s="190">
        <v>60548.297922560021</v>
      </c>
      <c r="F4011" s="174">
        <v>4005</v>
      </c>
      <c r="G4011" s="196">
        <v>59775.520000000011</v>
      </c>
    </row>
    <row r="4012" spans="1:7">
      <c r="A4012" s="190">
        <v>60548.297922560021</v>
      </c>
      <c r="F4012" s="174">
        <v>4006</v>
      </c>
      <c r="G4012" s="196">
        <v>48525.826911520009</v>
      </c>
    </row>
    <row r="4013" spans="1:7">
      <c r="A4013" s="190">
        <v>60548.297922560021</v>
      </c>
      <c r="F4013" s="174">
        <v>4007</v>
      </c>
      <c r="G4013" s="196">
        <v>43910.428800000002</v>
      </c>
    </row>
    <row r="4014" spans="1:7">
      <c r="A4014" s="190">
        <v>60548.297922560021</v>
      </c>
      <c r="F4014" s="174">
        <v>4008</v>
      </c>
      <c r="G4014" s="196">
        <v>57922.47888000001</v>
      </c>
    </row>
    <row r="4015" spans="1:7">
      <c r="A4015" s="190">
        <v>60548.297922560021</v>
      </c>
      <c r="F4015" s="174">
        <v>4009</v>
      </c>
      <c r="G4015" s="196">
        <v>68401.240320000012</v>
      </c>
    </row>
    <row r="4016" spans="1:7">
      <c r="A4016" s="190">
        <v>60548.297922560021</v>
      </c>
      <c r="F4016" s="174">
        <v>4010</v>
      </c>
      <c r="G4016" s="196">
        <v>67201.218560000008</v>
      </c>
    </row>
    <row r="4017" spans="1:7">
      <c r="A4017" s="190">
        <v>60548.297922560021</v>
      </c>
      <c r="F4017" s="174">
        <v>4011</v>
      </c>
      <c r="G4017" s="196">
        <v>110134.16716861441</v>
      </c>
    </row>
    <row r="4018" spans="1:7">
      <c r="A4018" s="190">
        <v>60548.297922560021</v>
      </c>
      <c r="F4018" s="174">
        <v>4012</v>
      </c>
      <c r="G4018" s="196">
        <v>60320.672742400013</v>
      </c>
    </row>
    <row r="4019" spans="1:7">
      <c r="A4019" s="190">
        <v>60548.297922560021</v>
      </c>
      <c r="F4019" s="174">
        <v>4013</v>
      </c>
      <c r="G4019" s="196">
        <v>43490.1278924</v>
      </c>
    </row>
    <row r="4020" spans="1:7">
      <c r="A4020" s="190">
        <v>60548.297922560021</v>
      </c>
      <c r="F4020" s="174">
        <v>4014</v>
      </c>
      <c r="G4020" s="196">
        <v>143110.03996658078</v>
      </c>
    </row>
    <row r="4021" spans="1:7">
      <c r="A4021" s="190">
        <v>60548.297922560021</v>
      </c>
      <c r="F4021" s="174">
        <v>4015</v>
      </c>
      <c r="G4021" s="196">
        <v>108669.91215170767</v>
      </c>
    </row>
    <row r="4022" spans="1:7">
      <c r="A4022" s="190">
        <v>60548.297922560028</v>
      </c>
      <c r="F4022" s="174">
        <v>4016</v>
      </c>
      <c r="G4022" s="196">
        <v>65009.751453696015</v>
      </c>
    </row>
    <row r="4023" spans="1:7">
      <c r="A4023" s="190">
        <v>60548.297922560028</v>
      </c>
      <c r="F4023" s="174">
        <v>4017</v>
      </c>
      <c r="G4023" s="196">
        <v>65849.003458560022</v>
      </c>
    </row>
    <row r="4024" spans="1:7">
      <c r="A4024" s="190">
        <v>60548.297922560028</v>
      </c>
      <c r="F4024" s="174">
        <v>4018</v>
      </c>
      <c r="G4024" s="196">
        <v>64873.176345600019</v>
      </c>
    </row>
    <row r="4025" spans="1:7">
      <c r="A4025" s="190">
        <v>60548.297922560028</v>
      </c>
      <c r="F4025" s="174">
        <v>4019</v>
      </c>
      <c r="G4025" s="196">
        <v>55234.001558400007</v>
      </c>
    </row>
    <row r="4026" spans="1:7">
      <c r="A4026" s="190">
        <v>60548.297922560028</v>
      </c>
      <c r="F4026" s="174">
        <v>4020</v>
      </c>
      <c r="G4026" s="196">
        <v>86583.46475520001</v>
      </c>
    </row>
    <row r="4027" spans="1:7">
      <c r="A4027" s="190">
        <v>60548.297922560036</v>
      </c>
      <c r="F4027" s="174">
        <v>4021</v>
      </c>
      <c r="G4027" s="196">
        <v>48349.091</v>
      </c>
    </row>
    <row r="4028" spans="1:7">
      <c r="A4028" s="190">
        <v>60615.306280479999</v>
      </c>
      <c r="F4028" s="174">
        <v>4022</v>
      </c>
      <c r="G4028" s="196">
        <v>84157.102397849638</v>
      </c>
    </row>
    <row r="4029" spans="1:7">
      <c r="A4029" s="190">
        <v>60615.306280480007</v>
      </c>
      <c r="F4029" s="174">
        <v>4023</v>
      </c>
      <c r="G4029" s="196">
        <v>90608.747008819235</v>
      </c>
    </row>
    <row r="4030" spans="1:7">
      <c r="A4030" s="190">
        <v>60615.306280480007</v>
      </c>
      <c r="F4030" s="174">
        <v>4024</v>
      </c>
      <c r="G4030" s="196">
        <v>48450.878560000005</v>
      </c>
    </row>
    <row r="4031" spans="1:7">
      <c r="A4031" s="190">
        <v>60615.306280480007</v>
      </c>
      <c r="F4031" s="174">
        <v>4025</v>
      </c>
      <c r="G4031" s="196">
        <v>102405.45368309763</v>
      </c>
    </row>
    <row r="4032" spans="1:7">
      <c r="A4032" s="190">
        <v>60615.306280480014</v>
      </c>
      <c r="F4032" s="174">
        <v>4026</v>
      </c>
      <c r="G4032" s="196">
        <v>85337.878069248021</v>
      </c>
    </row>
    <row r="4033" spans="1:7">
      <c r="A4033" s="190">
        <v>60615.306280480014</v>
      </c>
      <c r="F4033" s="174">
        <v>4027</v>
      </c>
      <c r="G4033" s="196">
        <v>58767.912000000004</v>
      </c>
    </row>
    <row r="4034" spans="1:7">
      <c r="A4034" s="190">
        <v>60615.306280480014</v>
      </c>
      <c r="F4034" s="174">
        <v>4028</v>
      </c>
      <c r="G4034" s="196">
        <v>67814.093673267227</v>
      </c>
    </row>
    <row r="4035" spans="1:7">
      <c r="A4035" s="190">
        <v>60615.306280480014</v>
      </c>
      <c r="F4035" s="174">
        <v>4029</v>
      </c>
      <c r="G4035" s="196">
        <v>52107.548640000001</v>
      </c>
    </row>
    <row r="4036" spans="1:7">
      <c r="A4036" s="190">
        <v>60615.306280480014</v>
      </c>
      <c r="F4036" s="174">
        <v>4030</v>
      </c>
      <c r="G4036" s="196">
        <v>82518.680311603224</v>
      </c>
    </row>
    <row r="4037" spans="1:7">
      <c r="A4037" s="190">
        <v>60615.306280480014</v>
      </c>
      <c r="F4037" s="174">
        <v>4031</v>
      </c>
      <c r="G4037" s="196">
        <v>54965.524992000013</v>
      </c>
    </row>
    <row r="4038" spans="1:7">
      <c r="A4038" s="190">
        <v>60615.306280480021</v>
      </c>
      <c r="F4038" s="174">
        <v>4032</v>
      </c>
      <c r="G4038" s="196">
        <v>69877.190752588809</v>
      </c>
    </row>
    <row r="4039" spans="1:7">
      <c r="A4039" s="190">
        <v>60615.306280480021</v>
      </c>
      <c r="F4039" s="174">
        <v>4033</v>
      </c>
      <c r="G4039" s="196">
        <v>57400.040835200009</v>
      </c>
    </row>
    <row r="4040" spans="1:7">
      <c r="A4040" s="190">
        <v>60615.306280480021</v>
      </c>
      <c r="F4040" s="174">
        <v>4034</v>
      </c>
      <c r="G4040" s="196">
        <v>86078.309658378261</v>
      </c>
    </row>
    <row r="4041" spans="1:7">
      <c r="A4041" s="190">
        <v>60615.306280480028</v>
      </c>
      <c r="F4041" s="174">
        <v>4035</v>
      </c>
      <c r="G4041" s="196">
        <v>58767.911999999997</v>
      </c>
    </row>
    <row r="4042" spans="1:7">
      <c r="A4042" s="190">
        <v>60648.000000000007</v>
      </c>
      <c r="F4042" s="174">
        <v>4036</v>
      </c>
      <c r="G4042" s="196">
        <v>57241.290588160016</v>
      </c>
    </row>
    <row r="4043" spans="1:7">
      <c r="A4043" s="190">
        <v>60648.000000000007</v>
      </c>
      <c r="F4043" s="174">
        <v>4037</v>
      </c>
      <c r="G4043" s="196">
        <v>97080.800366592026</v>
      </c>
    </row>
    <row r="4044" spans="1:7">
      <c r="A4044" s="190">
        <v>60648.000000000007</v>
      </c>
      <c r="F4044" s="174">
        <v>4038</v>
      </c>
      <c r="G4044" s="196">
        <v>75507.289174016027</v>
      </c>
    </row>
    <row r="4045" spans="1:7">
      <c r="A4045" s="190">
        <v>60648.000000000007</v>
      </c>
      <c r="F4045" s="174">
        <v>4039</v>
      </c>
      <c r="G4045" s="196">
        <v>66141.556487999987</v>
      </c>
    </row>
    <row r="4046" spans="1:7">
      <c r="A4046" s="190">
        <v>60649.099750399997</v>
      </c>
      <c r="F4046" s="174">
        <v>4040</v>
      </c>
      <c r="G4046" s="196">
        <v>76482.060533760014</v>
      </c>
    </row>
    <row r="4047" spans="1:7">
      <c r="A4047" s="190">
        <v>60649.099750400004</v>
      </c>
      <c r="F4047" s="174">
        <v>4041</v>
      </c>
      <c r="G4047" s="196">
        <v>65892.904020000002</v>
      </c>
    </row>
    <row r="4048" spans="1:7">
      <c r="A4048" s="190">
        <v>60649.099750400004</v>
      </c>
      <c r="F4048" s="174">
        <v>4042</v>
      </c>
      <c r="G4048" s="196">
        <v>57400.040835200001</v>
      </c>
    </row>
    <row r="4049" spans="1:7">
      <c r="A4049" s="190">
        <v>60649.099750400012</v>
      </c>
      <c r="F4049" s="174">
        <v>4043</v>
      </c>
      <c r="G4049" s="196">
        <v>58108.658276400005</v>
      </c>
    </row>
    <row r="4050" spans="1:7">
      <c r="A4050" s="190">
        <v>60649.099750400012</v>
      </c>
      <c r="F4050" s="174">
        <v>4044</v>
      </c>
      <c r="G4050" s="196">
        <v>85981.593600000022</v>
      </c>
    </row>
    <row r="4051" spans="1:7">
      <c r="A4051" s="190">
        <v>60649.099750400012</v>
      </c>
      <c r="F4051" s="174">
        <v>4045</v>
      </c>
      <c r="G4051" s="196">
        <v>93066.180802560033</v>
      </c>
    </row>
    <row r="4052" spans="1:7">
      <c r="A4052" s="190">
        <v>60649.099750400012</v>
      </c>
      <c r="F4052" s="174">
        <v>4046</v>
      </c>
      <c r="G4052" s="196">
        <v>81510.912000000011</v>
      </c>
    </row>
    <row r="4053" spans="1:7">
      <c r="A4053" s="190">
        <v>60649.099750400012</v>
      </c>
      <c r="F4053" s="174">
        <v>4047</v>
      </c>
      <c r="G4053" s="196">
        <v>52020.943296000012</v>
      </c>
    </row>
    <row r="4054" spans="1:7">
      <c r="A4054" s="190">
        <v>60649.099750400012</v>
      </c>
      <c r="F4054" s="174">
        <v>4048</v>
      </c>
      <c r="G4054" s="196">
        <v>76194.533990400028</v>
      </c>
    </row>
    <row r="4055" spans="1:7">
      <c r="A4055" s="190">
        <v>60649.099750400019</v>
      </c>
      <c r="F4055" s="174">
        <v>4049</v>
      </c>
      <c r="G4055" s="196">
        <v>73011.527999999991</v>
      </c>
    </row>
    <row r="4056" spans="1:7">
      <c r="A4056" s="190">
        <v>60649.099750400019</v>
      </c>
      <c r="F4056" s="174">
        <v>4050</v>
      </c>
      <c r="G4056" s="196">
        <v>87613.833599999998</v>
      </c>
    </row>
    <row r="4057" spans="1:7">
      <c r="A4057" s="190">
        <v>60675.768023449607</v>
      </c>
      <c r="F4057" s="174">
        <v>4051</v>
      </c>
      <c r="G4057" s="196">
        <v>85659.907797811233</v>
      </c>
    </row>
    <row r="4058" spans="1:7">
      <c r="A4058" s="190">
        <v>60675.768023449615</v>
      </c>
      <c r="F4058" s="174">
        <v>4052</v>
      </c>
      <c r="G4058" s="196">
        <v>50893.780000000013</v>
      </c>
    </row>
    <row r="4059" spans="1:7">
      <c r="A4059" s="190">
        <v>60675.768023449622</v>
      </c>
      <c r="F4059" s="174">
        <v>4053</v>
      </c>
      <c r="G4059" s="196">
        <v>35044.500377581251</v>
      </c>
    </row>
    <row r="4060" spans="1:7">
      <c r="A4060" s="190">
        <v>60675.768023449622</v>
      </c>
      <c r="F4060" s="174">
        <v>4054</v>
      </c>
      <c r="G4060" s="196">
        <v>45779.081991999999</v>
      </c>
    </row>
    <row r="4061" spans="1:7">
      <c r="A4061" s="190">
        <v>60675.768023449629</v>
      </c>
      <c r="F4061" s="174">
        <v>4055</v>
      </c>
      <c r="G4061" s="196">
        <v>34800.894118750002</v>
      </c>
    </row>
    <row r="4062" spans="1:7">
      <c r="A4062" s="190">
        <v>60675.768023449629</v>
      </c>
      <c r="F4062" s="174">
        <v>4056</v>
      </c>
      <c r="G4062" s="196">
        <v>95377.628430336059</v>
      </c>
    </row>
    <row r="4063" spans="1:7">
      <c r="A4063" s="190">
        <v>60675.768023449629</v>
      </c>
      <c r="F4063" s="174">
        <v>4057</v>
      </c>
      <c r="G4063" s="196">
        <v>79226.699776000023</v>
      </c>
    </row>
    <row r="4064" spans="1:7">
      <c r="A4064" s="190">
        <v>60741.816000000006</v>
      </c>
      <c r="F4064" s="174">
        <v>4058</v>
      </c>
      <c r="G4064" s="196">
        <v>54758.88768</v>
      </c>
    </row>
    <row r="4065" spans="1:7">
      <c r="A4065" s="190">
        <v>60742.917451596804</v>
      </c>
      <c r="F4065" s="174">
        <v>4059</v>
      </c>
      <c r="G4065" s="196">
        <v>61860.960000000006</v>
      </c>
    </row>
    <row r="4066" spans="1:7">
      <c r="A4066" s="190">
        <v>60742.917451596804</v>
      </c>
      <c r="F4066" s="174">
        <v>4060</v>
      </c>
      <c r="G4066" s="196">
        <v>85565.21340272644</v>
      </c>
    </row>
    <row r="4067" spans="1:7">
      <c r="A4067" s="190">
        <v>60742.917451596812</v>
      </c>
      <c r="F4067" s="174">
        <v>4061</v>
      </c>
      <c r="G4067" s="196">
        <v>39607.080759149998</v>
      </c>
    </row>
    <row r="4068" spans="1:7">
      <c r="A4068" s="190">
        <v>60742.917451596812</v>
      </c>
      <c r="F4068" s="174">
        <v>4062</v>
      </c>
      <c r="G4068" s="196">
        <v>71383.256498176037</v>
      </c>
    </row>
    <row r="4069" spans="1:7">
      <c r="A4069" s="190">
        <v>60742.917451596812</v>
      </c>
      <c r="F4069" s="174">
        <v>4063</v>
      </c>
      <c r="G4069" s="196">
        <v>65255.071270502405</v>
      </c>
    </row>
    <row r="4070" spans="1:7">
      <c r="A4070" s="190">
        <v>60742.917451596819</v>
      </c>
      <c r="F4070" s="174">
        <v>4064</v>
      </c>
      <c r="G4070" s="196">
        <v>61527.08619724802</v>
      </c>
    </row>
    <row r="4071" spans="1:7">
      <c r="A4071" s="190">
        <v>60742.917451596819</v>
      </c>
      <c r="F4071" s="174">
        <v>4065</v>
      </c>
      <c r="G4071" s="196">
        <v>84885.749760000006</v>
      </c>
    </row>
    <row r="4072" spans="1:7">
      <c r="A4072" s="190">
        <v>60742.917451596819</v>
      </c>
      <c r="F4072" s="174">
        <v>4066</v>
      </c>
      <c r="G4072" s="196">
        <v>84250.238446796837</v>
      </c>
    </row>
    <row r="4073" spans="1:7">
      <c r="A4073" s="190">
        <v>60742.917451596819</v>
      </c>
      <c r="F4073" s="174">
        <v>4067</v>
      </c>
      <c r="G4073" s="196">
        <v>79736.83281571843</v>
      </c>
    </row>
    <row r="4074" spans="1:7">
      <c r="A4074" s="190">
        <v>60742.917451596819</v>
      </c>
      <c r="F4074" s="174">
        <v>4068</v>
      </c>
      <c r="G4074" s="196">
        <v>96769.754726400031</v>
      </c>
    </row>
    <row r="4075" spans="1:7">
      <c r="A4075" s="190">
        <v>60742.917451596826</v>
      </c>
      <c r="F4075" s="174">
        <v>4069</v>
      </c>
      <c r="G4075" s="196">
        <v>48370.350784000009</v>
      </c>
    </row>
    <row r="4076" spans="1:7">
      <c r="A4076" s="190">
        <v>60742.917451596826</v>
      </c>
      <c r="F4076" s="174">
        <v>4070</v>
      </c>
      <c r="G4076" s="196">
        <v>101156.65027399683</v>
      </c>
    </row>
    <row r="4077" spans="1:7">
      <c r="A4077" s="190">
        <v>60742.917451596826</v>
      </c>
      <c r="F4077" s="174">
        <v>4071</v>
      </c>
      <c r="G4077" s="196">
        <v>68545.242931200031</v>
      </c>
    </row>
    <row r="4078" spans="1:7">
      <c r="A4078" s="190">
        <v>60742.917451596826</v>
      </c>
      <c r="F4078" s="174">
        <v>4072</v>
      </c>
      <c r="G4078" s="196">
        <v>76889.428140392469</v>
      </c>
    </row>
    <row r="4079" spans="1:7">
      <c r="A4079" s="190">
        <v>60742.917451596833</v>
      </c>
      <c r="F4079" s="174">
        <v>4073</v>
      </c>
      <c r="G4079" s="196">
        <v>49130.674049999994</v>
      </c>
    </row>
    <row r="4080" spans="1:7">
      <c r="A4080" s="190">
        <v>60775.680000000015</v>
      </c>
      <c r="F4080" s="174">
        <v>4074</v>
      </c>
      <c r="G4080" s="196">
        <v>48450.878560000005</v>
      </c>
    </row>
    <row r="4081" spans="1:7">
      <c r="A4081" s="190">
        <v>60775.680000000015</v>
      </c>
      <c r="F4081" s="174">
        <v>4075</v>
      </c>
      <c r="G4081" s="196">
        <v>96045.271829348378</v>
      </c>
    </row>
    <row r="4082" spans="1:7">
      <c r="A4082" s="190">
        <v>60775.680000000015</v>
      </c>
      <c r="F4082" s="174">
        <v>4076</v>
      </c>
      <c r="G4082" s="196">
        <v>61629.517528320015</v>
      </c>
    </row>
    <row r="4083" spans="1:7">
      <c r="A4083" s="190">
        <v>60775.680000000015</v>
      </c>
      <c r="F4083" s="174">
        <v>4077</v>
      </c>
      <c r="G4083" s="196">
        <v>54060.980288000013</v>
      </c>
    </row>
    <row r="4084" spans="1:7">
      <c r="A4084" s="190">
        <v>60775.680000000015</v>
      </c>
      <c r="F4084" s="174">
        <v>4078</v>
      </c>
      <c r="G4084" s="196">
        <v>84885.749760000035</v>
      </c>
    </row>
    <row r="4085" spans="1:7">
      <c r="A4085" s="190">
        <v>60776.782065664003</v>
      </c>
      <c r="F4085" s="174">
        <v>4079</v>
      </c>
      <c r="G4085" s="196">
        <v>46125.236389120015</v>
      </c>
    </row>
    <row r="4086" spans="1:7">
      <c r="A4086" s="190">
        <v>60776.782065664003</v>
      </c>
      <c r="F4086" s="174">
        <v>4080</v>
      </c>
      <c r="G4086" s="196">
        <v>91585.660723200024</v>
      </c>
    </row>
    <row r="4087" spans="1:7">
      <c r="A4087" s="190">
        <v>60776.782065664011</v>
      </c>
      <c r="F4087" s="174">
        <v>4081</v>
      </c>
      <c r="G4087" s="196">
        <v>35250.160875000001</v>
      </c>
    </row>
    <row r="4088" spans="1:7">
      <c r="A4088" s="190">
        <v>60776.782065664011</v>
      </c>
      <c r="F4088" s="174">
        <v>4082</v>
      </c>
      <c r="G4088" s="196">
        <v>68621.101449600013</v>
      </c>
    </row>
    <row r="4089" spans="1:7">
      <c r="A4089" s="190">
        <v>60776.782065664018</v>
      </c>
      <c r="F4089" s="174">
        <v>4083</v>
      </c>
      <c r="G4089" s="196">
        <v>56732.023619999993</v>
      </c>
    </row>
    <row r="4090" spans="1:7">
      <c r="A4090" s="190">
        <v>60776.782065664025</v>
      </c>
      <c r="F4090" s="174">
        <v>4084</v>
      </c>
      <c r="G4090" s="196">
        <v>87187.968000000023</v>
      </c>
    </row>
    <row r="4091" spans="1:7">
      <c r="A4091" s="190">
        <v>60776.782065664025</v>
      </c>
      <c r="F4091" s="174">
        <v>4085</v>
      </c>
      <c r="G4091" s="196">
        <v>39480.180179999996</v>
      </c>
    </row>
    <row r="4092" spans="1:7">
      <c r="A4092" s="190">
        <v>60776.782065664025</v>
      </c>
      <c r="F4092" s="174">
        <v>4086</v>
      </c>
      <c r="G4092" s="196">
        <v>63601.153280000013</v>
      </c>
    </row>
    <row r="4093" spans="1:7">
      <c r="A4093" s="190">
        <v>60776.782065664025</v>
      </c>
      <c r="F4093" s="174">
        <v>4087</v>
      </c>
      <c r="G4093" s="196">
        <v>122235.4796544</v>
      </c>
    </row>
    <row r="4094" spans="1:7">
      <c r="A4094" s="190">
        <v>60776.782065664025</v>
      </c>
      <c r="F4094" s="174">
        <v>4088</v>
      </c>
      <c r="G4094" s="196">
        <v>72425.162342400014</v>
      </c>
    </row>
    <row r="4095" spans="1:7">
      <c r="A4095" s="190">
        <v>60776.782065664032</v>
      </c>
      <c r="F4095" s="174">
        <v>4089</v>
      </c>
      <c r="G4095" s="196">
        <v>85802.515857408012</v>
      </c>
    </row>
    <row r="4096" spans="1:7">
      <c r="A4096" s="190">
        <v>60803.506482446355</v>
      </c>
      <c r="F4096" s="174">
        <v>4090</v>
      </c>
      <c r="G4096" s="196">
        <v>68068.761600000013</v>
      </c>
    </row>
    <row r="4097" spans="1:7">
      <c r="A4097" s="190">
        <v>60842.939999999995</v>
      </c>
      <c r="F4097" s="174">
        <v>4091</v>
      </c>
      <c r="G4097" s="196">
        <v>64873.176345599997</v>
      </c>
    </row>
    <row r="4098" spans="1:7">
      <c r="A4098" s="190">
        <v>60842.94</v>
      </c>
      <c r="F4098" s="174">
        <v>4092</v>
      </c>
      <c r="G4098" s="196">
        <v>129569.60843366403</v>
      </c>
    </row>
    <row r="4099" spans="1:7">
      <c r="A4099" s="190">
        <v>60842.94</v>
      </c>
      <c r="F4099" s="174">
        <v>4093</v>
      </c>
      <c r="G4099" s="196">
        <v>79648.686197964838</v>
      </c>
    </row>
    <row r="4100" spans="1:7">
      <c r="A4100" s="190">
        <v>60844.043285312007</v>
      </c>
      <c r="F4100" s="174">
        <v>4094</v>
      </c>
      <c r="G4100" s="196">
        <v>63362.051200000002</v>
      </c>
    </row>
    <row r="4101" spans="1:7">
      <c r="A4101" s="190">
        <v>60844.043285312007</v>
      </c>
      <c r="F4101" s="174">
        <v>4095</v>
      </c>
      <c r="G4101" s="196">
        <v>83980.301762560033</v>
      </c>
    </row>
    <row r="4102" spans="1:7">
      <c r="A4102" s="190">
        <v>60844.043285312007</v>
      </c>
      <c r="F4102" s="174">
        <v>4096</v>
      </c>
      <c r="G4102" s="196">
        <v>74595.740399999995</v>
      </c>
    </row>
    <row r="4103" spans="1:7">
      <c r="A4103" s="190">
        <v>60844.043285312007</v>
      </c>
      <c r="F4103" s="174">
        <v>4097</v>
      </c>
      <c r="G4103" s="196">
        <v>57705.771579016982</v>
      </c>
    </row>
    <row r="4104" spans="1:7">
      <c r="A4104" s="190">
        <v>60844.043285312007</v>
      </c>
      <c r="F4104" s="174">
        <v>4098</v>
      </c>
      <c r="G4104" s="196">
        <v>56008.968416999989</v>
      </c>
    </row>
    <row r="4105" spans="1:7">
      <c r="A4105" s="190">
        <v>60844.043285312015</v>
      </c>
      <c r="F4105" s="174">
        <v>4099</v>
      </c>
      <c r="G4105" s="196">
        <v>64981.178304000015</v>
      </c>
    </row>
    <row r="4106" spans="1:7">
      <c r="A4106" s="190">
        <v>60844.043285312015</v>
      </c>
      <c r="F4106" s="174">
        <v>4100</v>
      </c>
      <c r="G4106" s="196">
        <v>48552.880409600002</v>
      </c>
    </row>
    <row r="4107" spans="1:7">
      <c r="A4107" s="190">
        <v>60844.043285312015</v>
      </c>
      <c r="F4107" s="174">
        <v>4101</v>
      </c>
      <c r="G4107" s="196">
        <v>39739.067607187499</v>
      </c>
    </row>
    <row r="4108" spans="1:7">
      <c r="A4108" s="190">
        <v>60844.043285312015</v>
      </c>
      <c r="F4108" s="174">
        <v>4102</v>
      </c>
      <c r="G4108" s="196">
        <v>60649.099750400012</v>
      </c>
    </row>
    <row r="4109" spans="1:7">
      <c r="A4109" s="190">
        <v>60844.043285312015</v>
      </c>
      <c r="F4109" s="174">
        <v>4103</v>
      </c>
      <c r="G4109" s="196">
        <v>24077.225077499999</v>
      </c>
    </row>
    <row r="4110" spans="1:7">
      <c r="A4110" s="190">
        <v>60844.043285312015</v>
      </c>
      <c r="F4110" s="174">
        <v>4104</v>
      </c>
      <c r="G4110" s="196">
        <v>109902.79286784003</v>
      </c>
    </row>
    <row r="4111" spans="1:7">
      <c r="A4111" s="190">
        <v>60844.043285312015</v>
      </c>
      <c r="F4111" s="174">
        <v>4105</v>
      </c>
      <c r="G4111" s="196">
        <v>101862.899712</v>
      </c>
    </row>
    <row r="4112" spans="1:7">
      <c r="A4112" s="190">
        <v>60844.043285312022</v>
      </c>
      <c r="F4112" s="174">
        <v>4106</v>
      </c>
      <c r="G4112" s="196">
        <v>93221.118950400007</v>
      </c>
    </row>
    <row r="4113" spans="1:7">
      <c r="A4113" s="190">
        <v>60844.043285312022</v>
      </c>
      <c r="F4113" s="174">
        <v>4107</v>
      </c>
      <c r="G4113" s="196">
        <v>61397.8276128</v>
      </c>
    </row>
    <row r="4114" spans="1:7">
      <c r="A4114" s="190">
        <v>60844.043285312022</v>
      </c>
      <c r="F4114" s="174">
        <v>4108</v>
      </c>
      <c r="G4114" s="196">
        <v>138824.58046464002</v>
      </c>
    </row>
    <row r="4115" spans="1:7">
      <c r="A4115" s="190">
        <v>60844.043285312022</v>
      </c>
      <c r="F4115" s="174">
        <v>4109</v>
      </c>
      <c r="G4115" s="196">
        <v>40185.183397499997</v>
      </c>
    </row>
    <row r="4116" spans="1:7">
      <c r="A4116" s="190">
        <v>60844.043285312022</v>
      </c>
      <c r="F4116" s="174">
        <v>4110</v>
      </c>
      <c r="G4116" s="196">
        <v>72657.957507072017</v>
      </c>
    </row>
    <row r="4117" spans="1:7">
      <c r="A4117" s="190">
        <v>60844.043285312022</v>
      </c>
      <c r="F4117" s="174">
        <v>4111</v>
      </c>
      <c r="G4117" s="196">
        <v>85479.950008320026</v>
      </c>
    </row>
    <row r="4118" spans="1:7">
      <c r="A4118" s="190">
        <v>60844.043285312022</v>
      </c>
      <c r="F4118" s="174">
        <v>4112</v>
      </c>
      <c r="G4118" s="196">
        <v>92767.997952000034</v>
      </c>
    </row>
    <row r="4119" spans="1:7">
      <c r="A4119" s="190">
        <v>60870.797277810707</v>
      </c>
      <c r="F4119" s="174">
        <v>4113</v>
      </c>
      <c r="G4119" s="196">
        <v>118429.36111104007</v>
      </c>
    </row>
    <row r="4120" spans="1:7">
      <c r="A4120" s="190">
        <v>60870.797277810707</v>
      </c>
      <c r="F4120" s="174">
        <v>4114</v>
      </c>
      <c r="G4120" s="196">
        <v>103681.880064</v>
      </c>
    </row>
    <row r="4121" spans="1:7">
      <c r="A4121" s="190">
        <v>60870.797277810714</v>
      </c>
      <c r="F4121" s="174">
        <v>4115</v>
      </c>
      <c r="G4121" s="196">
        <v>68803.904225280028</v>
      </c>
    </row>
    <row r="4122" spans="1:7">
      <c r="A4122" s="190">
        <v>60870.797277810714</v>
      </c>
      <c r="F4122" s="174">
        <v>4116</v>
      </c>
      <c r="G4122" s="196">
        <v>39756.541441260008</v>
      </c>
    </row>
    <row r="4123" spans="1:7">
      <c r="A4123" s="190">
        <v>60870.797277810714</v>
      </c>
      <c r="F4123" s="174">
        <v>4117</v>
      </c>
      <c r="G4123" s="196">
        <v>95684.199378862118</v>
      </c>
    </row>
    <row r="4124" spans="1:7">
      <c r="A4124" s="190">
        <v>60870.797277810714</v>
      </c>
      <c r="F4124" s="174">
        <v>4118</v>
      </c>
      <c r="G4124" s="196">
        <v>65681.784</v>
      </c>
    </row>
    <row r="4125" spans="1:7">
      <c r="A4125" s="190">
        <v>60870.797277810721</v>
      </c>
      <c r="F4125" s="174">
        <v>4119</v>
      </c>
      <c r="G4125" s="196">
        <v>65820.061440000005</v>
      </c>
    </row>
    <row r="4126" spans="1:7">
      <c r="A4126" s="190">
        <v>60877.964277760009</v>
      </c>
      <c r="F4126" s="174">
        <v>4120</v>
      </c>
      <c r="G4126" s="196">
        <v>51465.120000000003</v>
      </c>
    </row>
    <row r="4127" spans="1:7">
      <c r="A4127" s="190">
        <v>60877.964277760017</v>
      </c>
      <c r="F4127" s="174">
        <v>4121</v>
      </c>
      <c r="G4127" s="196">
        <v>68651.275125350425</v>
      </c>
    </row>
    <row r="4128" spans="1:7">
      <c r="A4128" s="190">
        <v>60877.964277760024</v>
      </c>
      <c r="F4128" s="174">
        <v>4122</v>
      </c>
      <c r="G4128" s="196">
        <v>67201.218560000023</v>
      </c>
    </row>
    <row r="4129" spans="1:7">
      <c r="A4129" s="190">
        <v>60903.628800000006</v>
      </c>
      <c r="F4129" s="174">
        <v>4123</v>
      </c>
      <c r="G4129" s="196">
        <v>57241.290588160024</v>
      </c>
    </row>
    <row r="4130" spans="1:7">
      <c r="A4130" s="190">
        <v>60903.62880000002</v>
      </c>
      <c r="F4130" s="174">
        <v>4124</v>
      </c>
      <c r="G4130" s="196">
        <v>61697.722464059996</v>
      </c>
    </row>
    <row r="4131" spans="1:7">
      <c r="A4131" s="190">
        <v>60903.62880000002</v>
      </c>
      <c r="F4131" s="174">
        <v>4125</v>
      </c>
      <c r="G4131" s="196">
        <v>82345.32173951999</v>
      </c>
    </row>
    <row r="4132" spans="1:7">
      <c r="A4132" s="190">
        <v>60904.733185802252</v>
      </c>
      <c r="F4132" s="174">
        <v>4126</v>
      </c>
      <c r="G4132" s="196">
        <v>68621.101449599999</v>
      </c>
    </row>
    <row r="4133" spans="1:7">
      <c r="A4133" s="190">
        <v>60938.162543405509</v>
      </c>
      <c r="F4133" s="174">
        <v>4127</v>
      </c>
      <c r="G4133" s="196">
        <v>46596.565598999994</v>
      </c>
    </row>
    <row r="4134" spans="1:7">
      <c r="A4134" s="190">
        <v>60938.162543405517</v>
      </c>
      <c r="F4134" s="174">
        <v>4128</v>
      </c>
      <c r="G4134" s="196">
        <v>60354.301952000023</v>
      </c>
    </row>
    <row r="4135" spans="1:7">
      <c r="A4135" s="190">
        <v>60938.162543405524</v>
      </c>
      <c r="F4135" s="174">
        <v>4129</v>
      </c>
      <c r="G4135" s="196">
        <v>48525.826911520009</v>
      </c>
    </row>
    <row r="4136" spans="1:7">
      <c r="A4136" s="190">
        <v>60971.030399999996</v>
      </c>
      <c r="F4136" s="174">
        <v>4130</v>
      </c>
      <c r="G4136" s="196">
        <v>58141.054272000016</v>
      </c>
    </row>
    <row r="4137" spans="1:7">
      <c r="A4137" s="190">
        <v>60971.030400000003</v>
      </c>
      <c r="F4137" s="174">
        <v>4131</v>
      </c>
      <c r="G4137" s="196">
        <v>60548.297922560021</v>
      </c>
    </row>
    <row r="4138" spans="1:7">
      <c r="A4138" s="190">
        <v>60971.030400000003</v>
      </c>
      <c r="F4138" s="174">
        <v>4132</v>
      </c>
      <c r="G4138" s="196">
        <v>58548.041651904015</v>
      </c>
    </row>
    <row r="4139" spans="1:7">
      <c r="A4139" s="190">
        <v>60971.030400000011</v>
      </c>
      <c r="F4139" s="174">
        <v>4133</v>
      </c>
      <c r="G4139" s="196">
        <v>73677.393135360006</v>
      </c>
    </row>
    <row r="4140" spans="1:7">
      <c r="A4140" s="190">
        <v>60971.030400000011</v>
      </c>
      <c r="F4140" s="174">
        <v>4134</v>
      </c>
      <c r="G4140" s="196">
        <v>48762.849070279015</v>
      </c>
    </row>
    <row r="4141" spans="1:7">
      <c r="A4141" s="190">
        <v>60971.030400000011</v>
      </c>
      <c r="F4141" s="174">
        <v>4135</v>
      </c>
      <c r="G4141" s="196">
        <v>106480.68449894403</v>
      </c>
    </row>
    <row r="4142" spans="1:7">
      <c r="A4142" s="190">
        <v>60971.030400000011</v>
      </c>
      <c r="F4142" s="174">
        <v>4136</v>
      </c>
      <c r="G4142" s="196">
        <v>64629.292223999997</v>
      </c>
    </row>
    <row r="4143" spans="1:7">
      <c r="A4143" s="190">
        <v>60971.030400000011</v>
      </c>
      <c r="F4143" s="174">
        <v>4137</v>
      </c>
      <c r="G4143" s="196">
        <v>61329.954201600012</v>
      </c>
    </row>
    <row r="4144" spans="1:7">
      <c r="A4144" s="190">
        <v>60971.030400000011</v>
      </c>
      <c r="F4144" s="174">
        <v>4138</v>
      </c>
      <c r="G4144" s="196">
        <v>73677.393135360006</v>
      </c>
    </row>
    <row r="4145" spans="1:7">
      <c r="A4145" s="190">
        <v>60971.030400000011</v>
      </c>
      <c r="F4145" s="174">
        <v>4139</v>
      </c>
      <c r="G4145" s="196">
        <v>85337.878069248036</v>
      </c>
    </row>
    <row r="4146" spans="1:7">
      <c r="A4146" s="190">
        <v>60971.030400000018</v>
      </c>
      <c r="F4146" s="174">
        <v>4140</v>
      </c>
      <c r="G4146" s="196">
        <v>61827.612406089611</v>
      </c>
    </row>
    <row r="4147" spans="1:7">
      <c r="A4147" s="190">
        <v>60972.136008017937</v>
      </c>
      <c r="F4147" s="174">
        <v>4141</v>
      </c>
      <c r="G4147" s="196">
        <v>83547.229248000003</v>
      </c>
    </row>
    <row r="4148" spans="1:7">
      <c r="A4148" s="190">
        <v>60972.136008017937</v>
      </c>
      <c r="F4148" s="174">
        <v>4142</v>
      </c>
      <c r="G4148" s="196">
        <v>57209.395937792018</v>
      </c>
    </row>
    <row r="4149" spans="1:7">
      <c r="A4149" s="190">
        <v>60972.136008017937</v>
      </c>
      <c r="F4149" s="174">
        <v>4143</v>
      </c>
      <c r="G4149" s="196">
        <v>59901.363200000007</v>
      </c>
    </row>
    <row r="4150" spans="1:7">
      <c r="A4150" s="190">
        <v>60972.136008017944</v>
      </c>
      <c r="F4150" s="174">
        <v>4144</v>
      </c>
      <c r="G4150" s="196">
        <v>96973.480525824023</v>
      </c>
    </row>
    <row r="4151" spans="1:7">
      <c r="A4151" s="190">
        <v>60972.136008017951</v>
      </c>
      <c r="F4151" s="174">
        <v>4145</v>
      </c>
      <c r="G4151" s="196">
        <v>61397.827612800007</v>
      </c>
    </row>
    <row r="4152" spans="1:7">
      <c r="A4152" s="190">
        <v>60972.136008017951</v>
      </c>
      <c r="F4152" s="174">
        <v>4146</v>
      </c>
      <c r="G4152" s="196">
        <v>57121.035776000004</v>
      </c>
    </row>
    <row r="4153" spans="1:7">
      <c r="A4153" s="190">
        <v>60972.136008017951</v>
      </c>
      <c r="F4153" s="174">
        <v>4147</v>
      </c>
      <c r="G4153" s="196">
        <v>91931.26699008001</v>
      </c>
    </row>
    <row r="4154" spans="1:7">
      <c r="A4154" s="190">
        <v>60972.136008017951</v>
      </c>
      <c r="F4154" s="174">
        <v>4148</v>
      </c>
      <c r="G4154" s="196">
        <v>78098.036723481637</v>
      </c>
    </row>
    <row r="4155" spans="1:7">
      <c r="A4155" s="190">
        <v>60972.136008017951</v>
      </c>
      <c r="F4155" s="174">
        <v>4149</v>
      </c>
      <c r="G4155" s="196">
        <v>71731.924715315225</v>
      </c>
    </row>
    <row r="4156" spans="1:7">
      <c r="A4156" s="190">
        <v>60972.136008017951</v>
      </c>
      <c r="F4156" s="174">
        <v>4150</v>
      </c>
      <c r="G4156" s="196">
        <v>69284.275200000004</v>
      </c>
    </row>
    <row r="4157" spans="1:7">
      <c r="A4157" s="190">
        <v>61006.128413081628</v>
      </c>
      <c r="F4157" s="174">
        <v>4151</v>
      </c>
      <c r="G4157" s="196">
        <v>43562.530991000007</v>
      </c>
    </row>
    <row r="4158" spans="1:7">
      <c r="A4158" s="190">
        <v>61039.613424443371</v>
      </c>
      <c r="F4158" s="174">
        <v>4152</v>
      </c>
      <c r="G4158" s="196">
        <v>90318.437744640032</v>
      </c>
    </row>
    <row r="4159" spans="1:7">
      <c r="A4159" s="190">
        <v>61072.535999999986</v>
      </c>
      <c r="F4159" s="174">
        <v>4153</v>
      </c>
      <c r="G4159" s="196">
        <v>57922.478879999995</v>
      </c>
    </row>
    <row r="4160" spans="1:7">
      <c r="A4160" s="190">
        <v>61072.535999999993</v>
      </c>
      <c r="F4160" s="174">
        <v>4154</v>
      </c>
      <c r="G4160" s="196">
        <v>33558.153152999999</v>
      </c>
    </row>
    <row r="4161" spans="1:7">
      <c r="A4161" s="190">
        <v>61072.536</v>
      </c>
      <c r="F4161" s="174">
        <v>4155</v>
      </c>
      <c r="G4161" s="196">
        <v>60354.301952000016</v>
      </c>
    </row>
    <row r="4162" spans="1:7">
      <c r="A4162" s="190">
        <v>61072.536</v>
      </c>
      <c r="F4162" s="174">
        <v>4156</v>
      </c>
      <c r="G4162" s="196">
        <v>82117.580783616024</v>
      </c>
    </row>
    <row r="4163" spans="1:7">
      <c r="A4163" s="190">
        <v>61072.536</v>
      </c>
      <c r="F4163" s="174">
        <v>4157</v>
      </c>
      <c r="G4163" s="196">
        <v>90558.260126423047</v>
      </c>
    </row>
    <row r="4164" spans="1:7">
      <c r="A4164" s="190">
        <v>61072.536</v>
      </c>
      <c r="F4164" s="174">
        <v>4158</v>
      </c>
      <c r="G4164" s="196">
        <v>60971.030400000003</v>
      </c>
    </row>
    <row r="4165" spans="1:7">
      <c r="A4165" s="190">
        <v>61072.536</v>
      </c>
      <c r="F4165" s="174">
        <v>4159</v>
      </c>
      <c r="G4165" s="196">
        <v>77017.434957496327</v>
      </c>
    </row>
    <row r="4166" spans="1:7">
      <c r="A4166" s="190">
        <v>61072.536</v>
      </c>
      <c r="F4166" s="174">
        <v>4160</v>
      </c>
      <c r="G4166" s="196">
        <v>51250.03646000001</v>
      </c>
    </row>
    <row r="4167" spans="1:7">
      <c r="A4167" s="190">
        <v>61072.536</v>
      </c>
      <c r="F4167" s="174">
        <v>4161</v>
      </c>
      <c r="G4167" s="196">
        <v>48892.750572467223</v>
      </c>
    </row>
    <row r="4168" spans="1:7">
      <c r="A4168" s="190">
        <v>61072.536</v>
      </c>
      <c r="F4168" s="174">
        <v>4162</v>
      </c>
      <c r="G4168" s="196">
        <v>75666.251888066588</v>
      </c>
    </row>
    <row r="4169" spans="1:7">
      <c r="A4169" s="190">
        <v>61072.536</v>
      </c>
      <c r="F4169" s="174">
        <v>4163</v>
      </c>
      <c r="G4169" s="196">
        <v>45875.459006720012</v>
      </c>
    </row>
    <row r="4170" spans="1:7">
      <c r="A4170" s="190">
        <v>61072.536</v>
      </c>
      <c r="F4170" s="174">
        <v>4164</v>
      </c>
      <c r="G4170" s="196">
        <v>51911.655600000006</v>
      </c>
    </row>
    <row r="4171" spans="1:7">
      <c r="A4171" s="190">
        <v>61072.536000000007</v>
      </c>
      <c r="F4171" s="174">
        <v>4165</v>
      </c>
      <c r="G4171" s="196">
        <v>44433.781610819999</v>
      </c>
    </row>
    <row r="4172" spans="1:7">
      <c r="A4172" s="190">
        <v>61072.536000000007</v>
      </c>
      <c r="F4172" s="174">
        <v>4166</v>
      </c>
      <c r="G4172" s="196">
        <v>87006.377687040018</v>
      </c>
    </row>
    <row r="4173" spans="1:7">
      <c r="A4173" s="190">
        <v>61072.536000000007</v>
      </c>
      <c r="F4173" s="174">
        <v>4167</v>
      </c>
      <c r="G4173" s="196">
        <v>60481.363640320014</v>
      </c>
    </row>
    <row r="4174" spans="1:7">
      <c r="A4174" s="190">
        <v>61073.643448652809</v>
      </c>
      <c r="F4174" s="174">
        <v>4168</v>
      </c>
      <c r="G4174" s="196">
        <v>68145.328479549455</v>
      </c>
    </row>
    <row r="4175" spans="1:7">
      <c r="A4175" s="190">
        <v>61073.643448652809</v>
      </c>
      <c r="F4175" s="174">
        <v>4169</v>
      </c>
      <c r="G4175" s="196">
        <v>51000.924800000015</v>
      </c>
    </row>
    <row r="4176" spans="1:7">
      <c r="A4176" s="190">
        <v>61073.643448652809</v>
      </c>
      <c r="F4176" s="174">
        <v>4170</v>
      </c>
      <c r="G4176" s="196">
        <v>102734.61406993619</v>
      </c>
    </row>
    <row r="4177" spans="1:7">
      <c r="A4177" s="190">
        <v>61073.643448652823</v>
      </c>
      <c r="F4177" s="174">
        <v>4171</v>
      </c>
      <c r="G4177" s="196">
        <v>60421.095616000013</v>
      </c>
    </row>
    <row r="4178" spans="1:7">
      <c r="A4178" s="190">
        <v>61099.390464000004</v>
      </c>
      <c r="F4178" s="174">
        <v>4172</v>
      </c>
      <c r="G4178" s="196">
        <v>70698.709760000027</v>
      </c>
    </row>
    <row r="4179" spans="1:7">
      <c r="A4179" s="190">
        <v>61099.390464000004</v>
      </c>
      <c r="F4179" s="174">
        <v>4173</v>
      </c>
      <c r="G4179" s="196">
        <v>65081.697269568016</v>
      </c>
    </row>
    <row r="4180" spans="1:7">
      <c r="A4180" s="190">
        <v>61099.390464000004</v>
      </c>
      <c r="F4180" s="174">
        <v>4174</v>
      </c>
      <c r="G4180" s="196">
        <v>58141.054272000001</v>
      </c>
    </row>
    <row r="4181" spans="1:7">
      <c r="A4181" s="190">
        <v>61099.390464000011</v>
      </c>
      <c r="F4181" s="174">
        <v>4175</v>
      </c>
      <c r="G4181" s="196">
        <v>61397.827612800007</v>
      </c>
    </row>
    <row r="4182" spans="1:7">
      <c r="A4182" s="190">
        <v>61099.390464000011</v>
      </c>
      <c r="F4182" s="174">
        <v>4176</v>
      </c>
      <c r="G4182" s="196">
        <v>90799.502265679897</v>
      </c>
    </row>
    <row r="4183" spans="1:7">
      <c r="A4183" s="190">
        <v>61099.390464000011</v>
      </c>
      <c r="F4183" s="174">
        <v>4177</v>
      </c>
      <c r="G4183" s="196">
        <v>40874.18035000001</v>
      </c>
    </row>
    <row r="4184" spans="1:7">
      <c r="A4184" s="190">
        <v>61099.390464000011</v>
      </c>
      <c r="F4184" s="174">
        <v>4178</v>
      </c>
      <c r="G4184" s="196">
        <v>29580.760000937495</v>
      </c>
    </row>
    <row r="4185" spans="1:7">
      <c r="A4185" s="190">
        <v>61099.390464000011</v>
      </c>
      <c r="F4185" s="174">
        <v>4179</v>
      </c>
      <c r="G4185" s="196">
        <v>72657.957507072031</v>
      </c>
    </row>
    <row r="4186" spans="1:7">
      <c r="A4186" s="190">
        <v>61099.390464000011</v>
      </c>
      <c r="F4186" s="174">
        <v>4180</v>
      </c>
      <c r="G4186" s="196">
        <v>61595.177772984011</v>
      </c>
    </row>
    <row r="4187" spans="1:7">
      <c r="A4187" s="190">
        <v>61099.390464000018</v>
      </c>
      <c r="F4187" s="174">
        <v>4181</v>
      </c>
      <c r="G4187" s="196">
        <v>52949.888712</v>
      </c>
    </row>
    <row r="4188" spans="1:7">
      <c r="A4188" s="190">
        <v>61099.390464000018</v>
      </c>
      <c r="F4188" s="174">
        <v>4182</v>
      </c>
      <c r="G4188" s="196">
        <v>107974.67369472001</v>
      </c>
    </row>
    <row r="4189" spans="1:7">
      <c r="A4189" s="190">
        <v>61099.390464000026</v>
      </c>
      <c r="F4189" s="174">
        <v>4183</v>
      </c>
      <c r="G4189" s="196">
        <v>61500.043752000005</v>
      </c>
    </row>
    <row r="4190" spans="1:7">
      <c r="A4190" s="190">
        <v>61167.008711999995</v>
      </c>
      <c r="F4190" s="174">
        <v>4184</v>
      </c>
      <c r="G4190" s="196">
        <v>47276.686349999996</v>
      </c>
    </row>
    <row r="4191" spans="1:7">
      <c r="A4191" s="190">
        <v>61167.008711999995</v>
      </c>
      <c r="F4191" s="174">
        <v>4185</v>
      </c>
      <c r="G4191" s="196">
        <v>49130.674049999994</v>
      </c>
    </row>
    <row r="4192" spans="1:7">
      <c r="A4192" s="190">
        <v>61167.008712000003</v>
      </c>
      <c r="F4192" s="174">
        <v>4186</v>
      </c>
      <c r="G4192" s="196">
        <v>51357.931273600007</v>
      </c>
    </row>
    <row r="4193" spans="1:7">
      <c r="A4193" s="190">
        <v>61167.00871200001</v>
      </c>
      <c r="F4193" s="174">
        <v>4187</v>
      </c>
      <c r="G4193" s="196">
        <v>37028.15134235</v>
      </c>
    </row>
    <row r="4194" spans="1:7">
      <c r="A4194" s="190">
        <v>61167.00871200001</v>
      </c>
      <c r="F4194" s="174">
        <v>4188</v>
      </c>
      <c r="G4194" s="196">
        <v>43959.024150000005</v>
      </c>
    </row>
    <row r="4195" spans="1:7">
      <c r="A4195" s="190">
        <v>61167.00871200001</v>
      </c>
      <c r="F4195" s="174">
        <v>4189</v>
      </c>
      <c r="G4195" s="196">
        <v>54348.926140902426</v>
      </c>
    </row>
    <row r="4196" spans="1:7">
      <c r="A4196" s="190">
        <v>61167.00871200001</v>
      </c>
      <c r="F4196" s="174">
        <v>4190</v>
      </c>
      <c r="G4196" s="196">
        <v>76727.89572833282</v>
      </c>
    </row>
    <row r="4197" spans="1:7">
      <c r="A4197" s="190">
        <v>61167.00871200001</v>
      </c>
      <c r="F4197" s="174">
        <v>4191</v>
      </c>
      <c r="G4197" s="196">
        <v>64493.516399999993</v>
      </c>
    </row>
    <row r="4198" spans="1:7">
      <c r="A4198" s="190">
        <v>61167.00871200001</v>
      </c>
      <c r="F4198" s="174">
        <v>4192</v>
      </c>
      <c r="G4198" s="196">
        <v>100397.50361088004</v>
      </c>
    </row>
    <row r="4199" spans="1:7">
      <c r="A4199" s="190">
        <v>61167.00871200001</v>
      </c>
      <c r="F4199" s="174">
        <v>4193</v>
      </c>
      <c r="G4199" s="196">
        <v>54264.983987200016</v>
      </c>
    </row>
    <row r="4200" spans="1:7">
      <c r="A4200" s="190">
        <v>61201.109759999992</v>
      </c>
      <c r="F4200" s="174">
        <v>4194</v>
      </c>
      <c r="G4200" s="196">
        <v>76855.633623552028</v>
      </c>
    </row>
    <row r="4201" spans="1:7">
      <c r="A4201" s="190">
        <v>61201.109759999992</v>
      </c>
      <c r="F4201" s="174">
        <v>4195</v>
      </c>
      <c r="G4201" s="196">
        <v>37167.880215339996</v>
      </c>
    </row>
    <row r="4202" spans="1:7">
      <c r="A4202" s="190">
        <v>61201.109759999992</v>
      </c>
      <c r="F4202" s="174">
        <v>4196</v>
      </c>
      <c r="G4202" s="196">
        <v>41251.80934</v>
      </c>
    </row>
    <row r="4203" spans="1:7">
      <c r="A4203" s="190">
        <v>61201.109759999999</v>
      </c>
      <c r="F4203" s="174">
        <v>4197</v>
      </c>
      <c r="G4203" s="196">
        <v>68880.049002240004</v>
      </c>
    </row>
    <row r="4204" spans="1:7">
      <c r="A4204" s="190">
        <v>61201.109759999999</v>
      </c>
      <c r="F4204" s="174">
        <v>4198</v>
      </c>
      <c r="G4204" s="196">
        <v>54264.983987200016</v>
      </c>
    </row>
    <row r="4205" spans="1:7">
      <c r="A4205" s="190">
        <v>61201.109760000007</v>
      </c>
      <c r="F4205" s="174">
        <v>4199</v>
      </c>
      <c r="G4205" s="196">
        <v>68545.242931200017</v>
      </c>
    </row>
    <row r="4206" spans="1:7">
      <c r="A4206" s="190">
        <v>61201.109760000007</v>
      </c>
      <c r="F4206" s="174">
        <v>4200</v>
      </c>
      <c r="G4206" s="196">
        <v>41471.529503432001</v>
      </c>
    </row>
    <row r="4207" spans="1:7">
      <c r="A4207" s="190">
        <v>61201.109760000007</v>
      </c>
      <c r="F4207" s="174">
        <v>4201</v>
      </c>
      <c r="G4207" s="196">
        <v>72152.887296000015</v>
      </c>
    </row>
    <row r="4208" spans="1:7">
      <c r="A4208" s="190">
        <v>61201.109760000007</v>
      </c>
      <c r="F4208" s="174">
        <v>4202</v>
      </c>
      <c r="G4208" s="196">
        <v>68765.566926336018</v>
      </c>
    </row>
    <row r="4209" spans="1:7">
      <c r="A4209" s="190">
        <v>61201.109760000007</v>
      </c>
      <c r="F4209" s="174">
        <v>4203</v>
      </c>
      <c r="G4209" s="196">
        <v>81854.477107200029</v>
      </c>
    </row>
    <row r="4210" spans="1:7">
      <c r="A4210" s="190">
        <v>61201.109760000007</v>
      </c>
      <c r="F4210" s="174">
        <v>4204</v>
      </c>
      <c r="G4210" s="196">
        <v>67201.218560000008</v>
      </c>
    </row>
    <row r="4211" spans="1:7">
      <c r="A4211" s="190">
        <v>61201.109760000007</v>
      </c>
      <c r="F4211" s="174">
        <v>4205</v>
      </c>
      <c r="G4211" s="196">
        <v>49049.01642</v>
      </c>
    </row>
    <row r="4212" spans="1:7">
      <c r="A4212" s="190">
        <v>61201.109760000007</v>
      </c>
      <c r="F4212" s="174">
        <v>4206</v>
      </c>
      <c r="G4212" s="196">
        <v>117310.31193599998</v>
      </c>
    </row>
    <row r="4213" spans="1:7">
      <c r="A4213" s="190">
        <v>61201.109760000007</v>
      </c>
      <c r="F4213" s="174">
        <v>4207</v>
      </c>
      <c r="G4213" s="196">
        <v>95735.808000000005</v>
      </c>
    </row>
    <row r="4214" spans="1:7">
      <c r="A4214" s="190">
        <v>61201.109760000007</v>
      </c>
      <c r="F4214" s="174">
        <v>4208</v>
      </c>
      <c r="G4214" s="196">
        <v>71652.627277414445</v>
      </c>
    </row>
    <row r="4215" spans="1:7">
      <c r="A4215" s="190">
        <v>61201.109760000007</v>
      </c>
      <c r="F4215" s="174">
        <v>4209</v>
      </c>
      <c r="G4215" s="196">
        <v>52750.828979999998</v>
      </c>
    </row>
    <row r="4216" spans="1:7">
      <c r="A4216" s="190">
        <v>61201.109760000014</v>
      </c>
      <c r="F4216" s="174">
        <v>4210</v>
      </c>
      <c r="G4216" s="196">
        <v>91585.660723199995</v>
      </c>
    </row>
    <row r="4217" spans="1:7">
      <c r="A4217" s="190">
        <v>61201.109760000014</v>
      </c>
      <c r="F4217" s="174">
        <v>4211</v>
      </c>
      <c r="G4217" s="196">
        <v>54493.708639928351</v>
      </c>
    </row>
    <row r="4218" spans="1:7">
      <c r="A4218" s="190">
        <v>61201.109760000014</v>
      </c>
      <c r="F4218" s="174">
        <v>4212</v>
      </c>
      <c r="G4218" s="196">
        <v>85754.706990489605</v>
      </c>
    </row>
    <row r="4219" spans="1:7">
      <c r="A4219" s="190">
        <v>61201.109760000014</v>
      </c>
      <c r="F4219" s="174">
        <v>4213</v>
      </c>
      <c r="G4219" s="196">
        <v>72232.738368000006</v>
      </c>
    </row>
    <row r="4220" spans="1:7">
      <c r="A4220" s="190">
        <v>61201.109760000014</v>
      </c>
      <c r="F4220" s="174">
        <v>4214</v>
      </c>
      <c r="G4220" s="196">
        <v>70748.170631999994</v>
      </c>
    </row>
    <row r="4221" spans="1:7">
      <c r="A4221" s="190">
        <v>61201.109760000014</v>
      </c>
      <c r="F4221" s="174">
        <v>4215</v>
      </c>
      <c r="G4221" s="196">
        <v>71233.291673600004</v>
      </c>
    </row>
    <row r="4222" spans="1:7">
      <c r="A4222" s="190">
        <v>61201.109760000014</v>
      </c>
      <c r="F4222" s="174">
        <v>4216</v>
      </c>
      <c r="G4222" s="196">
        <v>87701.22547200002</v>
      </c>
    </row>
    <row r="4223" spans="1:7">
      <c r="A4223" s="190">
        <v>61201.109760000014</v>
      </c>
      <c r="F4223" s="174">
        <v>4217</v>
      </c>
      <c r="G4223" s="196">
        <v>87798.283776000011</v>
      </c>
    </row>
    <row r="4224" spans="1:7">
      <c r="A4224" s="190">
        <v>61201.109760000014</v>
      </c>
      <c r="F4224" s="174">
        <v>4218</v>
      </c>
      <c r="G4224" s="196">
        <v>46349.692499999997</v>
      </c>
    </row>
    <row r="4225" spans="1:7">
      <c r="A4225" s="190">
        <v>61201.109760000014</v>
      </c>
      <c r="F4225" s="174">
        <v>4219</v>
      </c>
      <c r="G4225" s="196">
        <v>67671.627089920017</v>
      </c>
    </row>
    <row r="4226" spans="1:7">
      <c r="A4226" s="190">
        <v>61201.109760000014</v>
      </c>
      <c r="F4226" s="174">
        <v>4220</v>
      </c>
      <c r="G4226" s="196">
        <v>51825.375840000015</v>
      </c>
    </row>
    <row r="4227" spans="1:7">
      <c r="A4227" s="190">
        <v>61201.109760000014</v>
      </c>
      <c r="F4227" s="174">
        <v>4221</v>
      </c>
      <c r="G4227" s="196">
        <v>129082.50464256002</v>
      </c>
    </row>
    <row r="4228" spans="1:7">
      <c r="A4228" s="190">
        <v>61201.109760000014</v>
      </c>
      <c r="F4228" s="174">
        <v>4222</v>
      </c>
      <c r="G4228" s="196">
        <v>33558.153152999999</v>
      </c>
    </row>
    <row r="4229" spans="1:7">
      <c r="A4229" s="190">
        <v>61201.109760000014</v>
      </c>
      <c r="F4229" s="174">
        <v>4223</v>
      </c>
      <c r="G4229" s="196">
        <v>81160.704830284827</v>
      </c>
    </row>
    <row r="4230" spans="1:7">
      <c r="A4230" s="190">
        <v>61201.109760000014</v>
      </c>
      <c r="F4230" s="174">
        <v>4224</v>
      </c>
      <c r="G4230" s="196">
        <v>33005.900632625002</v>
      </c>
    </row>
    <row r="4231" spans="1:7">
      <c r="A4231" s="190">
        <v>61201.109760000021</v>
      </c>
      <c r="F4231" s="174">
        <v>4225</v>
      </c>
      <c r="G4231" s="196">
        <v>97447.143009484833</v>
      </c>
    </row>
    <row r="4232" spans="1:7">
      <c r="A4232" s="190">
        <v>61201.109760000021</v>
      </c>
      <c r="F4232" s="174">
        <v>4226</v>
      </c>
      <c r="G4232" s="196">
        <v>68910.336540917793</v>
      </c>
    </row>
    <row r="4233" spans="1:7">
      <c r="A4233" s="190">
        <v>61201.109760000021</v>
      </c>
      <c r="F4233" s="174">
        <v>4227</v>
      </c>
      <c r="G4233" s="196">
        <v>61629.517528320008</v>
      </c>
    </row>
    <row r="4234" spans="1:7">
      <c r="A4234" s="190">
        <v>61201.109760000021</v>
      </c>
      <c r="F4234" s="174">
        <v>4228</v>
      </c>
      <c r="G4234" s="196">
        <v>81205.952507904018</v>
      </c>
    </row>
    <row r="4235" spans="1:7">
      <c r="A4235" s="190">
        <v>61268.840580000004</v>
      </c>
      <c r="F4235" s="174">
        <v>4229</v>
      </c>
      <c r="G4235" s="196">
        <v>82208.459708928</v>
      </c>
    </row>
    <row r="4236" spans="1:7">
      <c r="A4236" s="190">
        <v>61268.840580000004</v>
      </c>
      <c r="F4236" s="174">
        <v>4230</v>
      </c>
      <c r="G4236" s="196">
        <v>76321.383936000013</v>
      </c>
    </row>
    <row r="4237" spans="1:7">
      <c r="A4237" s="190">
        <v>61268.840580000004</v>
      </c>
      <c r="F4237" s="174">
        <v>4231</v>
      </c>
      <c r="G4237" s="196">
        <v>63975.560069120023</v>
      </c>
    </row>
    <row r="4238" spans="1:7">
      <c r="A4238" s="190">
        <v>61268.840580000004</v>
      </c>
      <c r="F4238" s="174">
        <v>4232</v>
      </c>
      <c r="G4238" s="196">
        <v>68621.101449599999</v>
      </c>
    </row>
    <row r="4239" spans="1:7">
      <c r="A4239" s="190">
        <v>61268.840580000004</v>
      </c>
      <c r="F4239" s="174">
        <v>4233</v>
      </c>
      <c r="G4239" s="196">
        <v>71731.924715315225</v>
      </c>
    </row>
    <row r="4240" spans="1:7">
      <c r="A4240" s="190">
        <v>61268.840580000004</v>
      </c>
      <c r="F4240" s="174">
        <v>4234</v>
      </c>
      <c r="G4240" s="196">
        <v>76321.383935999998</v>
      </c>
    </row>
    <row r="4241" spans="1:7">
      <c r="A4241" s="190">
        <v>61295.781361920002</v>
      </c>
      <c r="F4241" s="174">
        <v>4235</v>
      </c>
      <c r="G4241" s="196">
        <v>61432.057344000008</v>
      </c>
    </row>
    <row r="4242" spans="1:7">
      <c r="A4242" s="190">
        <v>61295.781361920002</v>
      </c>
      <c r="F4242" s="174">
        <v>4236</v>
      </c>
      <c r="G4242" s="196">
        <v>51272.571831040012</v>
      </c>
    </row>
    <row r="4243" spans="1:7">
      <c r="A4243" s="190">
        <v>61295.78136192001</v>
      </c>
      <c r="F4243" s="174">
        <v>4237</v>
      </c>
      <c r="G4243" s="196">
        <v>62425.131955200013</v>
      </c>
    </row>
    <row r="4244" spans="1:7">
      <c r="A4244" s="190">
        <v>61295.78136192001</v>
      </c>
      <c r="F4244" s="174">
        <v>4238</v>
      </c>
      <c r="G4244" s="196">
        <v>49502.171208</v>
      </c>
    </row>
    <row r="4245" spans="1:7">
      <c r="A4245" s="190">
        <v>61295.78136192001</v>
      </c>
      <c r="F4245" s="174">
        <v>4239</v>
      </c>
      <c r="G4245" s="196">
        <v>96097.075200000021</v>
      </c>
    </row>
    <row r="4246" spans="1:7">
      <c r="A4246" s="190">
        <v>61295.78136192001</v>
      </c>
      <c r="F4246" s="174">
        <v>4240</v>
      </c>
      <c r="G4246" s="196">
        <v>54030.857695600003</v>
      </c>
    </row>
    <row r="4247" spans="1:7">
      <c r="A4247" s="190">
        <v>61295.781361920017</v>
      </c>
      <c r="F4247" s="174">
        <v>4241</v>
      </c>
      <c r="G4247" s="196">
        <v>107974.67369472004</v>
      </c>
    </row>
    <row r="4248" spans="1:7">
      <c r="A4248" s="190">
        <v>61295.781361920017</v>
      </c>
      <c r="F4248" s="174">
        <v>4242</v>
      </c>
      <c r="G4248" s="196">
        <v>64557.846528000016</v>
      </c>
    </row>
    <row r="4249" spans="1:7">
      <c r="A4249" s="190">
        <v>61295.781361920031</v>
      </c>
      <c r="F4249" s="174">
        <v>4243</v>
      </c>
      <c r="G4249" s="196">
        <v>73677.393135360006</v>
      </c>
    </row>
    <row r="4250" spans="1:7">
      <c r="A4250" s="190">
        <v>61302.998399999997</v>
      </c>
      <c r="F4250" s="174">
        <v>4244</v>
      </c>
      <c r="G4250" s="196">
        <v>97080.800366592026</v>
      </c>
    </row>
    <row r="4251" spans="1:7">
      <c r="A4251" s="190">
        <v>61302.998399999997</v>
      </c>
      <c r="F4251" s="174">
        <v>4245</v>
      </c>
      <c r="G4251" s="196">
        <v>41028.422540000007</v>
      </c>
    </row>
    <row r="4252" spans="1:7">
      <c r="A4252" s="190">
        <v>61302.998400000004</v>
      </c>
      <c r="F4252" s="174">
        <v>4246</v>
      </c>
      <c r="G4252" s="196">
        <v>71383.256498176037</v>
      </c>
    </row>
    <row r="4253" spans="1:7">
      <c r="A4253" s="190">
        <v>61302.998400000004</v>
      </c>
      <c r="F4253" s="174">
        <v>4247</v>
      </c>
      <c r="G4253" s="196">
        <v>72505.31473920001</v>
      </c>
    </row>
    <row r="4254" spans="1:7">
      <c r="A4254" s="190">
        <v>61302.998400000004</v>
      </c>
      <c r="F4254" s="174">
        <v>4248</v>
      </c>
      <c r="G4254" s="196">
        <v>71462.255825408021</v>
      </c>
    </row>
    <row r="4255" spans="1:7">
      <c r="A4255" s="190">
        <v>61302.998400000004</v>
      </c>
      <c r="F4255" s="174">
        <v>4249</v>
      </c>
      <c r="G4255" s="196">
        <v>67201.218560000023</v>
      </c>
    </row>
    <row r="4256" spans="1:7">
      <c r="A4256" s="190">
        <v>61302.998400000011</v>
      </c>
      <c r="F4256" s="174">
        <v>4250</v>
      </c>
      <c r="G4256" s="196">
        <v>81466.971640965145</v>
      </c>
    </row>
    <row r="4257" spans="1:7">
      <c r="A4257" s="190">
        <v>61302.998400000011</v>
      </c>
      <c r="F4257" s="174">
        <v>4251</v>
      </c>
      <c r="G4257" s="196">
        <v>82081.488384000011</v>
      </c>
    </row>
    <row r="4258" spans="1:7">
      <c r="A4258" s="190">
        <v>61302.998400000011</v>
      </c>
      <c r="F4258" s="174">
        <v>4252</v>
      </c>
      <c r="G4258" s="196">
        <v>50113.287531000002</v>
      </c>
    </row>
    <row r="4259" spans="1:7">
      <c r="A4259" s="190">
        <v>61302.998400000011</v>
      </c>
      <c r="F4259" s="174">
        <v>4253</v>
      </c>
      <c r="G4259" s="196">
        <v>106822.94384197638</v>
      </c>
    </row>
    <row r="4260" spans="1:7">
      <c r="A4260" s="190">
        <v>61302.998400000011</v>
      </c>
      <c r="F4260" s="174">
        <v>4254</v>
      </c>
      <c r="G4260" s="196">
        <v>73400.410454400015</v>
      </c>
    </row>
    <row r="4261" spans="1:7">
      <c r="A4261" s="190">
        <v>61302.998400000011</v>
      </c>
      <c r="F4261" s="174">
        <v>4255</v>
      </c>
      <c r="G4261" s="196">
        <v>50113.287530999987</v>
      </c>
    </row>
    <row r="4262" spans="1:7">
      <c r="A4262" s="190">
        <v>61329.954201599998</v>
      </c>
      <c r="F4262" s="174">
        <v>4256</v>
      </c>
      <c r="G4262" s="196">
        <v>57304.639105280017</v>
      </c>
    </row>
    <row r="4263" spans="1:7">
      <c r="A4263" s="190">
        <v>61329.954201599998</v>
      </c>
      <c r="F4263" s="174">
        <v>4257</v>
      </c>
      <c r="G4263" s="196">
        <v>43422.957200000012</v>
      </c>
    </row>
    <row r="4264" spans="1:7">
      <c r="A4264" s="190">
        <v>61329.954201600005</v>
      </c>
      <c r="F4264" s="174">
        <v>4258</v>
      </c>
      <c r="G4264" s="196">
        <v>65009.751453696008</v>
      </c>
    </row>
    <row r="4265" spans="1:7">
      <c r="A4265" s="190">
        <v>61329.954201600012</v>
      </c>
      <c r="F4265" s="174">
        <v>4259</v>
      </c>
      <c r="G4265" s="196">
        <v>83723.118151680013</v>
      </c>
    </row>
    <row r="4266" spans="1:7">
      <c r="A4266" s="190">
        <v>61329.954201600012</v>
      </c>
      <c r="F4266" s="174">
        <v>4260</v>
      </c>
      <c r="G4266" s="196">
        <v>120931.63453808645</v>
      </c>
    </row>
    <row r="4267" spans="1:7">
      <c r="A4267" s="190">
        <v>61329.954201600012</v>
      </c>
      <c r="F4267" s="174">
        <v>4261</v>
      </c>
      <c r="G4267" s="196">
        <v>71502.096547840032</v>
      </c>
    </row>
    <row r="4268" spans="1:7">
      <c r="A4268" s="190">
        <v>61329.954201600012</v>
      </c>
      <c r="F4268" s="174">
        <v>4262</v>
      </c>
      <c r="G4268" s="196">
        <v>94412.873589063718</v>
      </c>
    </row>
    <row r="4269" spans="1:7">
      <c r="A4269" s="190">
        <v>61329.954201600012</v>
      </c>
      <c r="F4269" s="174">
        <v>4263</v>
      </c>
      <c r="G4269" s="196">
        <v>52078.514492999988</v>
      </c>
    </row>
    <row r="4270" spans="1:7">
      <c r="A4270" s="190">
        <v>61329.954201600012</v>
      </c>
      <c r="F4270" s="174">
        <v>4264</v>
      </c>
      <c r="G4270" s="196">
        <v>85802.515857408027</v>
      </c>
    </row>
    <row r="4271" spans="1:7">
      <c r="A4271" s="190">
        <v>61329.95420160002</v>
      </c>
      <c r="F4271" s="174">
        <v>4265</v>
      </c>
      <c r="G4271" s="196">
        <v>71502.096547840032</v>
      </c>
    </row>
    <row r="4272" spans="1:7">
      <c r="A4272" s="190">
        <v>61329.95420160002</v>
      </c>
      <c r="F4272" s="174">
        <v>4266</v>
      </c>
      <c r="G4272" s="196">
        <v>49310.266970616009</v>
      </c>
    </row>
    <row r="4273" spans="1:7">
      <c r="A4273" s="190">
        <v>61329.95420160002</v>
      </c>
      <c r="F4273" s="174">
        <v>4267</v>
      </c>
      <c r="G4273" s="196">
        <v>84885.749760000035</v>
      </c>
    </row>
    <row r="4274" spans="1:7">
      <c r="A4274" s="190">
        <v>61329.95420160002</v>
      </c>
      <c r="F4274" s="174">
        <v>4268</v>
      </c>
      <c r="G4274" s="196">
        <v>51250.036459999996</v>
      </c>
    </row>
    <row r="4275" spans="1:7">
      <c r="A4275" s="190">
        <v>61329.95420160002</v>
      </c>
      <c r="F4275" s="174">
        <v>4269</v>
      </c>
      <c r="G4275" s="196">
        <v>60127.406080000015</v>
      </c>
    </row>
    <row r="4276" spans="1:7">
      <c r="A4276" s="190">
        <v>61329.95420160002</v>
      </c>
      <c r="F4276" s="174">
        <v>4270</v>
      </c>
      <c r="G4276" s="196">
        <v>126413.86863714638</v>
      </c>
    </row>
    <row r="4277" spans="1:7">
      <c r="A4277" s="190">
        <v>61329.95420160002</v>
      </c>
      <c r="F4277" s="174">
        <v>4271</v>
      </c>
      <c r="G4277" s="196">
        <v>56826.472049999989</v>
      </c>
    </row>
    <row r="4278" spans="1:7">
      <c r="A4278" s="190">
        <v>61329.95420160002</v>
      </c>
      <c r="F4278" s="174">
        <v>4272</v>
      </c>
      <c r="G4278" s="196">
        <v>93417.37393766403</v>
      </c>
    </row>
    <row r="4279" spans="1:7">
      <c r="A4279" s="190">
        <v>61329.954201600027</v>
      </c>
      <c r="F4279" s="174">
        <v>4273</v>
      </c>
      <c r="G4279" s="196">
        <v>91585.66072320001</v>
      </c>
    </row>
    <row r="4280" spans="1:7">
      <c r="A4280" s="190">
        <v>61397.827612799992</v>
      </c>
      <c r="F4280" s="174">
        <v>4274</v>
      </c>
      <c r="G4280" s="196">
        <v>56220.323014799986</v>
      </c>
    </row>
    <row r="4281" spans="1:7">
      <c r="A4281" s="190">
        <v>61397.827612799992</v>
      </c>
      <c r="F4281" s="174">
        <v>4275</v>
      </c>
      <c r="G4281" s="196">
        <v>64629.29222399999</v>
      </c>
    </row>
    <row r="4282" spans="1:7">
      <c r="A4282" s="190">
        <v>61397.827612799992</v>
      </c>
      <c r="F4282" s="174">
        <v>4276</v>
      </c>
      <c r="G4282" s="196">
        <v>94714.626048000035</v>
      </c>
    </row>
    <row r="4283" spans="1:7">
      <c r="A4283" s="190">
        <v>61397.827612799992</v>
      </c>
      <c r="F4283" s="174">
        <v>4277</v>
      </c>
      <c r="G4283" s="196">
        <v>68545.242931200017</v>
      </c>
    </row>
    <row r="4284" spans="1:7">
      <c r="A4284" s="190">
        <v>61397.8276128</v>
      </c>
      <c r="F4284" s="174">
        <v>4278</v>
      </c>
      <c r="G4284" s="196">
        <v>62598.258818999988</v>
      </c>
    </row>
    <row r="4285" spans="1:7">
      <c r="A4285" s="190">
        <v>61397.8276128</v>
      </c>
      <c r="F4285" s="174">
        <v>4279</v>
      </c>
      <c r="G4285" s="196">
        <v>52107.548640000015</v>
      </c>
    </row>
    <row r="4286" spans="1:7">
      <c r="A4286" s="190">
        <v>61397.8276128</v>
      </c>
      <c r="F4286" s="174">
        <v>4280</v>
      </c>
      <c r="G4286" s="196">
        <v>54060.980288000013</v>
      </c>
    </row>
    <row r="4287" spans="1:7">
      <c r="A4287" s="190">
        <v>61397.8276128</v>
      </c>
      <c r="F4287" s="174">
        <v>4281</v>
      </c>
      <c r="G4287" s="196">
        <v>57736.896000000008</v>
      </c>
    </row>
    <row r="4288" spans="1:7">
      <c r="A4288" s="190">
        <v>61397.8276128</v>
      </c>
      <c r="F4288" s="174">
        <v>4282</v>
      </c>
      <c r="G4288" s="196">
        <v>55411.539420551991</v>
      </c>
    </row>
    <row r="4289" spans="1:7">
      <c r="A4289" s="190">
        <v>61397.8276128</v>
      </c>
      <c r="F4289" s="174">
        <v>4283</v>
      </c>
      <c r="G4289" s="196">
        <v>73718.468812800027</v>
      </c>
    </row>
    <row r="4290" spans="1:7">
      <c r="A4290" s="190">
        <v>61397.8276128</v>
      </c>
      <c r="F4290" s="174">
        <v>4284</v>
      </c>
      <c r="G4290" s="196">
        <v>60971.030400000003</v>
      </c>
    </row>
    <row r="4291" spans="1:7">
      <c r="A4291" s="190">
        <v>61397.8276128</v>
      </c>
      <c r="F4291" s="174">
        <v>4285</v>
      </c>
      <c r="G4291" s="196">
        <v>73595.945041920015</v>
      </c>
    </row>
    <row r="4292" spans="1:7">
      <c r="A4292" s="190">
        <v>61397.8276128</v>
      </c>
      <c r="F4292" s="174">
        <v>4286</v>
      </c>
      <c r="G4292" s="196">
        <v>62598.258818999995</v>
      </c>
    </row>
    <row r="4293" spans="1:7">
      <c r="A4293" s="190">
        <v>61397.8276128</v>
      </c>
      <c r="F4293" s="174">
        <v>4287</v>
      </c>
      <c r="G4293" s="196">
        <v>53947.406800000019</v>
      </c>
    </row>
    <row r="4294" spans="1:7">
      <c r="A4294" s="190">
        <v>61397.8276128</v>
      </c>
      <c r="F4294" s="174">
        <v>4288</v>
      </c>
      <c r="G4294" s="196">
        <v>55117.963739999985</v>
      </c>
    </row>
    <row r="4295" spans="1:7">
      <c r="A4295" s="190">
        <v>61397.8276128</v>
      </c>
      <c r="F4295" s="174">
        <v>4289</v>
      </c>
      <c r="G4295" s="196">
        <v>43442.050892800005</v>
      </c>
    </row>
    <row r="4296" spans="1:7">
      <c r="A4296" s="190">
        <v>61397.8276128</v>
      </c>
      <c r="F4296" s="174">
        <v>4290</v>
      </c>
      <c r="G4296" s="196">
        <v>57520.883026432013</v>
      </c>
    </row>
    <row r="4297" spans="1:7">
      <c r="A4297" s="190">
        <v>61397.8276128</v>
      </c>
      <c r="F4297" s="174">
        <v>4291</v>
      </c>
      <c r="G4297" s="196">
        <v>61527.08619724802</v>
      </c>
    </row>
    <row r="4298" spans="1:7">
      <c r="A4298" s="190">
        <v>61397.827612800007</v>
      </c>
      <c r="F4298" s="174">
        <v>4292</v>
      </c>
      <c r="G4298" s="196">
        <v>61629.517528320008</v>
      </c>
    </row>
    <row r="4299" spans="1:7">
      <c r="A4299" s="190">
        <v>61397.827612800007</v>
      </c>
      <c r="F4299" s="174">
        <v>4293</v>
      </c>
      <c r="G4299" s="196">
        <v>57520.883026432013</v>
      </c>
    </row>
    <row r="4300" spans="1:7">
      <c r="A4300" s="190">
        <v>61397.827612800007</v>
      </c>
      <c r="F4300" s="174">
        <v>4294</v>
      </c>
      <c r="G4300" s="196">
        <v>51357.931273600021</v>
      </c>
    </row>
    <row r="4301" spans="1:7">
      <c r="A4301" s="190">
        <v>61397.827612800007</v>
      </c>
      <c r="F4301" s="174">
        <v>4295</v>
      </c>
      <c r="G4301" s="196">
        <v>86353.424063999992</v>
      </c>
    </row>
    <row r="4302" spans="1:7">
      <c r="A4302" s="190">
        <v>61397.827612800007</v>
      </c>
      <c r="F4302" s="174">
        <v>4296</v>
      </c>
      <c r="G4302" s="196">
        <v>91241.353728000002</v>
      </c>
    </row>
    <row r="4303" spans="1:7">
      <c r="A4303" s="190">
        <v>61397.827612800007</v>
      </c>
      <c r="F4303" s="174">
        <v>4297</v>
      </c>
      <c r="G4303" s="196">
        <v>67201.218560000023</v>
      </c>
    </row>
    <row r="4304" spans="1:7">
      <c r="A4304" s="190">
        <v>61397.827612800007</v>
      </c>
      <c r="F4304" s="174">
        <v>4298</v>
      </c>
      <c r="G4304" s="196">
        <v>48215.372800000019</v>
      </c>
    </row>
    <row r="4305" spans="1:7">
      <c r="A4305" s="190">
        <v>61397.827612800007</v>
      </c>
      <c r="F4305" s="174">
        <v>4299</v>
      </c>
      <c r="G4305" s="196">
        <v>38830.471332500005</v>
      </c>
    </row>
    <row r="4306" spans="1:7">
      <c r="A4306" s="190">
        <v>61397.827612800007</v>
      </c>
      <c r="F4306" s="174">
        <v>4300</v>
      </c>
      <c r="G4306" s="196">
        <v>57520.88302643202</v>
      </c>
    </row>
    <row r="4307" spans="1:7">
      <c r="A4307" s="190">
        <v>61397.827612800007</v>
      </c>
      <c r="F4307" s="174">
        <v>4301</v>
      </c>
      <c r="G4307" s="196">
        <v>102963.01902888961</v>
      </c>
    </row>
    <row r="4308" spans="1:7">
      <c r="A4308" s="190">
        <v>61397.827612800007</v>
      </c>
      <c r="F4308" s="174">
        <v>4302</v>
      </c>
      <c r="G4308" s="196">
        <v>68765.566926336018</v>
      </c>
    </row>
    <row r="4309" spans="1:7">
      <c r="A4309" s="190">
        <v>61397.827612800007</v>
      </c>
      <c r="F4309" s="174">
        <v>4303</v>
      </c>
      <c r="G4309" s="196">
        <v>69360.951599999986</v>
      </c>
    </row>
    <row r="4310" spans="1:7">
      <c r="A4310" s="190">
        <v>61397.827612800007</v>
      </c>
      <c r="F4310" s="174">
        <v>4304</v>
      </c>
      <c r="G4310" s="196">
        <v>106822.94384197636</v>
      </c>
    </row>
    <row r="4311" spans="1:7">
      <c r="A4311" s="190">
        <v>61397.827612800007</v>
      </c>
      <c r="F4311" s="174">
        <v>4305</v>
      </c>
      <c r="G4311" s="196">
        <v>76237.012992000018</v>
      </c>
    </row>
    <row r="4312" spans="1:7">
      <c r="A4312" s="190">
        <v>61397.827612800014</v>
      </c>
      <c r="F4312" s="174">
        <v>4306</v>
      </c>
      <c r="G4312" s="196">
        <v>130474.22976000002</v>
      </c>
    </row>
    <row r="4313" spans="1:7">
      <c r="A4313" s="190">
        <v>61397.827612800014</v>
      </c>
      <c r="F4313" s="174">
        <v>4307</v>
      </c>
      <c r="G4313" s="196">
        <v>36909.513620000005</v>
      </c>
    </row>
    <row r="4314" spans="1:7">
      <c r="A4314" s="190">
        <v>61397.827612800014</v>
      </c>
      <c r="F4314" s="174">
        <v>4308</v>
      </c>
      <c r="G4314" s="196">
        <v>84427.60736984275</v>
      </c>
    </row>
    <row r="4315" spans="1:7">
      <c r="A4315" s="190">
        <v>61397.827612800014</v>
      </c>
      <c r="F4315" s="174">
        <v>4309</v>
      </c>
      <c r="G4315" s="196">
        <v>96405.958656000032</v>
      </c>
    </row>
    <row r="4316" spans="1:7">
      <c r="A4316" s="190">
        <v>61397.827612800014</v>
      </c>
      <c r="F4316" s="174">
        <v>4310</v>
      </c>
      <c r="G4316" s="196">
        <v>73595.945041920015</v>
      </c>
    </row>
    <row r="4317" spans="1:7">
      <c r="A4317" s="190">
        <v>61397.827612800014</v>
      </c>
      <c r="F4317" s="174">
        <v>4311</v>
      </c>
      <c r="G4317" s="196">
        <v>67739.127277158419</v>
      </c>
    </row>
    <row r="4318" spans="1:7">
      <c r="A4318" s="190">
        <v>61397.827612800014</v>
      </c>
      <c r="F4318" s="174">
        <v>4312</v>
      </c>
      <c r="G4318" s="196">
        <v>60320.672742400006</v>
      </c>
    </row>
    <row r="4319" spans="1:7">
      <c r="A4319" s="190">
        <v>61397.827612800014</v>
      </c>
      <c r="F4319" s="174">
        <v>4313</v>
      </c>
      <c r="G4319" s="196">
        <v>57241.290588160031</v>
      </c>
    </row>
    <row r="4320" spans="1:7">
      <c r="A4320" s="190">
        <v>61397.827612800014</v>
      </c>
      <c r="F4320" s="174">
        <v>4314</v>
      </c>
      <c r="G4320" s="196">
        <v>87798.283776000026</v>
      </c>
    </row>
    <row r="4321" spans="1:7">
      <c r="A4321" s="190">
        <v>61432.057344000008</v>
      </c>
      <c r="F4321" s="174">
        <v>4315</v>
      </c>
      <c r="G4321" s="196">
        <v>48973.260000000009</v>
      </c>
    </row>
    <row r="4322" spans="1:7">
      <c r="A4322" s="190">
        <v>61432.057344000008</v>
      </c>
      <c r="F4322" s="174">
        <v>4316</v>
      </c>
      <c r="G4322" s="196">
        <v>61397.827612800007</v>
      </c>
    </row>
    <row r="4323" spans="1:7">
      <c r="A4323" s="190">
        <v>61432.057344000008</v>
      </c>
      <c r="F4323" s="174">
        <v>4317</v>
      </c>
      <c r="G4323" s="196">
        <v>75507.289174016027</v>
      </c>
    </row>
    <row r="4324" spans="1:7">
      <c r="A4324" s="190">
        <v>61432.057344000015</v>
      </c>
      <c r="F4324" s="174">
        <v>4318</v>
      </c>
      <c r="G4324" s="196">
        <v>74982.412288000021</v>
      </c>
    </row>
    <row r="4325" spans="1:7">
      <c r="A4325" s="190">
        <v>61432.057344000015</v>
      </c>
      <c r="F4325" s="174">
        <v>4319</v>
      </c>
      <c r="G4325" s="196">
        <v>97758.593279999986</v>
      </c>
    </row>
    <row r="4326" spans="1:7">
      <c r="A4326" s="190">
        <v>61432.057344000015</v>
      </c>
      <c r="F4326" s="174">
        <v>4320</v>
      </c>
      <c r="G4326" s="196">
        <v>78228.055652544019</v>
      </c>
    </row>
    <row r="4327" spans="1:7">
      <c r="A4327" s="190">
        <v>61500.04375199999</v>
      </c>
      <c r="F4327" s="174">
        <v>4321</v>
      </c>
      <c r="G4327" s="196">
        <v>65117.980784640014</v>
      </c>
    </row>
    <row r="4328" spans="1:7">
      <c r="A4328" s="190">
        <v>61500.04375199999</v>
      </c>
      <c r="F4328" s="174">
        <v>4322</v>
      </c>
      <c r="G4328" s="196">
        <v>73441.331711999985</v>
      </c>
    </row>
    <row r="4329" spans="1:7">
      <c r="A4329" s="190">
        <v>61500.043751999998</v>
      </c>
      <c r="F4329" s="174">
        <v>4323</v>
      </c>
      <c r="G4329" s="196">
        <v>48552.880409600017</v>
      </c>
    </row>
    <row r="4330" spans="1:7">
      <c r="A4330" s="190">
        <v>61500.043751999998</v>
      </c>
      <c r="F4330" s="174">
        <v>4324</v>
      </c>
      <c r="G4330" s="196">
        <v>61329.95420160002</v>
      </c>
    </row>
    <row r="4331" spans="1:7">
      <c r="A4331" s="190">
        <v>61500.043751999998</v>
      </c>
      <c r="F4331" s="174">
        <v>4325</v>
      </c>
      <c r="G4331" s="196">
        <v>90899.989409919013</v>
      </c>
    </row>
    <row r="4332" spans="1:7">
      <c r="A4332" s="190">
        <v>61500.043751999998</v>
      </c>
      <c r="F4332" s="174">
        <v>4326</v>
      </c>
      <c r="G4332" s="196">
        <v>70139.60639999999</v>
      </c>
    </row>
    <row r="4333" spans="1:7">
      <c r="A4333" s="190">
        <v>61500.043751999998</v>
      </c>
      <c r="F4333" s="174">
        <v>4327</v>
      </c>
      <c r="G4333" s="196">
        <v>71462.255825408021</v>
      </c>
    </row>
    <row r="4334" spans="1:7">
      <c r="A4334" s="190">
        <v>61500.043751999998</v>
      </c>
      <c r="F4334" s="174">
        <v>4328</v>
      </c>
      <c r="G4334" s="196">
        <v>54530.038793440006</v>
      </c>
    </row>
    <row r="4335" spans="1:7">
      <c r="A4335" s="190">
        <v>61500.043751999998</v>
      </c>
      <c r="F4335" s="174">
        <v>4329</v>
      </c>
      <c r="G4335" s="196">
        <v>57826.208832000004</v>
      </c>
    </row>
    <row r="4336" spans="1:7">
      <c r="A4336" s="190">
        <v>61500.043751999998</v>
      </c>
      <c r="F4336" s="174">
        <v>4330</v>
      </c>
      <c r="G4336" s="196">
        <v>68032.067545788435</v>
      </c>
    </row>
    <row r="4337" spans="1:7">
      <c r="A4337" s="190">
        <v>61500.043752000005</v>
      </c>
      <c r="F4337" s="174">
        <v>4331</v>
      </c>
      <c r="G4337" s="196">
        <v>88744.895999999993</v>
      </c>
    </row>
    <row r="4338" spans="1:7">
      <c r="A4338" s="190">
        <v>61500.043752000005</v>
      </c>
      <c r="F4338" s="174">
        <v>4332</v>
      </c>
      <c r="G4338" s="196">
        <v>72505.31473920001</v>
      </c>
    </row>
    <row r="4339" spans="1:7">
      <c r="A4339" s="190">
        <v>61500.043752000005</v>
      </c>
      <c r="F4339" s="174">
        <v>4333</v>
      </c>
      <c r="G4339" s="196">
        <v>82208.459708928</v>
      </c>
    </row>
    <row r="4340" spans="1:7">
      <c r="A4340" s="190">
        <v>61500.043752000005</v>
      </c>
      <c r="F4340" s="174">
        <v>4334</v>
      </c>
      <c r="G4340" s="196">
        <v>37568.612077499994</v>
      </c>
    </row>
    <row r="4341" spans="1:7">
      <c r="A4341" s="190">
        <v>61500.043752000005</v>
      </c>
      <c r="F4341" s="174">
        <v>4335</v>
      </c>
      <c r="G4341" s="196">
        <v>57520.883026432013</v>
      </c>
    </row>
    <row r="4342" spans="1:7">
      <c r="A4342" s="190">
        <v>61500.043752000005</v>
      </c>
      <c r="F4342" s="174">
        <v>4336</v>
      </c>
      <c r="G4342" s="196">
        <v>67926.991720448015</v>
      </c>
    </row>
    <row r="4343" spans="1:7">
      <c r="A4343" s="190">
        <v>61500.043752000005</v>
      </c>
      <c r="F4343" s="174">
        <v>4337</v>
      </c>
      <c r="G4343" s="196">
        <v>96715.834951679994</v>
      </c>
    </row>
    <row r="4344" spans="1:7">
      <c r="A4344" s="190">
        <v>61500.043752000005</v>
      </c>
      <c r="F4344" s="174">
        <v>4338</v>
      </c>
      <c r="G4344" s="196">
        <v>69769.265126400016</v>
      </c>
    </row>
    <row r="4345" spans="1:7">
      <c r="A4345" s="190">
        <v>61527.086197248005</v>
      </c>
      <c r="F4345" s="174">
        <v>4339</v>
      </c>
      <c r="G4345" s="196">
        <v>67926.991720448015</v>
      </c>
    </row>
    <row r="4346" spans="1:7">
      <c r="A4346" s="190">
        <v>61527.086197248012</v>
      </c>
      <c r="F4346" s="174">
        <v>4340</v>
      </c>
      <c r="G4346" s="196">
        <v>75792.222340710432</v>
      </c>
    </row>
    <row r="4347" spans="1:7">
      <c r="A4347" s="190">
        <v>61527.086197248012</v>
      </c>
      <c r="F4347" s="174">
        <v>4341</v>
      </c>
      <c r="G4347" s="196">
        <v>85337.878069248036</v>
      </c>
    </row>
    <row r="4348" spans="1:7">
      <c r="A4348" s="190">
        <v>61527.086197248012</v>
      </c>
      <c r="F4348" s="174">
        <v>4342</v>
      </c>
      <c r="G4348" s="196">
        <v>54060.980288000021</v>
      </c>
    </row>
    <row r="4349" spans="1:7">
      <c r="A4349" s="190">
        <v>61527.086197248012</v>
      </c>
      <c r="F4349" s="174">
        <v>4343</v>
      </c>
      <c r="G4349" s="196">
        <v>72232.738368000006</v>
      </c>
    </row>
    <row r="4350" spans="1:7">
      <c r="A4350" s="190">
        <v>61527.086197248012</v>
      </c>
      <c r="F4350" s="174">
        <v>4344</v>
      </c>
      <c r="G4350" s="196">
        <v>59080.928457600006</v>
      </c>
    </row>
    <row r="4351" spans="1:7">
      <c r="A4351" s="190">
        <v>61527.086197248012</v>
      </c>
      <c r="F4351" s="174">
        <v>4345</v>
      </c>
      <c r="G4351" s="196">
        <v>51357.931273600007</v>
      </c>
    </row>
    <row r="4352" spans="1:7">
      <c r="A4352" s="190">
        <v>61527.086197248012</v>
      </c>
      <c r="F4352" s="174">
        <v>4346</v>
      </c>
      <c r="G4352" s="196">
        <v>65009.751453696008</v>
      </c>
    </row>
    <row r="4353" spans="1:7">
      <c r="A4353" s="190">
        <v>61527.086197248012</v>
      </c>
      <c r="F4353" s="174">
        <v>4347</v>
      </c>
      <c r="G4353" s="196">
        <v>48167.327499999992</v>
      </c>
    </row>
    <row r="4354" spans="1:7">
      <c r="A4354" s="190">
        <v>61527.08619724802</v>
      </c>
      <c r="F4354" s="174">
        <v>4348</v>
      </c>
      <c r="G4354" s="196">
        <v>88129.598054400005</v>
      </c>
    </row>
    <row r="4355" spans="1:7">
      <c r="A4355" s="190">
        <v>61527.08619724802</v>
      </c>
      <c r="F4355" s="174">
        <v>4349</v>
      </c>
      <c r="G4355" s="196">
        <v>65327.288580019194</v>
      </c>
    </row>
    <row r="4356" spans="1:7">
      <c r="A4356" s="190">
        <v>61527.08619724802</v>
      </c>
      <c r="F4356" s="174">
        <v>4350</v>
      </c>
      <c r="G4356" s="196">
        <v>67089.526784000031</v>
      </c>
    </row>
    <row r="4357" spans="1:7">
      <c r="A4357" s="190">
        <v>61527.08619724802</v>
      </c>
      <c r="F4357" s="174">
        <v>4351</v>
      </c>
      <c r="G4357" s="196">
        <v>74982.412288000021</v>
      </c>
    </row>
    <row r="4358" spans="1:7">
      <c r="A4358" s="190">
        <v>61527.08619724802</v>
      </c>
      <c r="F4358" s="174">
        <v>4352</v>
      </c>
      <c r="G4358" s="196">
        <v>77761.753251839997</v>
      </c>
    </row>
    <row r="4359" spans="1:7">
      <c r="A4359" s="190">
        <v>61527.08619724802</v>
      </c>
      <c r="F4359" s="174">
        <v>4353</v>
      </c>
      <c r="G4359" s="196">
        <v>48891.864000000001</v>
      </c>
    </row>
    <row r="4360" spans="1:7">
      <c r="A4360" s="190">
        <v>61527.086197248034</v>
      </c>
      <c r="F4360" s="174">
        <v>4354</v>
      </c>
      <c r="G4360" s="196">
        <v>44266.73731905</v>
      </c>
    </row>
    <row r="4361" spans="1:7">
      <c r="A4361" s="190">
        <v>61561.387991040014</v>
      </c>
      <c r="F4361" s="174">
        <v>4355</v>
      </c>
      <c r="G4361" s="196">
        <v>85064.456601600032</v>
      </c>
    </row>
    <row r="4362" spans="1:7">
      <c r="A4362" s="190">
        <v>61561.387991040014</v>
      </c>
      <c r="F4362" s="174">
        <v>4356</v>
      </c>
      <c r="G4362" s="196">
        <v>87798.283776000026</v>
      </c>
    </row>
    <row r="4363" spans="1:7">
      <c r="A4363" s="190">
        <v>61561.387991040014</v>
      </c>
      <c r="F4363" s="174">
        <v>4357</v>
      </c>
      <c r="G4363" s="196">
        <v>85158.596812800024</v>
      </c>
    </row>
    <row r="4364" spans="1:7">
      <c r="A4364" s="190">
        <v>61561.387991040021</v>
      </c>
      <c r="F4364" s="174">
        <v>4358</v>
      </c>
      <c r="G4364" s="196">
        <v>43442.05089280002</v>
      </c>
    </row>
    <row r="4365" spans="1:7">
      <c r="A4365" s="190">
        <v>61595.177772984003</v>
      </c>
      <c r="F4365" s="174">
        <v>4359</v>
      </c>
      <c r="G4365" s="196">
        <v>64493.516400000008</v>
      </c>
    </row>
    <row r="4366" spans="1:7">
      <c r="A4366" s="190">
        <v>61595.177772984011</v>
      </c>
      <c r="F4366" s="174">
        <v>4360</v>
      </c>
      <c r="G4366" s="196">
        <v>61629.517528320008</v>
      </c>
    </row>
    <row r="4367" spans="1:7">
      <c r="A4367" s="190">
        <v>61595.177772984011</v>
      </c>
      <c r="F4367" s="174">
        <v>4361</v>
      </c>
      <c r="G4367" s="196">
        <v>68287.55404800002</v>
      </c>
    </row>
    <row r="4368" spans="1:7">
      <c r="A4368" s="190">
        <v>61595.177772984011</v>
      </c>
      <c r="F4368" s="174">
        <v>4362</v>
      </c>
      <c r="G4368" s="196">
        <v>51911.655599999998</v>
      </c>
    </row>
    <row r="4369" spans="1:7">
      <c r="A4369" s="190">
        <v>61595.177772984011</v>
      </c>
      <c r="F4369" s="174">
        <v>4363</v>
      </c>
      <c r="G4369" s="196">
        <v>43259.713000000011</v>
      </c>
    </row>
    <row r="4370" spans="1:7">
      <c r="A4370" s="190">
        <v>61595.177772984011</v>
      </c>
      <c r="F4370" s="174">
        <v>4364</v>
      </c>
      <c r="G4370" s="196">
        <v>58141.054272000008</v>
      </c>
    </row>
    <row r="4371" spans="1:7">
      <c r="A4371" s="190">
        <v>61628.399999999994</v>
      </c>
      <c r="F4371" s="174">
        <v>4365</v>
      </c>
      <c r="G4371" s="196">
        <v>72152.887296000015</v>
      </c>
    </row>
    <row r="4372" spans="1:7">
      <c r="A4372" s="190">
        <v>61628.4</v>
      </c>
      <c r="F4372" s="174">
        <v>4366</v>
      </c>
      <c r="G4372" s="196">
        <v>65081.697269568002</v>
      </c>
    </row>
    <row r="4373" spans="1:7">
      <c r="A4373" s="190">
        <v>61629.517528319986</v>
      </c>
      <c r="F4373" s="174">
        <v>4367</v>
      </c>
      <c r="G4373" s="196">
        <v>57121.035776000033</v>
      </c>
    </row>
    <row r="4374" spans="1:7">
      <c r="A4374" s="190">
        <v>61629.517528319993</v>
      </c>
      <c r="F4374" s="174">
        <v>4368</v>
      </c>
      <c r="G4374" s="196">
        <v>87286.041043891193</v>
      </c>
    </row>
    <row r="4375" spans="1:7">
      <c r="A4375" s="190">
        <v>61629.517528319993</v>
      </c>
      <c r="F4375" s="174">
        <v>4369</v>
      </c>
      <c r="G4375" s="196">
        <v>51357.931273600014</v>
      </c>
    </row>
    <row r="4376" spans="1:7">
      <c r="A4376" s="190">
        <v>61629.517528319993</v>
      </c>
      <c r="F4376" s="174">
        <v>4370</v>
      </c>
      <c r="G4376" s="196">
        <v>113657.55125760003</v>
      </c>
    </row>
    <row r="4377" spans="1:7">
      <c r="A4377" s="190">
        <v>61629.517528319993</v>
      </c>
      <c r="F4377" s="174">
        <v>4371</v>
      </c>
      <c r="G4377" s="196">
        <v>51000.924800000015</v>
      </c>
    </row>
    <row r="4378" spans="1:7">
      <c r="A4378" s="190">
        <v>61629.517528320001</v>
      </c>
      <c r="F4378" s="174">
        <v>4372</v>
      </c>
      <c r="G4378" s="196">
        <v>64181.19579791362</v>
      </c>
    </row>
    <row r="4379" spans="1:7">
      <c r="A4379" s="190">
        <v>61629.517528320001</v>
      </c>
      <c r="F4379" s="174">
        <v>4373</v>
      </c>
      <c r="G4379" s="196">
        <v>64494.685882430727</v>
      </c>
    </row>
    <row r="4380" spans="1:7">
      <c r="A4380" s="190">
        <v>61629.517528320001</v>
      </c>
      <c r="F4380" s="174">
        <v>4374</v>
      </c>
      <c r="G4380" s="196">
        <v>33060.849412812495</v>
      </c>
    </row>
    <row r="4381" spans="1:7">
      <c r="A4381" s="190">
        <v>61629.517528320001</v>
      </c>
      <c r="F4381" s="174">
        <v>4375</v>
      </c>
      <c r="G4381" s="196">
        <v>43654.241582560018</v>
      </c>
    </row>
    <row r="4382" spans="1:7">
      <c r="A4382" s="190">
        <v>61629.517528320001</v>
      </c>
      <c r="F4382" s="174">
        <v>4376</v>
      </c>
      <c r="G4382" s="196">
        <v>76643.075398041619</v>
      </c>
    </row>
    <row r="4383" spans="1:7">
      <c r="A4383" s="190">
        <v>61629.517528320008</v>
      </c>
      <c r="F4383" s="174">
        <v>4377</v>
      </c>
      <c r="G4383" s="196">
        <v>61595.177772984003</v>
      </c>
    </row>
    <row r="4384" spans="1:7">
      <c r="A4384" s="190">
        <v>61629.517528320008</v>
      </c>
      <c r="F4384" s="174">
        <v>4378</v>
      </c>
      <c r="G4384" s="196">
        <v>87286.041043891222</v>
      </c>
    </row>
    <row r="4385" spans="1:7">
      <c r="A4385" s="190">
        <v>61629.517528320008</v>
      </c>
      <c r="F4385" s="174">
        <v>4379</v>
      </c>
      <c r="G4385" s="196">
        <v>81772.911360000013</v>
      </c>
    </row>
    <row r="4386" spans="1:7">
      <c r="A4386" s="190">
        <v>61629.517528320008</v>
      </c>
      <c r="F4386" s="174">
        <v>4380</v>
      </c>
      <c r="G4386" s="196">
        <v>69769.265126400016</v>
      </c>
    </row>
    <row r="4387" spans="1:7">
      <c r="A4387" s="190">
        <v>61629.517528320008</v>
      </c>
      <c r="F4387" s="174">
        <v>4381</v>
      </c>
      <c r="G4387" s="196">
        <v>54355.325248000023</v>
      </c>
    </row>
    <row r="4388" spans="1:7">
      <c r="A4388" s="190">
        <v>61629.517528320008</v>
      </c>
      <c r="F4388" s="174">
        <v>4382</v>
      </c>
      <c r="G4388" s="196">
        <v>101862.89971200001</v>
      </c>
    </row>
    <row r="4389" spans="1:7">
      <c r="A4389" s="190">
        <v>61629.517528320008</v>
      </c>
      <c r="F4389" s="174">
        <v>4383</v>
      </c>
      <c r="G4389" s="196">
        <v>68401.240320000012</v>
      </c>
    </row>
    <row r="4390" spans="1:7">
      <c r="A4390" s="190">
        <v>61629.517528320008</v>
      </c>
      <c r="F4390" s="174">
        <v>4384</v>
      </c>
      <c r="G4390" s="196">
        <v>105683.49910766198</v>
      </c>
    </row>
    <row r="4391" spans="1:7">
      <c r="A4391" s="190">
        <v>61629.517528320008</v>
      </c>
      <c r="F4391" s="174">
        <v>4385</v>
      </c>
      <c r="G4391" s="196">
        <v>38977.001412999998</v>
      </c>
    </row>
    <row r="4392" spans="1:7">
      <c r="A4392" s="190">
        <v>61629.517528320008</v>
      </c>
      <c r="F4392" s="174">
        <v>4386</v>
      </c>
      <c r="G4392" s="196">
        <v>51193.38112000002</v>
      </c>
    </row>
    <row r="4393" spans="1:7">
      <c r="A4393" s="190">
        <v>61629.517528320008</v>
      </c>
      <c r="F4393" s="174">
        <v>4387</v>
      </c>
      <c r="G4393" s="196">
        <v>41848.990990800012</v>
      </c>
    </row>
    <row r="4394" spans="1:7">
      <c r="A4394" s="190">
        <v>61629.517528320008</v>
      </c>
      <c r="F4394" s="174">
        <v>4388</v>
      </c>
      <c r="G4394" s="196">
        <v>49076.361600000011</v>
      </c>
    </row>
    <row r="4395" spans="1:7">
      <c r="A4395" s="190">
        <v>61629.517528320008</v>
      </c>
      <c r="F4395" s="174">
        <v>4389</v>
      </c>
      <c r="G4395" s="196">
        <v>65117.980784640014</v>
      </c>
    </row>
    <row r="4396" spans="1:7">
      <c r="A4396" s="190">
        <v>61629.517528320008</v>
      </c>
      <c r="F4396" s="174">
        <v>4390</v>
      </c>
      <c r="G4396" s="196">
        <v>48423.881897000007</v>
      </c>
    </row>
    <row r="4397" spans="1:7">
      <c r="A4397" s="190">
        <v>61629.517528320008</v>
      </c>
      <c r="F4397" s="174">
        <v>4391</v>
      </c>
      <c r="G4397" s="196">
        <v>41761.072942499995</v>
      </c>
    </row>
    <row r="4398" spans="1:7">
      <c r="A4398" s="190">
        <v>61629.517528320008</v>
      </c>
      <c r="F4398" s="174">
        <v>4392</v>
      </c>
      <c r="G4398" s="196">
        <v>95072.039731200028</v>
      </c>
    </row>
    <row r="4399" spans="1:7">
      <c r="A4399" s="190">
        <v>61629.517528320008</v>
      </c>
      <c r="F4399" s="174">
        <v>4393</v>
      </c>
      <c r="G4399" s="196">
        <v>86957.898032448022</v>
      </c>
    </row>
    <row r="4400" spans="1:7">
      <c r="A4400" s="190">
        <v>61629.517528320015</v>
      </c>
      <c r="F4400" s="174">
        <v>4394</v>
      </c>
      <c r="G4400" s="196">
        <v>68287.55404800002</v>
      </c>
    </row>
    <row r="4401" spans="1:7">
      <c r="A4401" s="190">
        <v>61629.517528320015</v>
      </c>
      <c r="F4401" s="174">
        <v>4395</v>
      </c>
      <c r="G4401" s="196">
        <v>60421.095616000013</v>
      </c>
    </row>
    <row r="4402" spans="1:7">
      <c r="A4402" s="190">
        <v>61629.517528320015</v>
      </c>
      <c r="F4402" s="174">
        <v>4396</v>
      </c>
      <c r="G4402" s="196">
        <v>53857.743520000011</v>
      </c>
    </row>
    <row r="4403" spans="1:7">
      <c r="A4403" s="190">
        <v>61629.517528320015</v>
      </c>
      <c r="F4403" s="174">
        <v>4397</v>
      </c>
      <c r="G4403" s="196">
        <v>96769.754726400017</v>
      </c>
    </row>
    <row r="4404" spans="1:7">
      <c r="A4404" s="190">
        <v>61629.517528320015</v>
      </c>
      <c r="F4404" s="174">
        <v>4398</v>
      </c>
      <c r="G4404" s="196">
        <v>46772.401695600005</v>
      </c>
    </row>
    <row r="4405" spans="1:7">
      <c r="A4405" s="190">
        <v>61629.517528320015</v>
      </c>
      <c r="F4405" s="174">
        <v>4399</v>
      </c>
      <c r="G4405" s="196">
        <v>36377.875</v>
      </c>
    </row>
    <row r="4406" spans="1:7">
      <c r="A4406" s="190">
        <v>61629.517528320015</v>
      </c>
      <c r="F4406" s="174">
        <v>4400</v>
      </c>
      <c r="G4406" s="196">
        <v>48450.878560000005</v>
      </c>
    </row>
    <row r="4407" spans="1:7">
      <c r="A4407" s="190">
        <v>61629.517528320015</v>
      </c>
      <c r="F4407" s="174">
        <v>4401</v>
      </c>
      <c r="G4407" s="196">
        <v>48552.880409600009</v>
      </c>
    </row>
    <row r="4408" spans="1:7">
      <c r="A4408" s="190">
        <v>61629.517528320015</v>
      </c>
      <c r="F4408" s="174">
        <v>4402</v>
      </c>
      <c r="G4408" s="196">
        <v>69025.05963171841</v>
      </c>
    </row>
    <row r="4409" spans="1:7">
      <c r="A4409" s="190">
        <v>61629.517528320015</v>
      </c>
      <c r="F4409" s="174">
        <v>4403</v>
      </c>
      <c r="G4409" s="196">
        <v>35079.456095935995</v>
      </c>
    </row>
    <row r="4410" spans="1:7">
      <c r="A4410" s="190">
        <v>61629.517528320015</v>
      </c>
      <c r="F4410" s="174">
        <v>4404</v>
      </c>
      <c r="G4410" s="196">
        <v>39124.084437200007</v>
      </c>
    </row>
    <row r="4411" spans="1:7">
      <c r="A4411" s="190">
        <v>61629.517528320015</v>
      </c>
      <c r="F4411" s="174">
        <v>4405</v>
      </c>
      <c r="G4411" s="196">
        <v>60320.672742400013</v>
      </c>
    </row>
    <row r="4412" spans="1:7">
      <c r="A4412" s="190">
        <v>61629.517528320015</v>
      </c>
      <c r="F4412" s="174">
        <v>4406</v>
      </c>
      <c r="G4412" s="196">
        <v>102575.94000998401</v>
      </c>
    </row>
    <row r="4413" spans="1:7">
      <c r="A4413" s="190">
        <v>61629.517528320015</v>
      </c>
      <c r="F4413" s="174">
        <v>4407</v>
      </c>
      <c r="G4413" s="196">
        <v>68765.566926336018</v>
      </c>
    </row>
    <row r="4414" spans="1:7">
      <c r="A4414" s="190">
        <v>61629.517528320015</v>
      </c>
      <c r="F4414" s="174">
        <v>4408</v>
      </c>
      <c r="G4414" s="196">
        <v>47276.686349999996</v>
      </c>
    </row>
    <row r="4415" spans="1:7">
      <c r="A4415" s="190">
        <v>61629.517528320015</v>
      </c>
      <c r="F4415" s="174">
        <v>4409</v>
      </c>
      <c r="G4415" s="196">
        <v>65117.980784640014</v>
      </c>
    </row>
    <row r="4416" spans="1:7">
      <c r="A4416" s="190">
        <v>61629.517528320022</v>
      </c>
      <c r="F4416" s="174">
        <v>4410</v>
      </c>
      <c r="G4416" s="196">
        <v>59901.363200000022</v>
      </c>
    </row>
    <row r="4417" spans="1:7">
      <c r="A4417" s="190">
        <v>61629.517528320022</v>
      </c>
      <c r="F4417" s="174">
        <v>4411</v>
      </c>
      <c r="G4417" s="196">
        <v>95684.199378862089</v>
      </c>
    </row>
    <row r="4418" spans="1:7">
      <c r="A4418" s="190">
        <v>61629.517528320022</v>
      </c>
      <c r="F4418" s="174">
        <v>4412</v>
      </c>
      <c r="G4418" s="196">
        <v>48349.090999999993</v>
      </c>
    </row>
    <row r="4419" spans="1:7">
      <c r="A4419" s="190">
        <v>61629.517528320022</v>
      </c>
      <c r="F4419" s="174">
        <v>4413</v>
      </c>
      <c r="G4419" s="196">
        <v>57705.77157901696</v>
      </c>
    </row>
    <row r="4420" spans="1:7">
      <c r="A4420" s="190">
        <v>61629.517528320022</v>
      </c>
      <c r="F4420" s="174">
        <v>4414</v>
      </c>
      <c r="G4420" s="196">
        <v>68144.092800000013</v>
      </c>
    </row>
    <row r="4421" spans="1:7">
      <c r="A4421" s="190">
        <v>61656.616905031697</v>
      </c>
      <c r="F4421" s="174">
        <v>4415</v>
      </c>
      <c r="G4421" s="196">
        <v>52020.943296000005</v>
      </c>
    </row>
    <row r="4422" spans="1:7">
      <c r="A4422" s="190">
        <v>61697.722464059996</v>
      </c>
      <c r="F4422" s="174">
        <v>4416</v>
      </c>
      <c r="G4422" s="196">
        <v>79226.699776000023</v>
      </c>
    </row>
    <row r="4423" spans="1:7">
      <c r="A4423" s="190">
        <v>61697.722464059996</v>
      </c>
      <c r="F4423" s="174">
        <v>4417</v>
      </c>
      <c r="G4423" s="196">
        <v>60971.030400000003</v>
      </c>
    </row>
    <row r="4424" spans="1:7">
      <c r="A4424" s="190">
        <v>61697.722464059996</v>
      </c>
      <c r="F4424" s="174">
        <v>4418</v>
      </c>
      <c r="G4424" s="196">
        <v>51250.036460000003</v>
      </c>
    </row>
    <row r="4425" spans="1:7">
      <c r="A4425" s="190">
        <v>61724.851831453438</v>
      </c>
      <c r="F4425" s="174">
        <v>4419</v>
      </c>
      <c r="G4425" s="196">
        <v>45901.03490560002</v>
      </c>
    </row>
    <row r="4426" spans="1:7">
      <c r="A4426" s="190">
        <v>61724.851831453452</v>
      </c>
      <c r="F4426" s="174">
        <v>4420</v>
      </c>
      <c r="G4426" s="196">
        <v>60447.663632384021</v>
      </c>
    </row>
    <row r="4427" spans="1:7">
      <c r="A4427" s="190">
        <v>61724.851831453452</v>
      </c>
      <c r="F4427" s="174">
        <v>4421</v>
      </c>
      <c r="G4427" s="196">
        <v>58018.909200000002</v>
      </c>
    </row>
    <row r="4428" spans="1:7">
      <c r="A4428" s="190">
        <v>61724.851831453452</v>
      </c>
      <c r="F4428" s="174">
        <v>4422</v>
      </c>
      <c r="G4428" s="196">
        <v>63601.153280000006</v>
      </c>
    </row>
    <row r="4429" spans="1:7">
      <c r="A4429" s="190">
        <v>61731</v>
      </c>
      <c r="F4429" s="174">
        <v>4423</v>
      </c>
      <c r="G4429" s="196">
        <v>62390.348886240005</v>
      </c>
    </row>
    <row r="4430" spans="1:7">
      <c r="A4430" s="190">
        <v>61732.119388799991</v>
      </c>
      <c r="F4430" s="174">
        <v>4424</v>
      </c>
      <c r="G4430" s="196">
        <v>55829.5164</v>
      </c>
    </row>
    <row r="4431" spans="1:7">
      <c r="A4431" s="190">
        <v>61732.119388799991</v>
      </c>
      <c r="F4431" s="174">
        <v>4425</v>
      </c>
      <c r="G4431" s="196">
        <v>51659.328000000009</v>
      </c>
    </row>
    <row r="4432" spans="1:7">
      <c r="A4432" s="190">
        <v>61732.119388799991</v>
      </c>
      <c r="F4432" s="174">
        <v>4426</v>
      </c>
      <c r="G4432" s="196">
        <v>91585.66072320001</v>
      </c>
    </row>
    <row r="4433" spans="1:7">
      <c r="A4433" s="190">
        <v>61732.119388799991</v>
      </c>
      <c r="F4433" s="174">
        <v>4427</v>
      </c>
      <c r="G4433" s="196">
        <v>103509.55560960002</v>
      </c>
    </row>
    <row r="4434" spans="1:7">
      <c r="A4434" s="190">
        <v>61732.119388799991</v>
      </c>
      <c r="F4434" s="174">
        <v>4428</v>
      </c>
      <c r="G4434" s="196">
        <v>97134.923612160041</v>
      </c>
    </row>
    <row r="4435" spans="1:7">
      <c r="A4435" s="190">
        <v>61732.119388799998</v>
      </c>
      <c r="F4435" s="174">
        <v>4429</v>
      </c>
      <c r="G4435" s="196">
        <v>54965.524992000006</v>
      </c>
    </row>
    <row r="4436" spans="1:7">
      <c r="A4436" s="190">
        <v>61732.119388799998</v>
      </c>
      <c r="F4436" s="174">
        <v>4430</v>
      </c>
      <c r="G4436" s="196">
        <v>39124.084437200007</v>
      </c>
    </row>
    <row r="4437" spans="1:7">
      <c r="A4437" s="190">
        <v>61732.119388800005</v>
      </c>
      <c r="F4437" s="174">
        <v>4431</v>
      </c>
      <c r="G4437" s="196">
        <v>72152.88729600003</v>
      </c>
    </row>
    <row r="4438" spans="1:7">
      <c r="A4438" s="190">
        <v>61732.119388800005</v>
      </c>
      <c r="F4438" s="174">
        <v>4432</v>
      </c>
      <c r="G4438" s="196">
        <v>98334.077829120011</v>
      </c>
    </row>
    <row r="4439" spans="1:7">
      <c r="A4439" s="190">
        <v>61732.119388800013</v>
      </c>
      <c r="F4439" s="174">
        <v>4433</v>
      </c>
      <c r="G4439" s="196">
        <v>67596.818186240009</v>
      </c>
    </row>
    <row r="4440" spans="1:7">
      <c r="A4440" s="190">
        <v>61758.144</v>
      </c>
      <c r="F4440" s="174">
        <v>4434</v>
      </c>
      <c r="G4440" s="196">
        <v>64873.176345600012</v>
      </c>
    </row>
    <row r="4441" spans="1:7">
      <c r="A4441" s="190">
        <v>61759.263881011211</v>
      </c>
      <c r="F4441" s="174">
        <v>4435</v>
      </c>
      <c r="G4441" s="196">
        <v>49474.58876834999</v>
      </c>
    </row>
    <row r="4442" spans="1:7">
      <c r="A4442" s="190">
        <v>61759.263881011211</v>
      </c>
      <c r="F4442" s="174">
        <v>4436</v>
      </c>
      <c r="G4442" s="196">
        <v>51716.499000000003</v>
      </c>
    </row>
    <row r="4443" spans="1:7">
      <c r="A4443" s="190">
        <v>61759.263881011211</v>
      </c>
      <c r="F4443" s="174">
        <v>4437</v>
      </c>
      <c r="G4443" s="196">
        <v>39124.084437200007</v>
      </c>
    </row>
    <row r="4444" spans="1:7">
      <c r="A4444" s="190">
        <v>61759.263881011218</v>
      </c>
      <c r="F4444" s="174">
        <v>4438</v>
      </c>
      <c r="G4444" s="196">
        <v>57922.478880000017</v>
      </c>
    </row>
    <row r="4445" spans="1:7">
      <c r="A4445" s="190">
        <v>61759.263881011218</v>
      </c>
      <c r="F4445" s="174">
        <v>4439</v>
      </c>
      <c r="G4445" s="196">
        <v>128187.53261037161</v>
      </c>
    </row>
    <row r="4446" spans="1:7">
      <c r="A4446" s="190">
        <v>61759.263881011218</v>
      </c>
      <c r="F4446" s="174">
        <v>4440</v>
      </c>
      <c r="G4446" s="196">
        <v>63975.560069120009</v>
      </c>
    </row>
    <row r="4447" spans="1:7">
      <c r="A4447" s="190">
        <v>61759.263881011218</v>
      </c>
      <c r="F4447" s="174">
        <v>4441</v>
      </c>
      <c r="G4447" s="196">
        <v>62529.058367999998</v>
      </c>
    </row>
    <row r="4448" spans="1:7">
      <c r="A4448" s="190">
        <v>61759.263881011226</v>
      </c>
      <c r="F4448" s="174">
        <v>4442</v>
      </c>
      <c r="G4448" s="196">
        <v>57616.644762880016</v>
      </c>
    </row>
    <row r="4449" spans="1:7">
      <c r="A4449" s="190">
        <v>61759.263881011226</v>
      </c>
      <c r="F4449" s="174">
        <v>4443</v>
      </c>
      <c r="G4449" s="196">
        <v>52275.037189199997</v>
      </c>
    </row>
    <row r="4450" spans="1:7">
      <c r="A4450" s="190">
        <v>61827.612406089596</v>
      </c>
      <c r="F4450" s="174">
        <v>4444</v>
      </c>
      <c r="G4450" s="196">
        <v>80596.529126400012</v>
      </c>
    </row>
    <row r="4451" spans="1:7">
      <c r="A4451" s="190">
        <v>61827.612406089596</v>
      </c>
      <c r="F4451" s="174">
        <v>4445</v>
      </c>
      <c r="G4451" s="196">
        <v>57089.208131200015</v>
      </c>
    </row>
    <row r="4452" spans="1:7">
      <c r="A4452" s="190">
        <v>61827.612406089604</v>
      </c>
      <c r="F4452" s="174">
        <v>4446</v>
      </c>
      <c r="G4452" s="196">
        <v>80900.666972160019</v>
      </c>
    </row>
    <row r="4453" spans="1:7">
      <c r="A4453" s="190">
        <v>61827.612406089604</v>
      </c>
      <c r="F4453" s="174">
        <v>4447</v>
      </c>
      <c r="G4453" s="196">
        <v>82828.569600000003</v>
      </c>
    </row>
    <row r="4454" spans="1:7">
      <c r="A4454" s="190">
        <v>61827.612406089611</v>
      </c>
      <c r="F4454" s="174">
        <v>4448</v>
      </c>
      <c r="G4454" s="196">
        <v>68401.240320000026</v>
      </c>
    </row>
    <row r="4455" spans="1:7">
      <c r="A4455" s="190">
        <v>61827.612406089611</v>
      </c>
      <c r="F4455" s="174">
        <v>4449</v>
      </c>
      <c r="G4455" s="196">
        <v>52217.248742400006</v>
      </c>
    </row>
    <row r="4456" spans="1:7">
      <c r="A4456" s="190">
        <v>61860.959999999999</v>
      </c>
      <c r="F4456" s="174">
        <v>4450</v>
      </c>
      <c r="G4456" s="196">
        <v>69506.97465600002</v>
      </c>
    </row>
    <row r="4457" spans="1:7">
      <c r="A4457" s="190">
        <v>61860.959999999999</v>
      </c>
      <c r="F4457" s="174">
        <v>4451</v>
      </c>
      <c r="G4457" s="196">
        <v>76643.075398041648</v>
      </c>
    </row>
    <row r="4458" spans="1:7">
      <c r="A4458" s="190">
        <v>61862.081745408017</v>
      </c>
      <c r="F4458" s="174">
        <v>4452</v>
      </c>
      <c r="G4458" s="196">
        <v>114453.15411640327</v>
      </c>
    </row>
    <row r="4459" spans="1:7">
      <c r="A4459" s="190">
        <v>61930.544058264008</v>
      </c>
      <c r="F4459" s="174">
        <v>4453</v>
      </c>
      <c r="G4459" s="196">
        <v>68545.242931200017</v>
      </c>
    </row>
    <row r="4460" spans="1:7">
      <c r="A4460" s="190">
        <v>61991.193600000006</v>
      </c>
      <c r="F4460" s="174">
        <v>4454</v>
      </c>
      <c r="G4460" s="196">
        <v>102190.31617536003</v>
      </c>
    </row>
    <row r="4461" spans="1:7">
      <c r="A4461" s="190">
        <v>61991.193600000006</v>
      </c>
      <c r="F4461" s="174">
        <v>4455</v>
      </c>
      <c r="G4461" s="196">
        <v>97447.143009484818</v>
      </c>
    </row>
    <row r="4462" spans="1:7">
      <c r="A4462" s="190">
        <v>61991.193600000006</v>
      </c>
      <c r="F4462" s="174">
        <v>4456</v>
      </c>
      <c r="G4462" s="196">
        <v>49234.107047999998</v>
      </c>
    </row>
    <row r="4463" spans="1:7">
      <c r="A4463" s="190">
        <v>61991.193600000006</v>
      </c>
      <c r="F4463" s="174">
        <v>4457</v>
      </c>
      <c r="G4463" s="196">
        <v>76482.060533760028</v>
      </c>
    </row>
    <row r="4464" spans="1:7">
      <c r="A4464" s="190">
        <v>61991.193600000006</v>
      </c>
      <c r="F4464" s="174">
        <v>4458</v>
      </c>
      <c r="G4464" s="196">
        <v>45855.29578</v>
      </c>
    </row>
    <row r="4465" spans="1:7">
      <c r="A4465" s="190">
        <v>61991.193600000006</v>
      </c>
      <c r="F4465" s="174">
        <v>4459</v>
      </c>
      <c r="G4465" s="196">
        <v>96405.958656000032</v>
      </c>
    </row>
    <row r="4466" spans="1:7">
      <c r="A4466" s="190">
        <v>61991.193600000013</v>
      </c>
      <c r="F4466" s="174">
        <v>4460</v>
      </c>
      <c r="G4466" s="196">
        <v>51164.856344</v>
      </c>
    </row>
    <row r="4467" spans="1:7">
      <c r="A4467" s="190">
        <v>61991.193600000013</v>
      </c>
      <c r="F4467" s="174">
        <v>4461</v>
      </c>
      <c r="G4467" s="196">
        <v>61500.04375199999</v>
      </c>
    </row>
    <row r="4468" spans="1:7">
      <c r="A4468" s="190">
        <v>62059.79879999999</v>
      </c>
      <c r="F4468" s="174">
        <v>4462</v>
      </c>
      <c r="G4468" s="196">
        <v>41160.299612449999</v>
      </c>
    </row>
    <row r="4469" spans="1:7">
      <c r="A4469" s="190">
        <v>62059.79879999999</v>
      </c>
      <c r="F4469" s="174">
        <v>4463</v>
      </c>
      <c r="G4469" s="196">
        <v>84250.238446796851</v>
      </c>
    </row>
    <row r="4470" spans="1:7">
      <c r="A4470" s="190">
        <v>62059.79879999999</v>
      </c>
      <c r="F4470" s="174">
        <v>4464</v>
      </c>
      <c r="G4470" s="196">
        <v>55295.128623449993</v>
      </c>
    </row>
    <row r="4471" spans="1:7">
      <c r="A4471" s="190">
        <v>62059.798799999997</v>
      </c>
      <c r="F4471" s="174">
        <v>4465</v>
      </c>
      <c r="G4471" s="196">
        <v>57520.883026432013</v>
      </c>
    </row>
    <row r="4472" spans="1:7">
      <c r="A4472" s="190">
        <v>62059.798799999997</v>
      </c>
      <c r="F4472" s="174">
        <v>4466</v>
      </c>
      <c r="G4472" s="196">
        <v>67814.093673267227</v>
      </c>
    </row>
    <row r="4473" spans="1:7">
      <c r="A4473" s="190">
        <v>62059.798800000004</v>
      </c>
      <c r="F4473" s="174">
        <v>4467</v>
      </c>
      <c r="G4473" s="196">
        <v>61827.612406089604</v>
      </c>
    </row>
    <row r="4474" spans="1:7">
      <c r="A4474" s="190">
        <v>62059.798800000004</v>
      </c>
      <c r="F4474" s="174">
        <v>4468</v>
      </c>
      <c r="G4474" s="196">
        <v>85064.456601600032</v>
      </c>
    </row>
    <row r="4475" spans="1:7">
      <c r="A4475" s="190">
        <v>62059.798800000004</v>
      </c>
      <c r="F4475" s="174">
        <v>4469</v>
      </c>
      <c r="G4475" s="196">
        <v>38895.116956250007</v>
      </c>
    </row>
    <row r="4476" spans="1:7">
      <c r="A4476" s="190">
        <v>62059.798800000004</v>
      </c>
      <c r="F4476" s="174">
        <v>4470</v>
      </c>
      <c r="G4476" s="196">
        <v>77392.219679999995</v>
      </c>
    </row>
    <row r="4477" spans="1:7">
      <c r="A4477" s="190">
        <v>62059.798800000004</v>
      </c>
      <c r="F4477" s="174">
        <v>4471</v>
      </c>
      <c r="G4477" s="196">
        <v>68401.240319999997</v>
      </c>
    </row>
    <row r="4478" spans="1:7">
      <c r="A4478" s="190">
        <v>62059.798800000004</v>
      </c>
      <c r="F4478" s="174">
        <v>4472</v>
      </c>
      <c r="G4478" s="196">
        <v>77306.664959999995</v>
      </c>
    </row>
    <row r="4479" spans="1:7">
      <c r="A4479" s="190">
        <v>62059.798800000004</v>
      </c>
      <c r="F4479" s="174">
        <v>4473</v>
      </c>
      <c r="G4479" s="196">
        <v>86861.768749056006</v>
      </c>
    </row>
    <row r="4480" spans="1:7">
      <c r="A4480" s="190">
        <v>62059.798800000004</v>
      </c>
      <c r="F4480" s="174">
        <v>4474</v>
      </c>
      <c r="G4480" s="196">
        <v>79781.286674432034</v>
      </c>
    </row>
    <row r="4481" spans="1:7">
      <c r="A4481" s="190">
        <v>62121.701376000019</v>
      </c>
      <c r="F4481" s="174">
        <v>4475</v>
      </c>
      <c r="G4481" s="196">
        <v>60421.095616000013</v>
      </c>
    </row>
    <row r="4482" spans="1:7">
      <c r="A4482" s="190">
        <v>62163.116999999991</v>
      </c>
      <c r="F4482" s="174">
        <v>4476</v>
      </c>
      <c r="G4482" s="196">
        <v>75507.289174016027</v>
      </c>
    </row>
    <row r="4483" spans="1:7">
      <c r="A4483" s="190">
        <v>62163.116999999998</v>
      </c>
      <c r="F4483" s="174">
        <v>4477</v>
      </c>
      <c r="G4483" s="196">
        <v>96043.530240000007</v>
      </c>
    </row>
    <row r="4484" spans="1:7">
      <c r="A4484" s="190">
        <v>62163.116999999998</v>
      </c>
      <c r="F4484" s="174">
        <v>4478</v>
      </c>
      <c r="G4484" s="196">
        <v>26611.100221562494</v>
      </c>
    </row>
    <row r="4485" spans="1:7">
      <c r="A4485" s="190">
        <v>62163.116999999998</v>
      </c>
      <c r="F4485" s="174">
        <v>4479</v>
      </c>
      <c r="G4485" s="196">
        <v>54499.654843252996</v>
      </c>
    </row>
    <row r="4486" spans="1:7">
      <c r="A4486" s="190">
        <v>62163.116999999998</v>
      </c>
      <c r="F4486" s="174">
        <v>4480</v>
      </c>
      <c r="G4486" s="196">
        <v>54060.980288000006</v>
      </c>
    </row>
    <row r="4487" spans="1:7">
      <c r="A4487" s="190">
        <v>62190.451007999989</v>
      </c>
      <c r="F4487" s="174">
        <v>4481</v>
      </c>
      <c r="G4487" s="196">
        <v>43910.428800000009</v>
      </c>
    </row>
    <row r="4488" spans="1:7">
      <c r="A4488" s="190">
        <v>62190.451007999989</v>
      </c>
      <c r="F4488" s="174">
        <v>4482</v>
      </c>
      <c r="G4488" s="196">
        <v>81205.952507903989</v>
      </c>
    </row>
    <row r="4489" spans="1:7">
      <c r="A4489" s="190">
        <v>62190.451007999989</v>
      </c>
      <c r="F4489" s="174">
        <v>4483</v>
      </c>
      <c r="G4489" s="196">
        <v>49392.359534940006</v>
      </c>
    </row>
    <row r="4490" spans="1:7">
      <c r="A4490" s="190">
        <v>62190.451007999989</v>
      </c>
      <c r="F4490" s="174">
        <v>4484</v>
      </c>
      <c r="G4490" s="196">
        <v>52472.30148047999</v>
      </c>
    </row>
    <row r="4491" spans="1:7">
      <c r="A4491" s="190">
        <v>62190.451007999989</v>
      </c>
      <c r="F4491" s="174">
        <v>4485</v>
      </c>
      <c r="G4491" s="196">
        <v>85612.178391613488</v>
      </c>
    </row>
    <row r="4492" spans="1:7">
      <c r="A4492" s="190">
        <v>62190.451007999996</v>
      </c>
      <c r="F4492" s="174">
        <v>4486</v>
      </c>
      <c r="G4492" s="196">
        <v>61432.057344000015</v>
      </c>
    </row>
    <row r="4493" spans="1:7">
      <c r="A4493" s="190">
        <v>62190.451008000004</v>
      </c>
      <c r="F4493" s="174">
        <v>4487</v>
      </c>
      <c r="G4493" s="196">
        <v>87334.703640576001</v>
      </c>
    </row>
    <row r="4494" spans="1:7">
      <c r="A4494" s="190">
        <v>62190.451008000004</v>
      </c>
      <c r="F4494" s="174">
        <v>4488</v>
      </c>
      <c r="G4494" s="196">
        <v>63841.157632000009</v>
      </c>
    </row>
    <row r="4495" spans="1:7">
      <c r="A4495" s="190">
        <v>62190.451008000004</v>
      </c>
      <c r="F4495" s="174">
        <v>4489</v>
      </c>
      <c r="G4495" s="196">
        <v>78098.036723481593</v>
      </c>
    </row>
    <row r="4496" spans="1:7">
      <c r="A4496" s="190">
        <v>62190.451008000004</v>
      </c>
      <c r="F4496" s="174">
        <v>4490</v>
      </c>
      <c r="G4496" s="196">
        <v>95578.423437557794</v>
      </c>
    </row>
    <row r="4497" spans="1:7">
      <c r="A4497" s="190">
        <v>62190.451008000004</v>
      </c>
      <c r="F4497" s="174">
        <v>4491</v>
      </c>
      <c r="G4497" s="196">
        <v>61268.840580000004</v>
      </c>
    </row>
    <row r="4498" spans="1:7">
      <c r="A4498" s="190">
        <v>62190.451008000011</v>
      </c>
      <c r="F4498" s="174">
        <v>4492</v>
      </c>
      <c r="G4498" s="196">
        <v>41315.621497779997</v>
      </c>
    </row>
    <row r="4499" spans="1:7">
      <c r="A4499" s="190">
        <v>62293.986719999986</v>
      </c>
      <c r="F4499" s="174">
        <v>4493</v>
      </c>
      <c r="G4499" s="196">
        <v>82518.680311603239</v>
      </c>
    </row>
    <row r="4500" spans="1:7">
      <c r="A4500" s="190">
        <v>62293.986719999986</v>
      </c>
      <c r="F4500" s="174">
        <v>4494</v>
      </c>
      <c r="G4500" s="196">
        <v>54850.051200000002</v>
      </c>
    </row>
    <row r="4501" spans="1:7">
      <c r="A4501" s="190">
        <v>62293.986719999986</v>
      </c>
      <c r="F4501" s="174">
        <v>4495</v>
      </c>
      <c r="G4501" s="196">
        <v>61201.109760000007</v>
      </c>
    </row>
    <row r="4502" spans="1:7">
      <c r="A4502" s="190">
        <v>62293.986719999986</v>
      </c>
      <c r="F4502" s="174">
        <v>4496</v>
      </c>
      <c r="G4502" s="196">
        <v>77017.434957496342</v>
      </c>
    </row>
    <row r="4503" spans="1:7">
      <c r="A4503" s="190">
        <v>62293.986719999994</v>
      </c>
      <c r="F4503" s="174">
        <v>4497</v>
      </c>
      <c r="G4503" s="196">
        <v>116059.00194201601</v>
      </c>
    </row>
    <row r="4504" spans="1:7">
      <c r="A4504" s="190">
        <v>62293.986719999994</v>
      </c>
      <c r="F4504" s="174">
        <v>4498</v>
      </c>
      <c r="G4504" s="196">
        <v>60320.67274240002</v>
      </c>
    </row>
    <row r="4505" spans="1:7">
      <c r="A4505" s="190">
        <v>62293.986719999994</v>
      </c>
      <c r="F4505" s="174">
        <v>4499</v>
      </c>
      <c r="G4505" s="196">
        <v>89978.894745600017</v>
      </c>
    </row>
    <row r="4506" spans="1:7">
      <c r="A4506" s="190">
        <v>62293.986719999994</v>
      </c>
      <c r="F4506" s="174">
        <v>4500</v>
      </c>
      <c r="G4506" s="196">
        <v>85337.87806924805</v>
      </c>
    </row>
    <row r="4507" spans="1:7">
      <c r="A4507" s="190">
        <v>62293.986719999994</v>
      </c>
      <c r="F4507" s="174">
        <v>4501</v>
      </c>
      <c r="G4507" s="196">
        <v>80507.432140800025</v>
      </c>
    </row>
    <row r="4508" spans="1:7">
      <c r="A4508" s="190">
        <v>62293.986719999994</v>
      </c>
      <c r="F4508" s="174">
        <v>4502</v>
      </c>
      <c r="G4508" s="196">
        <v>31137.642106250009</v>
      </c>
    </row>
    <row r="4509" spans="1:7">
      <c r="A4509" s="190">
        <v>62293.986719999994</v>
      </c>
      <c r="F4509" s="174">
        <v>4503</v>
      </c>
      <c r="G4509" s="196">
        <v>52362.065553</v>
      </c>
    </row>
    <row r="4510" spans="1:7">
      <c r="A4510" s="190">
        <v>62293.986719999994</v>
      </c>
      <c r="F4510" s="174">
        <v>4504</v>
      </c>
      <c r="G4510" s="196">
        <v>55829.5164</v>
      </c>
    </row>
    <row r="4511" spans="1:7">
      <c r="A4511" s="190">
        <v>62293.986719999994</v>
      </c>
      <c r="F4511" s="174">
        <v>4505</v>
      </c>
      <c r="G4511" s="196">
        <v>45951.8332448</v>
      </c>
    </row>
    <row r="4512" spans="1:7">
      <c r="A4512" s="190">
        <v>62293.986719999994</v>
      </c>
      <c r="F4512" s="174">
        <v>4506</v>
      </c>
      <c r="G4512" s="196">
        <v>72657.957507072031</v>
      </c>
    </row>
    <row r="4513" spans="1:7">
      <c r="A4513" s="190">
        <v>62293.986720000001</v>
      </c>
      <c r="F4513" s="174">
        <v>4507</v>
      </c>
      <c r="G4513" s="196">
        <v>41114.798166400011</v>
      </c>
    </row>
    <row r="4514" spans="1:7">
      <c r="A4514" s="190">
        <v>62293.986720000001</v>
      </c>
      <c r="F4514" s="174">
        <v>4508</v>
      </c>
      <c r="G4514" s="196">
        <v>61201.109759999999</v>
      </c>
    </row>
    <row r="4515" spans="1:7">
      <c r="A4515" s="190">
        <v>62293.986720000001</v>
      </c>
      <c r="F4515" s="174">
        <v>4509</v>
      </c>
      <c r="G4515" s="196">
        <v>67889.143034137611</v>
      </c>
    </row>
    <row r="4516" spans="1:7">
      <c r="A4516" s="190">
        <v>62293.986720000001</v>
      </c>
      <c r="F4516" s="174">
        <v>4510</v>
      </c>
      <c r="G4516" s="196">
        <v>69169.121280000007</v>
      </c>
    </row>
    <row r="4517" spans="1:7">
      <c r="A4517" s="190">
        <v>62293.986720000001</v>
      </c>
      <c r="F4517" s="174">
        <v>4511</v>
      </c>
      <c r="G4517" s="196">
        <v>61629.517528320015</v>
      </c>
    </row>
    <row r="4518" spans="1:7">
      <c r="A4518" s="190">
        <v>62293.986720000008</v>
      </c>
      <c r="F4518" s="174">
        <v>4512</v>
      </c>
      <c r="G4518" s="196">
        <v>41114.798166400011</v>
      </c>
    </row>
    <row r="4519" spans="1:7">
      <c r="A4519" s="190">
        <v>62293.986720000008</v>
      </c>
      <c r="F4519" s="174">
        <v>4513</v>
      </c>
      <c r="G4519" s="196">
        <v>62190.451007999989</v>
      </c>
    </row>
    <row r="4520" spans="1:7">
      <c r="A4520" s="190">
        <v>62293.986720000008</v>
      </c>
      <c r="F4520" s="174">
        <v>4514</v>
      </c>
      <c r="G4520" s="196">
        <v>96405.958655999988</v>
      </c>
    </row>
    <row r="4521" spans="1:7">
      <c r="A4521" s="190">
        <v>62293.986720000008</v>
      </c>
      <c r="F4521" s="174">
        <v>4515</v>
      </c>
      <c r="G4521" s="196">
        <v>90748.909095110284</v>
      </c>
    </row>
    <row r="4522" spans="1:7">
      <c r="A4522" s="190">
        <v>62293.986720000008</v>
      </c>
      <c r="F4522" s="174">
        <v>4516</v>
      </c>
      <c r="G4522" s="196">
        <v>57001.03360000001</v>
      </c>
    </row>
    <row r="4523" spans="1:7">
      <c r="A4523" s="190">
        <v>62293.986720000008</v>
      </c>
      <c r="F4523" s="174">
        <v>4517</v>
      </c>
      <c r="G4523" s="196">
        <v>48013.000000000007</v>
      </c>
    </row>
    <row r="4524" spans="1:7">
      <c r="A4524" s="190">
        <v>62293.986720000008</v>
      </c>
      <c r="F4524" s="174">
        <v>4518</v>
      </c>
      <c r="G4524" s="196">
        <v>65326.104000000007</v>
      </c>
    </row>
    <row r="4525" spans="1:7">
      <c r="A4525" s="190">
        <v>62293.986720000008</v>
      </c>
      <c r="F4525" s="174">
        <v>4519</v>
      </c>
      <c r="G4525" s="196">
        <v>60615.306280480007</v>
      </c>
    </row>
    <row r="4526" spans="1:7">
      <c r="A4526" s="190">
        <v>62293.986720000008</v>
      </c>
      <c r="F4526" s="174">
        <v>4520</v>
      </c>
      <c r="G4526" s="196">
        <v>81772.911360000013</v>
      </c>
    </row>
    <row r="4527" spans="1:7">
      <c r="A4527" s="190">
        <v>62293.986720000008</v>
      </c>
      <c r="F4527" s="174">
        <v>4521</v>
      </c>
      <c r="G4527" s="196">
        <v>56969.272820000006</v>
      </c>
    </row>
    <row r="4528" spans="1:7">
      <c r="A4528" s="190">
        <v>62321.378273280017</v>
      </c>
      <c r="F4528" s="174">
        <v>4522</v>
      </c>
      <c r="G4528" s="196">
        <v>58548.041651904001</v>
      </c>
    </row>
    <row r="4529" spans="1:7">
      <c r="A4529" s="190">
        <v>62321.378273280017</v>
      </c>
      <c r="F4529" s="174">
        <v>4523</v>
      </c>
      <c r="G4529" s="196">
        <v>64316.31410485661</v>
      </c>
    </row>
    <row r="4530" spans="1:7">
      <c r="A4530" s="190">
        <v>62390.348886239997</v>
      </c>
      <c r="F4530" s="174">
        <v>4524</v>
      </c>
      <c r="G4530" s="196">
        <v>68401.240319999997</v>
      </c>
    </row>
    <row r="4531" spans="1:7">
      <c r="A4531" s="190">
        <v>62390.348886239997</v>
      </c>
      <c r="F4531" s="174">
        <v>4525</v>
      </c>
      <c r="G4531" s="196">
        <v>46694.663631840012</v>
      </c>
    </row>
    <row r="4532" spans="1:7">
      <c r="A4532" s="190">
        <v>62390.348886239997</v>
      </c>
      <c r="F4532" s="174">
        <v>4526</v>
      </c>
      <c r="G4532" s="196">
        <v>72617.472742886413</v>
      </c>
    </row>
    <row r="4533" spans="1:7">
      <c r="A4533" s="190">
        <v>62390.348886240012</v>
      </c>
      <c r="F4533" s="174">
        <v>4527</v>
      </c>
      <c r="G4533" s="196">
        <v>86401.566720000003</v>
      </c>
    </row>
    <row r="4534" spans="1:7">
      <c r="A4534" s="190">
        <v>62390.348886240012</v>
      </c>
      <c r="F4534" s="174">
        <v>4528</v>
      </c>
      <c r="G4534" s="196">
        <v>45779.081992000007</v>
      </c>
    </row>
    <row r="4535" spans="1:7">
      <c r="A4535" s="190">
        <v>62397.694800000005</v>
      </c>
      <c r="F4535" s="174">
        <v>4529</v>
      </c>
      <c r="G4535" s="196">
        <v>54758.887680000014</v>
      </c>
    </row>
    <row r="4536" spans="1:7">
      <c r="A4536" s="190">
        <v>62425.131955199991</v>
      </c>
      <c r="F4536" s="174">
        <v>4530</v>
      </c>
      <c r="G4536" s="196">
        <v>68803.904225280014</v>
      </c>
    </row>
    <row r="4537" spans="1:7">
      <c r="A4537" s="190">
        <v>62425.131955199999</v>
      </c>
      <c r="F4537" s="174">
        <v>4531</v>
      </c>
      <c r="G4537" s="196">
        <v>78928.855040000024</v>
      </c>
    </row>
    <row r="4538" spans="1:7">
      <c r="A4538" s="190">
        <v>62425.131955199999</v>
      </c>
      <c r="F4538" s="174">
        <v>4532</v>
      </c>
      <c r="G4538" s="196">
        <v>75666.251888066588</v>
      </c>
    </row>
    <row r="4539" spans="1:7">
      <c r="A4539" s="190">
        <v>62425.131955200006</v>
      </c>
      <c r="F4539" s="174">
        <v>4533</v>
      </c>
      <c r="G4539" s="196">
        <v>72617.472742886413</v>
      </c>
    </row>
    <row r="4540" spans="1:7">
      <c r="A4540" s="190">
        <v>62425.131955200006</v>
      </c>
      <c r="F4540" s="174">
        <v>4534</v>
      </c>
      <c r="G4540" s="196">
        <v>103681.880064</v>
      </c>
    </row>
    <row r="4541" spans="1:7">
      <c r="A4541" s="190">
        <v>62425.131955200006</v>
      </c>
      <c r="F4541" s="174">
        <v>4535</v>
      </c>
      <c r="G4541" s="196">
        <v>32954.922874999997</v>
      </c>
    </row>
    <row r="4542" spans="1:7">
      <c r="A4542" s="190">
        <v>62425.131955200006</v>
      </c>
      <c r="F4542" s="174">
        <v>4536</v>
      </c>
      <c r="G4542" s="196">
        <v>48946.859821487611</v>
      </c>
    </row>
    <row r="4543" spans="1:7">
      <c r="A4543" s="190">
        <v>62425.131955200006</v>
      </c>
      <c r="F4543" s="174">
        <v>4537</v>
      </c>
      <c r="G4543" s="196">
        <v>68765.566926336018</v>
      </c>
    </row>
    <row r="4544" spans="1:7">
      <c r="A4544" s="190">
        <v>62425.131955200006</v>
      </c>
      <c r="F4544" s="174">
        <v>4538</v>
      </c>
      <c r="G4544" s="196">
        <v>77804.435081664007</v>
      </c>
    </row>
    <row r="4545" spans="1:7">
      <c r="A4545" s="190">
        <v>62425.131955200013</v>
      </c>
      <c r="F4545" s="174">
        <v>4539</v>
      </c>
      <c r="G4545" s="196">
        <v>61527.086197248012</v>
      </c>
    </row>
    <row r="4546" spans="1:7">
      <c r="A4546" s="190">
        <v>62425.131955200013</v>
      </c>
      <c r="F4546" s="174">
        <v>4540</v>
      </c>
      <c r="G4546" s="196">
        <v>84167.527680000014</v>
      </c>
    </row>
    <row r="4547" spans="1:7">
      <c r="A4547" s="190">
        <v>62425.13195520002</v>
      </c>
      <c r="F4547" s="174">
        <v>4541</v>
      </c>
      <c r="G4547" s="196">
        <v>45779.081992000007</v>
      </c>
    </row>
    <row r="4548" spans="1:7">
      <c r="A4548" s="190">
        <v>62494.217391599981</v>
      </c>
      <c r="F4548" s="174">
        <v>4542</v>
      </c>
      <c r="G4548" s="196">
        <v>35118.278273113006</v>
      </c>
    </row>
    <row r="4549" spans="1:7">
      <c r="A4549" s="190">
        <v>62494.217391599988</v>
      </c>
      <c r="F4549" s="174">
        <v>4543</v>
      </c>
      <c r="G4549" s="196">
        <v>99701.414252511298</v>
      </c>
    </row>
    <row r="4550" spans="1:7">
      <c r="A4550" s="190">
        <v>62494.217391599996</v>
      </c>
      <c r="F4550" s="174">
        <v>4544</v>
      </c>
      <c r="G4550" s="196">
        <v>51631.47983385728</v>
      </c>
    </row>
    <row r="4551" spans="1:7">
      <c r="A4551" s="190">
        <v>62494.217391600003</v>
      </c>
      <c r="F4551" s="174">
        <v>4545</v>
      </c>
      <c r="G4551" s="196">
        <v>80082.348133580846</v>
      </c>
    </row>
    <row r="4552" spans="1:7">
      <c r="A4552" s="190">
        <v>62494.217391600003</v>
      </c>
      <c r="F4552" s="174">
        <v>4546</v>
      </c>
      <c r="G4552" s="196">
        <v>103292.09856000001</v>
      </c>
    </row>
    <row r="4553" spans="1:7">
      <c r="A4553" s="190">
        <v>62494.21739160001</v>
      </c>
      <c r="F4553" s="174">
        <v>4547</v>
      </c>
      <c r="G4553" s="196">
        <v>95072.039731200028</v>
      </c>
    </row>
    <row r="4554" spans="1:7">
      <c r="A4554" s="190">
        <v>62494.21739160001</v>
      </c>
      <c r="F4554" s="174">
        <v>4548</v>
      </c>
      <c r="G4554" s="196">
        <v>94714.62604800002</v>
      </c>
    </row>
    <row r="4555" spans="1:7">
      <c r="A4555" s="190">
        <v>62529.058367999991</v>
      </c>
      <c r="F4555" s="174">
        <v>4549</v>
      </c>
      <c r="G4555" s="196">
        <v>80338.298880000002</v>
      </c>
    </row>
    <row r="4556" spans="1:7">
      <c r="A4556" s="190">
        <v>62529.058367999991</v>
      </c>
      <c r="F4556" s="174">
        <v>4550</v>
      </c>
      <c r="G4556" s="196">
        <v>44124.907259999993</v>
      </c>
    </row>
    <row r="4557" spans="1:7">
      <c r="A4557" s="190">
        <v>62529.058367999998</v>
      </c>
      <c r="F4557" s="174">
        <v>4551</v>
      </c>
      <c r="G4557" s="196">
        <v>79437.07028633602</v>
      </c>
    </row>
    <row r="4558" spans="1:7">
      <c r="A4558" s="190">
        <v>62529.058368000005</v>
      </c>
      <c r="F4558" s="174">
        <v>4552</v>
      </c>
      <c r="G4558" s="196">
        <v>48687.534636999997</v>
      </c>
    </row>
    <row r="4559" spans="1:7">
      <c r="A4559" s="190">
        <v>62529.058368000005</v>
      </c>
      <c r="F4559" s="174">
        <v>4553</v>
      </c>
      <c r="G4559" s="196">
        <v>68069.995913543709</v>
      </c>
    </row>
    <row r="4560" spans="1:7">
      <c r="A4560" s="190">
        <v>62529.058368000005</v>
      </c>
      <c r="F4560" s="174">
        <v>4554</v>
      </c>
      <c r="G4560" s="196">
        <v>45951.833244800007</v>
      </c>
    </row>
    <row r="4561" spans="1:7">
      <c r="A4561" s="190">
        <v>62529.058368000005</v>
      </c>
      <c r="F4561" s="174">
        <v>4555</v>
      </c>
      <c r="G4561" s="196">
        <v>58327.936232160006</v>
      </c>
    </row>
    <row r="4562" spans="1:7">
      <c r="A4562" s="190">
        <v>62529.058368000013</v>
      </c>
      <c r="F4562" s="174">
        <v>4556</v>
      </c>
      <c r="G4562" s="196">
        <v>57704.725200000008</v>
      </c>
    </row>
    <row r="4563" spans="1:7">
      <c r="A4563" s="190">
        <v>62529.058368000013</v>
      </c>
      <c r="F4563" s="174">
        <v>4557</v>
      </c>
      <c r="G4563" s="196">
        <v>94424.569344000003</v>
      </c>
    </row>
    <row r="4564" spans="1:7">
      <c r="A4564" s="190">
        <v>62556.553285632013</v>
      </c>
      <c r="F4564" s="174">
        <v>4558</v>
      </c>
      <c r="G4564" s="196">
        <v>76609.389158400023</v>
      </c>
    </row>
    <row r="4565" spans="1:7">
      <c r="A4565" s="190">
        <v>62598.258818999988</v>
      </c>
      <c r="F4565" s="174">
        <v>4559</v>
      </c>
      <c r="G4565" s="196">
        <v>49234.107048000005</v>
      </c>
    </row>
    <row r="4566" spans="1:7">
      <c r="A4566" s="190">
        <v>62598.258818999995</v>
      </c>
      <c r="F4566" s="174">
        <v>4560</v>
      </c>
      <c r="G4566" s="196">
        <v>69138.720000000001</v>
      </c>
    </row>
    <row r="4567" spans="1:7">
      <c r="A4567" s="190">
        <v>62625.784165055993</v>
      </c>
      <c r="F4567" s="174">
        <v>4561</v>
      </c>
      <c r="G4567" s="196">
        <v>63300.994775999992</v>
      </c>
    </row>
    <row r="4568" spans="1:7">
      <c r="A4568" s="190">
        <v>62625.784165055993</v>
      </c>
      <c r="F4568" s="174">
        <v>4562</v>
      </c>
      <c r="G4568" s="196">
        <v>39102.284631827497</v>
      </c>
    </row>
    <row r="4569" spans="1:7">
      <c r="A4569" s="190">
        <v>62625.784165056008</v>
      </c>
      <c r="F4569" s="174">
        <v>4563</v>
      </c>
      <c r="G4569" s="196">
        <v>41096.727349999994</v>
      </c>
    </row>
    <row r="4570" spans="1:7">
      <c r="A4570" s="190">
        <v>62720.000000000015</v>
      </c>
      <c r="F4570" s="174">
        <v>4564</v>
      </c>
      <c r="G4570" s="196">
        <v>68621.101449599999</v>
      </c>
    </row>
    <row r="4571" spans="1:7">
      <c r="A4571" s="190">
        <v>62730.044627039984</v>
      </c>
      <c r="F4571" s="174">
        <v>4565</v>
      </c>
      <c r="G4571" s="196">
        <v>43746.145249049609</v>
      </c>
    </row>
    <row r="4572" spans="1:7">
      <c r="A4572" s="190">
        <v>62730.044627039992</v>
      </c>
      <c r="F4572" s="174">
        <v>4566</v>
      </c>
      <c r="G4572" s="196">
        <v>87006.377687039989</v>
      </c>
    </row>
    <row r="4573" spans="1:7">
      <c r="A4573" s="190">
        <v>62730.044627039999</v>
      </c>
      <c r="F4573" s="174">
        <v>4567</v>
      </c>
      <c r="G4573" s="196">
        <v>54234.747724640016</v>
      </c>
    </row>
    <row r="4574" spans="1:7">
      <c r="A4574" s="190">
        <v>62730.044627039999</v>
      </c>
      <c r="F4574" s="174">
        <v>4568</v>
      </c>
      <c r="G4574" s="196">
        <v>68659.358208000005</v>
      </c>
    </row>
    <row r="4575" spans="1:7">
      <c r="A4575" s="190">
        <v>62730.044627040006</v>
      </c>
      <c r="F4575" s="174">
        <v>4569</v>
      </c>
      <c r="G4575" s="196">
        <v>45855.295779999993</v>
      </c>
    </row>
    <row r="4576" spans="1:7">
      <c r="A4576" s="190">
        <v>62730.044627040013</v>
      </c>
      <c r="F4576" s="174">
        <v>4570</v>
      </c>
      <c r="G4576" s="196">
        <v>40743.220000000008</v>
      </c>
    </row>
    <row r="4577" spans="1:7">
      <c r="A4577" s="190">
        <v>62993.306879999989</v>
      </c>
      <c r="F4577" s="174">
        <v>4571</v>
      </c>
      <c r="G4577" s="196">
        <v>59775.520000000011</v>
      </c>
    </row>
    <row r="4578" spans="1:7">
      <c r="A4578" s="190">
        <v>63098.179199999984</v>
      </c>
      <c r="F4578" s="174">
        <v>4572</v>
      </c>
      <c r="G4578" s="196">
        <v>43259.712999999996</v>
      </c>
    </row>
    <row r="4579" spans="1:7">
      <c r="A4579" s="190">
        <v>63098.179199999999</v>
      </c>
      <c r="F4579" s="174">
        <v>4573</v>
      </c>
      <c r="G4579" s="196">
        <v>71502.096547840018</v>
      </c>
    </row>
    <row r="4580" spans="1:7">
      <c r="A4580" s="190">
        <v>63098.179199999999</v>
      </c>
      <c r="F4580" s="174">
        <v>4574</v>
      </c>
      <c r="G4580" s="196">
        <v>72384.80729088001</v>
      </c>
    </row>
    <row r="4581" spans="1:7">
      <c r="A4581" s="190">
        <v>63123.848000000005</v>
      </c>
      <c r="F4581" s="174">
        <v>4575</v>
      </c>
      <c r="G4581" s="196">
        <v>68765.566926336003</v>
      </c>
    </row>
    <row r="4582" spans="1:7">
      <c r="A4582" s="190">
        <v>63159.040000000008</v>
      </c>
      <c r="F4582" s="174">
        <v>4576</v>
      </c>
      <c r="G4582" s="196">
        <v>48606.6135268</v>
      </c>
    </row>
    <row r="4583" spans="1:7">
      <c r="A4583" s="190">
        <v>63159.040000000008</v>
      </c>
      <c r="F4583" s="174">
        <v>4577</v>
      </c>
      <c r="G4583" s="196">
        <v>50753.024000000019</v>
      </c>
    </row>
    <row r="4584" spans="1:7">
      <c r="A4584" s="190">
        <v>63159.040000000008</v>
      </c>
      <c r="F4584" s="174">
        <v>4578</v>
      </c>
      <c r="G4584" s="196">
        <v>48708.060000000005</v>
      </c>
    </row>
    <row r="4585" spans="1:7">
      <c r="A4585" s="190">
        <v>63159.040000000015</v>
      </c>
      <c r="F4585" s="174">
        <v>4579</v>
      </c>
      <c r="G4585" s="196">
        <v>70965.497344000003</v>
      </c>
    </row>
    <row r="4586" spans="1:7">
      <c r="A4586" s="190">
        <v>63159.040000000015</v>
      </c>
      <c r="F4586" s="174">
        <v>4580</v>
      </c>
      <c r="G4586" s="196">
        <v>43490.1278924</v>
      </c>
    </row>
    <row r="4587" spans="1:7">
      <c r="A4587" s="190">
        <v>63159.040000000015</v>
      </c>
      <c r="F4587" s="174">
        <v>4581</v>
      </c>
      <c r="G4587" s="196">
        <v>80811.233771520026</v>
      </c>
    </row>
    <row r="4588" spans="1:7">
      <c r="A4588" s="190">
        <v>63292.00640000002</v>
      </c>
      <c r="F4588" s="174">
        <v>4582</v>
      </c>
      <c r="G4588" s="196">
        <v>67417.222476800016</v>
      </c>
    </row>
    <row r="4589" spans="1:7">
      <c r="A4589" s="190">
        <v>63362.051200000009</v>
      </c>
      <c r="F4589" s="174">
        <v>4583</v>
      </c>
      <c r="G4589" s="196">
        <v>86583.464755200024</v>
      </c>
    </row>
    <row r="4590" spans="1:7">
      <c r="A4590" s="190">
        <v>63362.051200000016</v>
      </c>
      <c r="F4590" s="174">
        <v>4584</v>
      </c>
      <c r="G4590" s="196">
        <v>80206.227001350606</v>
      </c>
    </row>
    <row r="4591" spans="1:7">
      <c r="A4591" s="190">
        <v>63362.051200000016</v>
      </c>
      <c r="F4591" s="174">
        <v>4585</v>
      </c>
      <c r="G4591" s="196">
        <v>65190.046377120001</v>
      </c>
    </row>
    <row r="4592" spans="1:7">
      <c r="A4592" s="190">
        <v>63362.051200000016</v>
      </c>
      <c r="F4592" s="174">
        <v>4586</v>
      </c>
      <c r="G4592" s="196">
        <v>72384.807290880024</v>
      </c>
    </row>
    <row r="4593" spans="1:7">
      <c r="A4593" s="190">
        <v>63362.051200000016</v>
      </c>
      <c r="F4593" s="174">
        <v>4587</v>
      </c>
      <c r="G4593" s="196">
        <v>60320.672742400013</v>
      </c>
    </row>
    <row r="4594" spans="1:7">
      <c r="A4594" s="190">
        <v>63362.051200000016</v>
      </c>
      <c r="F4594" s="174">
        <v>4588</v>
      </c>
      <c r="G4594" s="196">
        <v>33919.966124999999</v>
      </c>
    </row>
    <row r="4595" spans="1:7">
      <c r="A4595" s="190">
        <v>63362.051200000016</v>
      </c>
      <c r="F4595" s="174">
        <v>4589</v>
      </c>
      <c r="G4595" s="196">
        <v>65253.888000000014</v>
      </c>
    </row>
    <row r="4596" spans="1:7">
      <c r="A4596" s="190">
        <v>63397.376000000018</v>
      </c>
      <c r="F4596" s="174">
        <v>4590</v>
      </c>
      <c r="G4596" s="196">
        <v>52275.037189200004</v>
      </c>
    </row>
    <row r="4597" spans="1:7">
      <c r="A4597" s="190">
        <v>63406.379339999978</v>
      </c>
      <c r="F4597" s="174">
        <v>4591</v>
      </c>
      <c r="G4597" s="196">
        <v>76727.89572833282</v>
      </c>
    </row>
    <row r="4598" spans="1:7">
      <c r="A4598" s="190">
        <v>63406.379339999992</v>
      </c>
      <c r="F4598" s="174">
        <v>4592</v>
      </c>
      <c r="G4598" s="196">
        <v>64180.032000000007</v>
      </c>
    </row>
    <row r="4599" spans="1:7">
      <c r="A4599" s="190">
        <v>63434.260028159995</v>
      </c>
      <c r="F4599" s="174">
        <v>4593</v>
      </c>
      <c r="G4599" s="196">
        <v>51631.479833857295</v>
      </c>
    </row>
    <row r="4600" spans="1:7">
      <c r="A4600" s="190">
        <v>63495.444992000012</v>
      </c>
      <c r="F4600" s="174">
        <v>4594</v>
      </c>
      <c r="G4600" s="196">
        <v>59179.287384000003</v>
      </c>
    </row>
    <row r="4601" spans="1:7">
      <c r="A4601" s="190">
        <v>63495.444992000012</v>
      </c>
      <c r="F4601" s="174">
        <v>4595</v>
      </c>
      <c r="G4601" s="196">
        <v>81205.952507904032</v>
      </c>
    </row>
    <row r="4602" spans="1:7">
      <c r="A4602" s="190">
        <v>63495.444992000019</v>
      </c>
      <c r="F4602" s="174">
        <v>4596</v>
      </c>
      <c r="G4602" s="196">
        <v>59901.363200000022</v>
      </c>
    </row>
    <row r="4603" spans="1:7">
      <c r="A4603" s="190">
        <v>63495.444992000019</v>
      </c>
      <c r="F4603" s="174">
        <v>4597</v>
      </c>
      <c r="G4603" s="196">
        <v>72505.314739199996</v>
      </c>
    </row>
    <row r="4604" spans="1:7">
      <c r="A4604" s="190">
        <v>63495.444992000019</v>
      </c>
      <c r="F4604" s="174">
        <v>4598</v>
      </c>
      <c r="G4604" s="196">
        <v>81376.912407920681</v>
      </c>
    </row>
    <row r="4605" spans="1:7">
      <c r="A4605" s="190">
        <v>63530.844160000015</v>
      </c>
      <c r="F4605" s="174">
        <v>4599</v>
      </c>
      <c r="G4605" s="196">
        <v>95737.544009318444</v>
      </c>
    </row>
    <row r="4606" spans="1:7">
      <c r="A4606" s="190">
        <v>63530.844160000022</v>
      </c>
      <c r="F4606" s="174">
        <v>4600</v>
      </c>
      <c r="G4606" s="196">
        <v>50916.158720000014</v>
      </c>
    </row>
    <row r="4607" spans="1:7">
      <c r="A4607" s="190">
        <v>63530.844160000022</v>
      </c>
      <c r="F4607" s="174">
        <v>4601</v>
      </c>
      <c r="G4607" s="196">
        <v>89640.628224000029</v>
      </c>
    </row>
    <row r="4608" spans="1:7">
      <c r="A4608" s="190">
        <v>63530.844160000022</v>
      </c>
      <c r="F4608" s="174">
        <v>4602</v>
      </c>
      <c r="G4608" s="196">
        <v>62059.798800000004</v>
      </c>
    </row>
    <row r="4609" spans="1:7">
      <c r="A4609" s="190">
        <v>63539.866454399998</v>
      </c>
      <c r="F4609" s="174">
        <v>4603</v>
      </c>
      <c r="G4609" s="196">
        <v>80596.529126400012</v>
      </c>
    </row>
    <row r="4610" spans="1:7">
      <c r="A4610" s="190">
        <v>63565.714936000011</v>
      </c>
      <c r="F4610" s="174">
        <v>4604</v>
      </c>
      <c r="G4610" s="196">
        <v>85479.950008320026</v>
      </c>
    </row>
    <row r="4611" spans="1:7">
      <c r="A4611" s="190">
        <v>63601.153280000006</v>
      </c>
      <c r="F4611" s="174">
        <v>4605</v>
      </c>
      <c r="G4611" s="196">
        <v>60776.782065664018</v>
      </c>
    </row>
    <row r="4612" spans="1:7">
      <c r="A4612" s="190">
        <v>63601.153280000006</v>
      </c>
      <c r="F4612" s="174">
        <v>4606</v>
      </c>
      <c r="G4612" s="196">
        <v>70887.047168000034</v>
      </c>
    </row>
    <row r="4613" spans="1:7">
      <c r="A4613" s="190">
        <v>63601.153280000006</v>
      </c>
      <c r="F4613" s="174">
        <v>4607</v>
      </c>
      <c r="G4613" s="196">
        <v>60001.088000000018</v>
      </c>
    </row>
    <row r="4614" spans="1:7">
      <c r="A4614" s="190">
        <v>63601.153280000013</v>
      </c>
      <c r="F4614" s="174">
        <v>4608</v>
      </c>
      <c r="G4614" s="196">
        <v>82081.488383999997</v>
      </c>
    </row>
    <row r="4615" spans="1:7">
      <c r="A4615" s="190">
        <v>63601.153280000013</v>
      </c>
      <c r="F4615" s="174">
        <v>4609</v>
      </c>
      <c r="G4615" s="196">
        <v>73441.331712000014</v>
      </c>
    </row>
    <row r="4616" spans="1:7">
      <c r="A4616" s="190">
        <v>63601.153280000013</v>
      </c>
      <c r="F4616" s="174">
        <v>4610</v>
      </c>
      <c r="G4616" s="196">
        <v>80338.298880000017</v>
      </c>
    </row>
    <row r="4617" spans="1:7">
      <c r="A4617" s="190">
        <v>63601.153280000013</v>
      </c>
      <c r="F4617" s="174">
        <v>4611</v>
      </c>
      <c r="G4617" s="196">
        <v>52385.089899072016</v>
      </c>
    </row>
    <row r="4618" spans="1:7">
      <c r="A4618" s="190">
        <v>63601.153280000013</v>
      </c>
      <c r="F4618" s="174">
        <v>4612</v>
      </c>
      <c r="G4618" s="196">
        <v>60776.782065664025</v>
      </c>
    </row>
    <row r="4619" spans="1:7">
      <c r="A4619" s="190">
        <v>63601.153280000013</v>
      </c>
      <c r="F4619" s="174">
        <v>4613</v>
      </c>
      <c r="G4619" s="196">
        <v>49234.107048000005</v>
      </c>
    </row>
    <row r="4620" spans="1:7">
      <c r="A4620" s="190">
        <v>63601.153280000013</v>
      </c>
      <c r="F4620" s="174">
        <v>4614</v>
      </c>
      <c r="G4620" s="196">
        <v>86030.347120101898</v>
      </c>
    </row>
    <row r="4621" spans="1:7">
      <c r="A4621" s="190">
        <v>63601.153280000013</v>
      </c>
      <c r="F4621" s="174">
        <v>4615</v>
      </c>
      <c r="G4621" s="196">
        <v>49523.040000000001</v>
      </c>
    </row>
    <row r="4622" spans="1:7">
      <c r="A4622" s="190">
        <v>63601.153280000013</v>
      </c>
      <c r="F4622" s="174">
        <v>4616</v>
      </c>
      <c r="G4622" s="196">
        <v>82035.752860800014</v>
      </c>
    </row>
    <row r="4623" spans="1:7">
      <c r="A4623" s="190">
        <v>63601.153280000013</v>
      </c>
      <c r="F4623" s="174">
        <v>4617</v>
      </c>
      <c r="G4623" s="196">
        <v>39480.180179999996</v>
      </c>
    </row>
    <row r="4624" spans="1:7">
      <c r="A4624" s="190">
        <v>63601.153280000013</v>
      </c>
      <c r="F4624" s="174">
        <v>4618</v>
      </c>
      <c r="G4624" s="196">
        <v>64873.176345600019</v>
      </c>
    </row>
    <row r="4625" spans="1:7">
      <c r="A4625" s="190">
        <v>63601.153280000013</v>
      </c>
      <c r="F4625" s="174">
        <v>4619</v>
      </c>
      <c r="G4625" s="196">
        <v>85064.456601600032</v>
      </c>
    </row>
    <row r="4626" spans="1:7">
      <c r="A4626" s="190">
        <v>63601.153280000013</v>
      </c>
      <c r="F4626" s="174">
        <v>4620</v>
      </c>
      <c r="G4626" s="196">
        <v>75223.427184640022</v>
      </c>
    </row>
    <row r="4627" spans="1:7">
      <c r="A4627" s="190">
        <v>63601.153280000013</v>
      </c>
      <c r="F4627" s="174">
        <v>4621</v>
      </c>
      <c r="G4627" s="196">
        <v>78687.141120000015</v>
      </c>
    </row>
    <row r="4628" spans="1:7">
      <c r="A4628" s="190">
        <v>63601.153280000013</v>
      </c>
      <c r="F4628" s="174">
        <v>4622</v>
      </c>
      <c r="G4628" s="196">
        <v>71652.627277414431</v>
      </c>
    </row>
    <row r="4629" spans="1:7">
      <c r="A4629" s="190">
        <v>63601.15328000002</v>
      </c>
      <c r="F4629" s="174">
        <v>4623</v>
      </c>
      <c r="G4629" s="196">
        <v>60649.099750400019</v>
      </c>
    </row>
    <row r="4630" spans="1:7">
      <c r="A4630" s="190">
        <v>63601.15328000002</v>
      </c>
      <c r="F4630" s="174">
        <v>4624</v>
      </c>
      <c r="G4630" s="196">
        <v>48531.540399999998</v>
      </c>
    </row>
    <row r="4631" spans="1:7">
      <c r="A4631" s="190">
        <v>63601.15328000002</v>
      </c>
      <c r="F4631" s="174">
        <v>4625</v>
      </c>
      <c r="G4631" s="196">
        <v>78940.064073600006</v>
      </c>
    </row>
    <row r="4632" spans="1:7">
      <c r="A4632" s="190">
        <v>63664.593305600036</v>
      </c>
      <c r="F4632" s="174">
        <v>4626</v>
      </c>
      <c r="G4632" s="196">
        <v>101479.95648000002</v>
      </c>
    </row>
    <row r="4633" spans="1:7">
      <c r="A4633" s="190">
        <v>63664.593305600036</v>
      </c>
      <c r="F4633" s="174">
        <v>4627</v>
      </c>
      <c r="G4633" s="196">
        <v>90899.989409919013</v>
      </c>
    </row>
    <row r="4634" spans="1:7">
      <c r="A4634" s="190">
        <v>63699.537493760014</v>
      </c>
      <c r="F4634" s="174">
        <v>4628</v>
      </c>
      <c r="G4634" s="196">
        <v>102734.61406993619</v>
      </c>
    </row>
    <row r="4635" spans="1:7">
      <c r="A4635" s="190">
        <v>63699.537493760014</v>
      </c>
      <c r="F4635" s="174">
        <v>4629</v>
      </c>
      <c r="G4635" s="196">
        <v>55234.001558400014</v>
      </c>
    </row>
    <row r="4636" spans="1:7">
      <c r="A4636" s="190">
        <v>63699.537493760028</v>
      </c>
      <c r="F4636" s="174">
        <v>4630</v>
      </c>
      <c r="G4636" s="196">
        <v>49578.745797336</v>
      </c>
    </row>
    <row r="4637" spans="1:7">
      <c r="A4637" s="190">
        <v>63735.050444800014</v>
      </c>
      <c r="F4637" s="174">
        <v>4631</v>
      </c>
      <c r="G4637" s="196">
        <v>51443.432824000003</v>
      </c>
    </row>
    <row r="4638" spans="1:7">
      <c r="A4638" s="190">
        <v>63735.050444800014</v>
      </c>
      <c r="F4638" s="174">
        <v>4632</v>
      </c>
      <c r="G4638" s="196">
        <v>49316.072820000001</v>
      </c>
    </row>
    <row r="4639" spans="1:7">
      <c r="A4639" s="190">
        <v>63735.050444800014</v>
      </c>
      <c r="F4639" s="174">
        <v>4633</v>
      </c>
      <c r="G4639" s="196">
        <v>41028.42254</v>
      </c>
    </row>
    <row r="4640" spans="1:7">
      <c r="A4640" s="190">
        <v>63735.050444800021</v>
      </c>
      <c r="F4640" s="174">
        <v>4634</v>
      </c>
      <c r="G4640" s="196">
        <v>67812.864000000016</v>
      </c>
    </row>
    <row r="4641" spans="1:7">
      <c r="A4641" s="190">
        <v>63735.050444800021</v>
      </c>
      <c r="F4641" s="174">
        <v>4635</v>
      </c>
      <c r="G4641" s="196">
        <v>66632.626079999987</v>
      </c>
    </row>
    <row r="4642" spans="1:7">
      <c r="A4642" s="190">
        <v>63735.050444800021</v>
      </c>
      <c r="F4642" s="174">
        <v>4636</v>
      </c>
      <c r="G4642" s="196">
        <v>63735.050444800028</v>
      </c>
    </row>
    <row r="4643" spans="1:7">
      <c r="A4643" s="190">
        <v>63735.050444800021</v>
      </c>
      <c r="F4643" s="174">
        <v>4637</v>
      </c>
      <c r="G4643" s="196">
        <v>77684.265791999991</v>
      </c>
    </row>
    <row r="4644" spans="1:7">
      <c r="A4644" s="190">
        <v>63735.050444800021</v>
      </c>
      <c r="F4644" s="174">
        <v>4638</v>
      </c>
      <c r="G4644" s="196">
        <v>57736.896000000008</v>
      </c>
    </row>
    <row r="4645" spans="1:7">
      <c r="A4645" s="190">
        <v>63735.050444800021</v>
      </c>
      <c r="F4645" s="174">
        <v>4639</v>
      </c>
      <c r="G4645" s="196">
        <v>71962.491616185871</v>
      </c>
    </row>
    <row r="4646" spans="1:7">
      <c r="A4646" s="190">
        <v>63735.050444800021</v>
      </c>
      <c r="F4646" s="174">
        <v>4640</v>
      </c>
      <c r="G4646" s="196">
        <v>81376.912407920667</v>
      </c>
    </row>
    <row r="4647" spans="1:7">
      <c r="A4647" s="190">
        <v>63735.050444800021</v>
      </c>
      <c r="F4647" s="174">
        <v>4641</v>
      </c>
      <c r="G4647" s="196">
        <v>60354.301952000023</v>
      </c>
    </row>
    <row r="4648" spans="1:7">
      <c r="A4648" s="190">
        <v>63735.050444800021</v>
      </c>
      <c r="F4648" s="174">
        <v>4642</v>
      </c>
      <c r="G4648" s="196">
        <v>105533.34220800002</v>
      </c>
    </row>
    <row r="4649" spans="1:7">
      <c r="A4649" s="190">
        <v>63735.050444800021</v>
      </c>
      <c r="F4649" s="174">
        <v>4643</v>
      </c>
      <c r="G4649" s="196">
        <v>52217.248742400014</v>
      </c>
    </row>
    <row r="4650" spans="1:7">
      <c r="A4650" s="190">
        <v>63735.050444800021</v>
      </c>
      <c r="F4650" s="174">
        <v>4644</v>
      </c>
      <c r="G4650" s="196">
        <v>78852.798259200004</v>
      </c>
    </row>
    <row r="4651" spans="1:7">
      <c r="A4651" s="190">
        <v>63735.050444800021</v>
      </c>
      <c r="F4651" s="174">
        <v>4645</v>
      </c>
      <c r="G4651" s="196">
        <v>49392.359534940006</v>
      </c>
    </row>
    <row r="4652" spans="1:7">
      <c r="A4652" s="190">
        <v>63735.050444800021</v>
      </c>
      <c r="F4652" s="174">
        <v>4646</v>
      </c>
      <c r="G4652" s="196">
        <v>86727.610368000023</v>
      </c>
    </row>
    <row r="4653" spans="1:7">
      <c r="A4653" s="190">
        <v>63735.050444800021</v>
      </c>
      <c r="F4653" s="174">
        <v>4647</v>
      </c>
      <c r="G4653" s="196">
        <v>71881.635840000017</v>
      </c>
    </row>
    <row r="4654" spans="1:7">
      <c r="A4654" s="190">
        <v>63735.050444800028</v>
      </c>
      <c r="F4654" s="174">
        <v>4648</v>
      </c>
      <c r="G4654" s="196">
        <v>58141.054272000001</v>
      </c>
    </row>
    <row r="4655" spans="1:7">
      <c r="A4655" s="190">
        <v>63735.050444800028</v>
      </c>
      <c r="F4655" s="174">
        <v>4649</v>
      </c>
      <c r="G4655" s="196">
        <v>60675.768023449615</v>
      </c>
    </row>
    <row r="4656" spans="1:7">
      <c r="A4656" s="190">
        <v>63735.050444800028</v>
      </c>
      <c r="F4656" s="174">
        <v>4650</v>
      </c>
      <c r="G4656" s="196">
        <v>83815.773913439989</v>
      </c>
    </row>
    <row r="4657" spans="1:7">
      <c r="A4657" s="190">
        <v>63735.050444800028</v>
      </c>
      <c r="F4657" s="174">
        <v>4651</v>
      </c>
      <c r="G4657" s="196">
        <v>72810.921628139564</v>
      </c>
    </row>
    <row r="4658" spans="1:7">
      <c r="A4658" s="190">
        <v>63735.050444800028</v>
      </c>
      <c r="F4658" s="174">
        <v>4652</v>
      </c>
      <c r="G4658" s="196">
        <v>58044.42094080001</v>
      </c>
    </row>
    <row r="4659" spans="1:7">
      <c r="A4659" s="190">
        <v>63735.050444800028</v>
      </c>
      <c r="F4659" s="174">
        <v>4653</v>
      </c>
      <c r="G4659" s="196">
        <v>68287.554048000005</v>
      </c>
    </row>
    <row r="4660" spans="1:7">
      <c r="A4660" s="190">
        <v>63735.050444800028</v>
      </c>
      <c r="F4660" s="174">
        <v>4654</v>
      </c>
      <c r="G4660" s="196">
        <v>72384.80729088001</v>
      </c>
    </row>
    <row r="4661" spans="1:7">
      <c r="A4661" s="190">
        <v>63735.050444800028</v>
      </c>
      <c r="F4661" s="174">
        <v>4655</v>
      </c>
      <c r="G4661" s="196">
        <v>72152.887296000015</v>
      </c>
    </row>
    <row r="4662" spans="1:7">
      <c r="A4662" s="190">
        <v>63805.585558400009</v>
      </c>
      <c r="F4662" s="174">
        <v>4656</v>
      </c>
      <c r="G4662" s="196">
        <v>55349.279999999999</v>
      </c>
    </row>
    <row r="4663" spans="1:7">
      <c r="A4663" s="190">
        <v>63805.585558400009</v>
      </c>
      <c r="F4663" s="174">
        <v>4657</v>
      </c>
      <c r="G4663" s="196">
        <v>102905.64838858755</v>
      </c>
    </row>
    <row r="4664" spans="1:7">
      <c r="A4664" s="190">
        <v>63805.585558400009</v>
      </c>
      <c r="F4664" s="174">
        <v>4658</v>
      </c>
      <c r="G4664" s="196">
        <v>86535.220746239997</v>
      </c>
    </row>
    <row r="4665" spans="1:7">
      <c r="A4665" s="190">
        <v>63805.585558400009</v>
      </c>
      <c r="F4665" s="174">
        <v>4659</v>
      </c>
      <c r="G4665" s="196">
        <v>48450.878560000005</v>
      </c>
    </row>
    <row r="4666" spans="1:7">
      <c r="A4666" s="190">
        <v>63805.585558400009</v>
      </c>
      <c r="F4666" s="174">
        <v>4660</v>
      </c>
      <c r="G4666" s="196">
        <v>79481.357025280027</v>
      </c>
    </row>
    <row r="4667" spans="1:7">
      <c r="A4667" s="190">
        <v>63805.585558400016</v>
      </c>
      <c r="F4667" s="174">
        <v>4661</v>
      </c>
      <c r="G4667" s="196">
        <v>96405.958656000003</v>
      </c>
    </row>
    <row r="4668" spans="1:7">
      <c r="A4668" s="190">
        <v>63805.585558400016</v>
      </c>
      <c r="F4668" s="174">
        <v>4662</v>
      </c>
      <c r="G4668" s="196">
        <v>41160.299612449999</v>
      </c>
    </row>
    <row r="4669" spans="1:7">
      <c r="A4669" s="190">
        <v>63805.585558400016</v>
      </c>
      <c r="F4669" s="174">
        <v>4663</v>
      </c>
      <c r="G4669" s="196">
        <v>58044.420940800017</v>
      </c>
    </row>
    <row r="4670" spans="1:7">
      <c r="A4670" s="190">
        <v>63805.585558400016</v>
      </c>
      <c r="F4670" s="174">
        <v>4664</v>
      </c>
      <c r="G4670" s="196">
        <v>58548.041651904015</v>
      </c>
    </row>
    <row r="4671" spans="1:7">
      <c r="A4671" s="190">
        <v>63805.585558400016</v>
      </c>
      <c r="F4671" s="174">
        <v>4665</v>
      </c>
      <c r="G4671" s="196">
        <v>57520.883026432013</v>
      </c>
    </row>
    <row r="4672" spans="1:7">
      <c r="A4672" s="190">
        <v>63805.585558400016</v>
      </c>
      <c r="F4672" s="174">
        <v>4666</v>
      </c>
      <c r="G4672" s="196">
        <v>61397.827612800022</v>
      </c>
    </row>
    <row r="4673" spans="1:7">
      <c r="A4673" s="190">
        <v>63805.585558400016</v>
      </c>
      <c r="F4673" s="174">
        <v>4667</v>
      </c>
      <c r="G4673" s="196">
        <v>161921.09382362728</v>
      </c>
    </row>
    <row r="4674" spans="1:7">
      <c r="A4674" s="190">
        <v>63805.585558400016</v>
      </c>
      <c r="F4674" s="174">
        <v>4668</v>
      </c>
      <c r="G4674" s="196">
        <v>80900.666972160034</v>
      </c>
    </row>
    <row r="4675" spans="1:7">
      <c r="A4675" s="190">
        <v>63840.000000000007</v>
      </c>
      <c r="F4675" s="174">
        <v>4669</v>
      </c>
      <c r="G4675" s="196">
        <v>90608.747008819235</v>
      </c>
    </row>
    <row r="4676" spans="1:7">
      <c r="A4676" s="190">
        <v>63841.157632000017</v>
      </c>
      <c r="F4676" s="174">
        <v>4670</v>
      </c>
      <c r="G4676" s="196">
        <v>64873.176345600019</v>
      </c>
    </row>
    <row r="4677" spans="1:7">
      <c r="A4677" s="190">
        <v>63841.157632000017</v>
      </c>
      <c r="F4677" s="174">
        <v>4671</v>
      </c>
      <c r="G4677" s="196">
        <v>69025.05963171841</v>
      </c>
    </row>
    <row r="4678" spans="1:7">
      <c r="A4678" s="190">
        <v>63841.157632000017</v>
      </c>
      <c r="F4678" s="174">
        <v>4672</v>
      </c>
      <c r="G4678" s="196">
        <v>48790.034709920001</v>
      </c>
    </row>
    <row r="4679" spans="1:7">
      <c r="A4679" s="190">
        <v>63841.157632000017</v>
      </c>
      <c r="F4679" s="174">
        <v>4673</v>
      </c>
      <c r="G4679" s="196">
        <v>71154.545459200031</v>
      </c>
    </row>
    <row r="4680" spans="1:7">
      <c r="A4680" s="190">
        <v>63841.157632000017</v>
      </c>
      <c r="F4680" s="174">
        <v>4674</v>
      </c>
      <c r="G4680" s="196">
        <v>76566.702670079991</v>
      </c>
    </row>
    <row r="4681" spans="1:7">
      <c r="A4681" s="190">
        <v>63841.157632000017</v>
      </c>
      <c r="F4681" s="174">
        <v>4675</v>
      </c>
      <c r="G4681" s="196">
        <v>71462.255825408021</v>
      </c>
    </row>
    <row r="4682" spans="1:7">
      <c r="A4682" s="190">
        <v>63841.157632000017</v>
      </c>
      <c r="F4682" s="174">
        <v>4676</v>
      </c>
      <c r="G4682" s="196">
        <v>47198.110139999997</v>
      </c>
    </row>
    <row r="4683" spans="1:7">
      <c r="A4683" s="190">
        <v>63841.157632000024</v>
      </c>
      <c r="F4683" s="174">
        <v>4677</v>
      </c>
      <c r="G4683" s="196">
        <v>64288.045735424013</v>
      </c>
    </row>
    <row r="4684" spans="1:7">
      <c r="A4684" s="190">
        <v>63841.157632000024</v>
      </c>
      <c r="F4684" s="174">
        <v>4678</v>
      </c>
      <c r="G4684" s="196">
        <v>89928.758814720029</v>
      </c>
    </row>
    <row r="4685" spans="1:7">
      <c r="A4685" s="190">
        <v>63841.157632000024</v>
      </c>
      <c r="F4685" s="174">
        <v>4679</v>
      </c>
      <c r="G4685" s="196">
        <v>56906.295040000012</v>
      </c>
    </row>
    <row r="4686" spans="1:7">
      <c r="A4686" s="190">
        <v>63841.157632000024</v>
      </c>
      <c r="F4686" s="174">
        <v>4680</v>
      </c>
      <c r="G4686" s="196">
        <v>41761.072942500003</v>
      </c>
    </row>
    <row r="4687" spans="1:7">
      <c r="A4687" s="190">
        <v>63869.229498368019</v>
      </c>
      <c r="F4687" s="174">
        <v>4681</v>
      </c>
      <c r="G4687" s="196">
        <v>54819.488940000003</v>
      </c>
    </row>
    <row r="4688" spans="1:7">
      <c r="A4688" s="190">
        <v>63869.229498368019</v>
      </c>
      <c r="F4688" s="174">
        <v>4682</v>
      </c>
      <c r="G4688" s="196">
        <v>51637.558985600001</v>
      </c>
    </row>
    <row r="4689" spans="1:7">
      <c r="A4689" s="190">
        <v>63869.229498368026</v>
      </c>
      <c r="F4689" s="174">
        <v>4683</v>
      </c>
      <c r="G4689" s="196">
        <v>65674.051459199996</v>
      </c>
    </row>
    <row r="4690" spans="1:7">
      <c r="A4690" s="190">
        <v>63869.229498368033</v>
      </c>
      <c r="F4690" s="174">
        <v>4684</v>
      </c>
      <c r="G4690" s="196">
        <v>76855.633623551999</v>
      </c>
    </row>
    <row r="4691" spans="1:7">
      <c r="A4691" s="190">
        <v>63939.913106944012</v>
      </c>
      <c r="F4691" s="174">
        <v>4685</v>
      </c>
      <c r="G4691" s="196">
        <v>54234.747724640016</v>
      </c>
    </row>
    <row r="4692" spans="1:7">
      <c r="A4692" s="190">
        <v>63939.913106944012</v>
      </c>
      <c r="F4692" s="174">
        <v>4686</v>
      </c>
      <c r="G4692" s="196">
        <v>48450.878560000012</v>
      </c>
    </row>
    <row r="4693" spans="1:7">
      <c r="A4693" s="190">
        <v>63939.913106944012</v>
      </c>
      <c r="F4693" s="174">
        <v>4687</v>
      </c>
      <c r="G4693" s="196">
        <v>54819.488940000003</v>
      </c>
    </row>
    <row r="4694" spans="1:7">
      <c r="A4694" s="190">
        <v>63939.913106944019</v>
      </c>
      <c r="F4694" s="174">
        <v>4688</v>
      </c>
      <c r="G4694" s="196">
        <v>80037.726524456986</v>
      </c>
    </row>
    <row r="4695" spans="1:7">
      <c r="A4695" s="190">
        <v>63939.913106944019</v>
      </c>
      <c r="F4695" s="174">
        <v>4689</v>
      </c>
      <c r="G4695" s="196">
        <v>60421.095616000013</v>
      </c>
    </row>
    <row r="4696" spans="1:7">
      <c r="A4696" s="190">
        <v>63939.913106944019</v>
      </c>
      <c r="F4696" s="174">
        <v>4690</v>
      </c>
      <c r="G4696" s="196">
        <v>55234.001558400014</v>
      </c>
    </row>
    <row r="4697" spans="1:7">
      <c r="A4697" s="190">
        <v>63939.913106944019</v>
      </c>
      <c r="F4697" s="174">
        <v>4691</v>
      </c>
      <c r="G4697" s="196">
        <v>78687.141120000015</v>
      </c>
    </row>
    <row r="4698" spans="1:7">
      <c r="A4698" s="190">
        <v>63939.913106944019</v>
      </c>
      <c r="F4698" s="174">
        <v>4692</v>
      </c>
      <c r="G4698" s="196">
        <v>72657.957507072017</v>
      </c>
    </row>
    <row r="4699" spans="1:7">
      <c r="A4699" s="190">
        <v>63939.913106944019</v>
      </c>
      <c r="F4699" s="174">
        <v>4693</v>
      </c>
      <c r="G4699" s="196">
        <v>76034.461440000014</v>
      </c>
    </row>
    <row r="4700" spans="1:7">
      <c r="A4700" s="190">
        <v>63939.913106944019</v>
      </c>
      <c r="F4700" s="174">
        <v>4694</v>
      </c>
      <c r="G4700" s="196">
        <v>60320.67274240002</v>
      </c>
    </row>
    <row r="4701" spans="1:7">
      <c r="A4701" s="190">
        <v>63939.913106944019</v>
      </c>
      <c r="F4701" s="174">
        <v>4695</v>
      </c>
      <c r="G4701" s="196">
        <v>48891.864000000009</v>
      </c>
    </row>
    <row r="4702" spans="1:7">
      <c r="A4702" s="190">
        <v>63939.913106944019</v>
      </c>
      <c r="F4702" s="174">
        <v>4696</v>
      </c>
      <c r="G4702" s="196">
        <v>76643.075398041619</v>
      </c>
    </row>
    <row r="4703" spans="1:7">
      <c r="A4703" s="190">
        <v>63939.913106944026</v>
      </c>
      <c r="F4703" s="174">
        <v>4697</v>
      </c>
      <c r="G4703" s="196">
        <v>89305.252753604669</v>
      </c>
    </row>
    <row r="4704" spans="1:7">
      <c r="A4704" s="190">
        <v>63939.913106944026</v>
      </c>
      <c r="F4704" s="174">
        <v>4698</v>
      </c>
      <c r="G4704" s="196">
        <v>59369.50652201999</v>
      </c>
    </row>
    <row r="4705" spans="1:7">
      <c r="A4705" s="190">
        <v>63939.913106944026</v>
      </c>
      <c r="F4705" s="174">
        <v>4699</v>
      </c>
      <c r="G4705" s="196">
        <v>60320.672742400013</v>
      </c>
    </row>
    <row r="4706" spans="1:7">
      <c r="A4706" s="190">
        <v>63939.913106944026</v>
      </c>
      <c r="F4706" s="174">
        <v>4700</v>
      </c>
      <c r="G4706" s="196">
        <v>63840</v>
      </c>
    </row>
    <row r="4707" spans="1:7">
      <c r="A4707" s="190">
        <v>63939.913106944034</v>
      </c>
      <c r="F4707" s="174">
        <v>4701</v>
      </c>
      <c r="G4707" s="196">
        <v>44032.207874999993</v>
      </c>
    </row>
    <row r="4708" spans="1:7">
      <c r="A4708" s="190">
        <v>63975.560069120009</v>
      </c>
      <c r="F4708" s="174">
        <v>4702</v>
      </c>
      <c r="G4708" s="196">
        <v>51164.856344000014</v>
      </c>
    </row>
    <row r="4709" spans="1:7">
      <c r="A4709" s="190">
        <v>63975.560069120016</v>
      </c>
      <c r="F4709" s="174">
        <v>4703</v>
      </c>
      <c r="G4709" s="196">
        <v>69993.523478591989</v>
      </c>
    </row>
    <row r="4710" spans="1:7">
      <c r="A4710" s="190">
        <v>63975.560069120016</v>
      </c>
      <c r="F4710" s="174">
        <v>4704</v>
      </c>
      <c r="G4710" s="196">
        <v>51437.376526211221</v>
      </c>
    </row>
    <row r="4711" spans="1:7">
      <c r="A4711" s="190">
        <v>63975.560069120016</v>
      </c>
      <c r="F4711" s="174">
        <v>4705</v>
      </c>
      <c r="G4711" s="196">
        <v>95272.191393792047</v>
      </c>
    </row>
    <row r="4712" spans="1:7">
      <c r="A4712" s="190">
        <v>63975.560069120023</v>
      </c>
      <c r="F4712" s="174">
        <v>4706</v>
      </c>
      <c r="G4712" s="196">
        <v>43726.917900400011</v>
      </c>
    </row>
    <row r="4713" spans="1:7">
      <c r="A4713" s="190">
        <v>63975.560069120023</v>
      </c>
      <c r="F4713" s="174">
        <v>4707</v>
      </c>
      <c r="G4713" s="196">
        <v>72232.738368000006</v>
      </c>
    </row>
    <row r="4714" spans="1:7">
      <c r="A4714" s="190">
        <v>63975.560069120023</v>
      </c>
      <c r="F4714" s="174">
        <v>4708</v>
      </c>
      <c r="G4714" s="196">
        <v>37443.834044400006</v>
      </c>
    </row>
    <row r="4715" spans="1:7">
      <c r="A4715" s="190">
        <v>63975.560069120023</v>
      </c>
      <c r="F4715" s="174">
        <v>4709</v>
      </c>
      <c r="G4715" s="196">
        <v>41114.798166400011</v>
      </c>
    </row>
    <row r="4716" spans="1:7">
      <c r="A4716" s="190">
        <v>63975.560069120023</v>
      </c>
      <c r="F4716" s="174">
        <v>4710</v>
      </c>
      <c r="G4716" s="196">
        <v>60971.030400000011</v>
      </c>
    </row>
    <row r="4717" spans="1:7">
      <c r="A4717" s="190">
        <v>63975.560069120023</v>
      </c>
      <c r="F4717" s="174">
        <v>4711</v>
      </c>
      <c r="G4717" s="196">
        <v>70887.047168000048</v>
      </c>
    </row>
    <row r="4718" spans="1:7">
      <c r="A4718" s="190">
        <v>63975.560069120031</v>
      </c>
      <c r="F4718" s="174">
        <v>4712</v>
      </c>
      <c r="G4718" s="196">
        <v>67671.627089920032</v>
      </c>
    </row>
    <row r="4719" spans="1:7">
      <c r="A4719" s="190">
        <v>63975.560069120031</v>
      </c>
      <c r="F4719" s="174">
        <v>4713</v>
      </c>
      <c r="G4719" s="196">
        <v>48865.507699900656</v>
      </c>
    </row>
    <row r="4720" spans="1:7">
      <c r="A4720" s="190">
        <v>63975.560069120031</v>
      </c>
      <c r="F4720" s="174">
        <v>4714</v>
      </c>
      <c r="G4720" s="196">
        <v>118810.02691461126</v>
      </c>
    </row>
    <row r="4721" spans="1:7">
      <c r="A4721" s="190">
        <v>63975.560069120038</v>
      </c>
      <c r="F4721" s="174">
        <v>4715</v>
      </c>
      <c r="G4721" s="196">
        <v>67201.218560000023</v>
      </c>
    </row>
    <row r="4722" spans="1:7">
      <c r="A4722" s="190">
        <v>63975.560069120045</v>
      </c>
      <c r="F4722" s="174">
        <v>4716</v>
      </c>
      <c r="G4722" s="196">
        <v>45855.295780000008</v>
      </c>
    </row>
    <row r="4723" spans="1:7">
      <c r="A4723" s="190">
        <v>64010.674940552017</v>
      </c>
      <c r="F4723" s="174">
        <v>4717</v>
      </c>
      <c r="G4723" s="196">
        <v>59303.875357440011</v>
      </c>
    </row>
    <row r="4724" spans="1:7">
      <c r="A4724" s="190">
        <v>64046.361352959997</v>
      </c>
      <c r="F4724" s="174">
        <v>4718</v>
      </c>
      <c r="G4724" s="196">
        <v>71005.061120000013</v>
      </c>
    </row>
    <row r="4725" spans="1:7">
      <c r="A4725" s="190">
        <v>64046.361352959997</v>
      </c>
      <c r="F4725" s="174">
        <v>4719</v>
      </c>
      <c r="G4725" s="196">
        <v>127296.45740851207</v>
      </c>
    </row>
    <row r="4726" spans="1:7">
      <c r="A4726" s="190">
        <v>64046.361352960012</v>
      </c>
      <c r="F4726" s="174">
        <v>4720</v>
      </c>
      <c r="G4726" s="196">
        <v>72273.008640000015</v>
      </c>
    </row>
    <row r="4727" spans="1:7">
      <c r="A4727" s="190">
        <v>64046.361352960012</v>
      </c>
      <c r="F4727" s="174">
        <v>4721</v>
      </c>
      <c r="G4727" s="196">
        <v>46028.334632000006</v>
      </c>
    </row>
    <row r="4728" spans="1:7">
      <c r="A4728" s="190">
        <v>64046.361352960012</v>
      </c>
      <c r="F4728" s="174">
        <v>4722</v>
      </c>
      <c r="G4728" s="196">
        <v>73595.945041920029</v>
      </c>
    </row>
    <row r="4729" spans="1:7">
      <c r="A4729" s="190">
        <v>64046.361352960012</v>
      </c>
      <c r="F4729" s="174">
        <v>4723</v>
      </c>
      <c r="G4729" s="196">
        <v>81070.98416578563</v>
      </c>
    </row>
    <row r="4730" spans="1:7">
      <c r="A4730" s="190">
        <v>64046.361352960012</v>
      </c>
      <c r="F4730" s="174">
        <v>4724</v>
      </c>
      <c r="G4730" s="196">
        <v>48370.350784000017</v>
      </c>
    </row>
    <row r="4731" spans="1:7">
      <c r="A4731" s="190">
        <v>64046.361352960012</v>
      </c>
      <c r="F4731" s="174">
        <v>4725</v>
      </c>
      <c r="G4731" s="196">
        <v>101156.65027399683</v>
      </c>
    </row>
    <row r="4732" spans="1:7">
      <c r="A4732" s="190">
        <v>64046.361352960012</v>
      </c>
      <c r="F4732" s="174">
        <v>4726</v>
      </c>
      <c r="G4732" s="196">
        <v>61527.086197248012</v>
      </c>
    </row>
    <row r="4733" spans="1:7">
      <c r="A4733" s="190">
        <v>64046.361352960012</v>
      </c>
      <c r="F4733" s="174">
        <v>4727</v>
      </c>
      <c r="G4733" s="196">
        <v>33060.849412812502</v>
      </c>
    </row>
    <row r="4734" spans="1:7">
      <c r="A4734" s="190">
        <v>64046.361352960012</v>
      </c>
      <c r="F4734" s="174">
        <v>4728</v>
      </c>
      <c r="G4734" s="196">
        <v>85479.95000832004</v>
      </c>
    </row>
    <row r="4735" spans="1:7">
      <c r="A4735" s="190">
        <v>64046.361352960019</v>
      </c>
      <c r="F4735" s="174">
        <v>4729</v>
      </c>
      <c r="G4735" s="196">
        <v>98019.016703999994</v>
      </c>
    </row>
    <row r="4736" spans="1:7">
      <c r="A4736" s="190">
        <v>64046.361352960019</v>
      </c>
      <c r="F4736" s="174">
        <v>4730</v>
      </c>
      <c r="G4736" s="196">
        <v>44600.647499999992</v>
      </c>
    </row>
    <row r="4737" spans="1:7">
      <c r="A4737" s="190">
        <v>64046.361352960019</v>
      </c>
      <c r="F4737" s="174">
        <v>4731</v>
      </c>
      <c r="G4737" s="196">
        <v>96715.834951680023</v>
      </c>
    </row>
    <row r="4738" spans="1:7">
      <c r="A4738" s="190">
        <v>64046.361352960019</v>
      </c>
      <c r="F4738" s="174">
        <v>4732</v>
      </c>
      <c r="G4738" s="196">
        <v>51193.38112000002</v>
      </c>
    </row>
    <row r="4739" spans="1:7">
      <c r="A4739" s="190">
        <v>64046.361352960019</v>
      </c>
      <c r="F4739" s="174">
        <v>4733</v>
      </c>
      <c r="G4739" s="196">
        <v>54060.980288000006</v>
      </c>
    </row>
    <row r="4740" spans="1:7">
      <c r="A4740" s="190">
        <v>64046.361352960019</v>
      </c>
      <c r="F4740" s="174">
        <v>4734</v>
      </c>
      <c r="G4740" s="196">
        <v>76770.672082944046</v>
      </c>
    </row>
    <row r="4741" spans="1:7">
      <c r="A4741" s="190">
        <v>64046.361352960019</v>
      </c>
      <c r="F4741" s="174">
        <v>4735</v>
      </c>
      <c r="G4741" s="196">
        <v>67559.153471488025</v>
      </c>
    </row>
    <row r="4742" spans="1:7">
      <c r="A4742" s="190">
        <v>64046.361352960019</v>
      </c>
      <c r="F4742" s="174">
        <v>4736</v>
      </c>
      <c r="G4742" s="196">
        <v>82345.321739520004</v>
      </c>
    </row>
    <row r="4743" spans="1:7">
      <c r="A4743" s="190">
        <v>64046.361352960019</v>
      </c>
      <c r="F4743" s="174">
        <v>4737</v>
      </c>
      <c r="G4743" s="196">
        <v>44912.852032499992</v>
      </c>
    </row>
    <row r="4744" spans="1:7">
      <c r="A4744" s="190">
        <v>64046.361352960019</v>
      </c>
      <c r="F4744" s="174">
        <v>4738</v>
      </c>
      <c r="G4744" s="196">
        <v>106480.68449894404</v>
      </c>
    </row>
    <row r="4745" spans="1:7">
      <c r="A4745" s="190">
        <v>64046.361352960019</v>
      </c>
      <c r="F4745" s="174">
        <v>4739</v>
      </c>
      <c r="G4745" s="196">
        <v>64837.029234720016</v>
      </c>
    </row>
    <row r="4746" spans="1:7">
      <c r="A4746" s="190">
        <v>64046.361352960026</v>
      </c>
      <c r="F4746" s="174">
        <v>4740</v>
      </c>
      <c r="G4746" s="196">
        <v>61629.517528320008</v>
      </c>
    </row>
    <row r="4747" spans="1:7">
      <c r="A4747" s="190">
        <v>64046.361352960026</v>
      </c>
      <c r="F4747" s="174">
        <v>4741</v>
      </c>
      <c r="G4747" s="196">
        <v>69284.275199999989</v>
      </c>
    </row>
    <row r="4748" spans="1:7">
      <c r="A4748" s="190">
        <v>64046.361352960026</v>
      </c>
      <c r="F4748" s="174">
        <v>4742</v>
      </c>
      <c r="G4748" s="196">
        <v>100720.20987248643</v>
      </c>
    </row>
    <row r="4749" spans="1:7">
      <c r="A4749" s="190">
        <v>64046.361352960026</v>
      </c>
      <c r="F4749" s="174">
        <v>4743</v>
      </c>
      <c r="G4749" s="196">
        <v>83408.36958720001</v>
      </c>
    </row>
    <row r="4750" spans="1:7">
      <c r="A4750" s="190">
        <v>64082.067660800007</v>
      </c>
      <c r="F4750" s="174">
        <v>4744</v>
      </c>
      <c r="G4750" s="196">
        <v>55350.283666944008</v>
      </c>
    </row>
    <row r="4751" spans="1:7">
      <c r="A4751" s="190">
        <v>64082.067660800014</v>
      </c>
      <c r="F4751" s="174">
        <v>4745</v>
      </c>
      <c r="G4751" s="196">
        <v>101100.2861361562</v>
      </c>
    </row>
    <row r="4752" spans="1:7">
      <c r="A4752" s="190">
        <v>64082.067660800021</v>
      </c>
      <c r="F4752" s="174">
        <v>4746</v>
      </c>
      <c r="G4752" s="196">
        <v>95737.544009318415</v>
      </c>
    </row>
    <row r="4753" spans="1:7">
      <c r="A4753" s="190">
        <v>64082.067660800021</v>
      </c>
      <c r="F4753" s="174">
        <v>4747</v>
      </c>
      <c r="G4753" s="196">
        <v>49179.680256000014</v>
      </c>
    </row>
    <row r="4754" spans="1:7">
      <c r="A4754" s="190">
        <v>64110.245458739228</v>
      </c>
      <c r="F4754" s="174">
        <v>4748</v>
      </c>
      <c r="G4754" s="196">
        <v>90899.989409918999</v>
      </c>
    </row>
    <row r="4755" spans="1:7">
      <c r="A4755" s="190">
        <v>64110.245458739228</v>
      </c>
      <c r="F4755" s="174">
        <v>4749</v>
      </c>
      <c r="G4755" s="196">
        <v>76482.060533760043</v>
      </c>
    </row>
    <row r="4756" spans="1:7">
      <c r="A4756" s="190">
        <v>64110.245458739235</v>
      </c>
      <c r="F4756" s="174">
        <v>4750</v>
      </c>
      <c r="G4756" s="196">
        <v>52327.179792384013</v>
      </c>
    </row>
    <row r="4757" spans="1:7">
      <c r="A4757" s="190">
        <v>64110.245458739235</v>
      </c>
      <c r="F4757" s="174">
        <v>4751</v>
      </c>
      <c r="G4757" s="196">
        <v>54030.857695600011</v>
      </c>
    </row>
    <row r="4758" spans="1:7">
      <c r="A4758" s="190">
        <v>64110.245458739235</v>
      </c>
      <c r="F4758" s="174">
        <v>4752</v>
      </c>
      <c r="G4758" s="196">
        <v>67671.627089920017</v>
      </c>
    </row>
    <row r="4759" spans="1:7">
      <c r="A4759" s="190">
        <v>64118.187359999989</v>
      </c>
      <c r="F4759" s="174">
        <v>4753</v>
      </c>
      <c r="G4759" s="196">
        <v>75666.251888066588</v>
      </c>
    </row>
    <row r="4760" spans="1:7">
      <c r="A4760" s="190">
        <v>64145.434256216344</v>
      </c>
      <c r="F4760" s="174">
        <v>4754</v>
      </c>
      <c r="G4760" s="196">
        <v>54060.980288000021</v>
      </c>
    </row>
    <row r="4761" spans="1:7">
      <c r="A4761" s="190">
        <v>64145.434256216344</v>
      </c>
      <c r="F4761" s="174">
        <v>4755</v>
      </c>
      <c r="G4761" s="196">
        <v>81945.064857600024</v>
      </c>
    </row>
    <row r="4762" spans="1:7">
      <c r="A4762" s="190">
        <v>64145.434256216344</v>
      </c>
      <c r="F4762" s="174">
        <v>4756</v>
      </c>
      <c r="G4762" s="196">
        <v>80811.233771520012</v>
      </c>
    </row>
    <row r="4763" spans="1:7">
      <c r="A4763" s="190">
        <v>64145.434256216351</v>
      </c>
      <c r="F4763" s="174">
        <v>4757</v>
      </c>
      <c r="G4763" s="196">
        <v>57520.883026432013</v>
      </c>
    </row>
    <row r="4764" spans="1:7">
      <c r="A4764" s="190">
        <v>64180.031999999999</v>
      </c>
      <c r="F4764" s="174">
        <v>4758</v>
      </c>
      <c r="G4764" s="196">
        <v>72537.19635886082</v>
      </c>
    </row>
    <row r="4765" spans="1:7">
      <c r="A4765" s="190">
        <v>64180.032000000007</v>
      </c>
      <c r="F4765" s="174">
        <v>4759</v>
      </c>
      <c r="G4765" s="196">
        <v>81510.912000000011</v>
      </c>
    </row>
    <row r="4766" spans="1:7">
      <c r="A4766" s="190">
        <v>64180.032000000007</v>
      </c>
      <c r="F4766" s="174">
        <v>4760</v>
      </c>
      <c r="G4766" s="196">
        <v>55026.354936000003</v>
      </c>
    </row>
    <row r="4767" spans="1:7">
      <c r="A4767" s="190">
        <v>64180.032000000014</v>
      </c>
      <c r="F4767" s="174">
        <v>4761</v>
      </c>
      <c r="G4767" s="196">
        <v>90748.90909511027</v>
      </c>
    </row>
    <row r="4768" spans="1:7">
      <c r="A4768" s="190">
        <v>64180.032000000014</v>
      </c>
      <c r="F4768" s="174">
        <v>4762</v>
      </c>
      <c r="G4768" s="196">
        <v>51164.856344000007</v>
      </c>
    </row>
    <row r="4769" spans="1:7">
      <c r="A4769" s="190">
        <v>64180.032000000014</v>
      </c>
      <c r="F4769" s="174">
        <v>4763</v>
      </c>
      <c r="G4769" s="196">
        <v>31473.92864099751</v>
      </c>
    </row>
    <row r="4770" spans="1:7">
      <c r="A4770" s="190">
        <v>64181.195797913599</v>
      </c>
      <c r="F4770" s="174">
        <v>4764</v>
      </c>
      <c r="G4770" s="196">
        <v>53200.000000000007</v>
      </c>
    </row>
    <row r="4771" spans="1:7">
      <c r="A4771" s="190">
        <v>64181.195797913606</v>
      </c>
      <c r="F4771" s="174">
        <v>4765</v>
      </c>
      <c r="G4771" s="196">
        <v>51164.856344</v>
      </c>
    </row>
    <row r="4772" spans="1:7">
      <c r="A4772" s="190">
        <v>64181.195797913606</v>
      </c>
      <c r="F4772" s="174">
        <v>4766</v>
      </c>
      <c r="G4772" s="196">
        <v>97080.800366592011</v>
      </c>
    </row>
    <row r="4773" spans="1:7">
      <c r="A4773" s="190">
        <v>64181.195797913606</v>
      </c>
      <c r="F4773" s="174">
        <v>4767</v>
      </c>
      <c r="G4773" s="196">
        <v>67633.920691904015</v>
      </c>
    </row>
    <row r="4774" spans="1:7">
      <c r="A4774" s="190">
        <v>64181.19579791362</v>
      </c>
      <c r="F4774" s="174">
        <v>4768</v>
      </c>
      <c r="G4774" s="196">
        <v>75666.251888066603</v>
      </c>
    </row>
    <row r="4775" spans="1:7">
      <c r="A4775" s="190">
        <v>64181.19579791362</v>
      </c>
      <c r="F4775" s="174">
        <v>4769</v>
      </c>
      <c r="G4775" s="196">
        <v>68659.35820800002</v>
      </c>
    </row>
    <row r="4776" spans="1:7">
      <c r="A4776" s="190">
        <v>64181.19579791362</v>
      </c>
      <c r="F4776" s="174">
        <v>4770</v>
      </c>
      <c r="G4776" s="196">
        <v>109720.12894617602</v>
      </c>
    </row>
    <row r="4777" spans="1:7">
      <c r="A4777" s="190">
        <v>64181.19579791362</v>
      </c>
      <c r="F4777" s="174">
        <v>4771</v>
      </c>
      <c r="G4777" s="196">
        <v>46720.696243200015</v>
      </c>
    </row>
    <row r="4778" spans="1:7">
      <c r="A4778" s="190">
        <v>64181.19579791362</v>
      </c>
      <c r="F4778" s="174">
        <v>4772</v>
      </c>
      <c r="G4778" s="196">
        <v>44359.930450248008</v>
      </c>
    </row>
    <row r="4779" spans="1:7">
      <c r="A4779" s="190">
        <v>64181.19579791362</v>
      </c>
      <c r="F4779" s="174">
        <v>4773</v>
      </c>
      <c r="G4779" s="196">
        <v>108321.73514588163</v>
      </c>
    </row>
    <row r="4780" spans="1:7">
      <c r="A4780" s="190">
        <v>64181.19579791362</v>
      </c>
      <c r="F4780" s="174">
        <v>4774</v>
      </c>
      <c r="G4780" s="196">
        <v>75792.222340710432</v>
      </c>
    </row>
    <row r="4781" spans="1:7">
      <c r="A4781" s="190">
        <v>64181.19579791362</v>
      </c>
      <c r="F4781" s="174">
        <v>4775</v>
      </c>
      <c r="G4781" s="196">
        <v>72810.921628139549</v>
      </c>
    </row>
    <row r="4782" spans="1:7">
      <c r="A4782" s="190">
        <v>64181.19579791362</v>
      </c>
      <c r="F4782" s="174">
        <v>4776</v>
      </c>
      <c r="G4782" s="196">
        <v>45951.833244800015</v>
      </c>
    </row>
    <row r="4783" spans="1:7">
      <c r="A4783" s="190">
        <v>64181.19579791362</v>
      </c>
      <c r="F4783" s="174">
        <v>4777</v>
      </c>
      <c r="G4783" s="196">
        <v>46850.269178999995</v>
      </c>
    </row>
    <row r="4784" spans="1:7">
      <c r="A4784" s="190">
        <v>64181.19579791362</v>
      </c>
      <c r="F4784" s="174">
        <v>4778</v>
      </c>
      <c r="G4784" s="196">
        <v>54934.898390399998</v>
      </c>
    </row>
    <row r="4785" spans="1:7">
      <c r="A4785" s="190">
        <v>64181.19579791362</v>
      </c>
      <c r="F4785" s="174">
        <v>4779</v>
      </c>
      <c r="G4785" s="196">
        <v>85754.70699048962</v>
      </c>
    </row>
    <row r="4786" spans="1:7">
      <c r="A4786" s="190">
        <v>64181.19579791362</v>
      </c>
      <c r="F4786" s="174">
        <v>4780</v>
      </c>
      <c r="G4786" s="196">
        <v>95737.544009318415</v>
      </c>
    </row>
    <row r="4787" spans="1:7">
      <c r="A4787" s="190">
        <v>64181.195797913628</v>
      </c>
      <c r="F4787" s="174">
        <v>4781</v>
      </c>
      <c r="G4787" s="196">
        <v>61561.387991040014</v>
      </c>
    </row>
    <row r="4788" spans="1:7">
      <c r="A4788" s="190">
        <v>64181.195797913628</v>
      </c>
      <c r="F4788" s="174">
        <v>4782</v>
      </c>
      <c r="G4788" s="196">
        <v>81945.064857599995</v>
      </c>
    </row>
    <row r="4789" spans="1:7">
      <c r="A4789" s="190">
        <v>64181.195797913628</v>
      </c>
      <c r="F4789" s="174">
        <v>4783</v>
      </c>
      <c r="G4789" s="196">
        <v>43653.45</v>
      </c>
    </row>
    <row r="4790" spans="1:7">
      <c r="A4790" s="190">
        <v>64181.195797913635</v>
      </c>
      <c r="F4790" s="174">
        <v>4784</v>
      </c>
      <c r="G4790" s="196">
        <v>80945.769676800031</v>
      </c>
    </row>
    <row r="4791" spans="1:7">
      <c r="A4791" s="190">
        <v>64181.195797913635</v>
      </c>
      <c r="F4791" s="174">
        <v>4785</v>
      </c>
      <c r="G4791" s="196">
        <v>51659.328000000009</v>
      </c>
    </row>
    <row r="4792" spans="1:7">
      <c r="A4792" s="190">
        <v>64181.195797913635</v>
      </c>
      <c r="F4792" s="174">
        <v>4786</v>
      </c>
      <c r="G4792" s="196">
        <v>121775.947776</v>
      </c>
    </row>
    <row r="4793" spans="1:7">
      <c r="A4793" s="190">
        <v>64216.977276928017</v>
      </c>
      <c r="F4793" s="174">
        <v>4787</v>
      </c>
      <c r="G4793" s="196">
        <v>55465.804799999998</v>
      </c>
    </row>
    <row r="4794" spans="1:7">
      <c r="A4794" s="190">
        <v>64216.977276928032</v>
      </c>
      <c r="F4794" s="174">
        <v>4788</v>
      </c>
      <c r="G4794" s="196">
        <v>60287.062270880015</v>
      </c>
    </row>
    <row r="4795" spans="1:7">
      <c r="A4795" s="190">
        <v>64245.214396547111</v>
      </c>
      <c r="F4795" s="174">
        <v>4789</v>
      </c>
      <c r="G4795" s="196">
        <v>112806.63505718482</v>
      </c>
    </row>
    <row r="4796" spans="1:7">
      <c r="A4796" s="190">
        <v>64252.224657308805</v>
      </c>
      <c r="F4796" s="174">
        <v>4790</v>
      </c>
      <c r="G4796" s="196">
        <v>76727.895728332835</v>
      </c>
    </row>
    <row r="4797" spans="1:7">
      <c r="A4797" s="190">
        <v>64252.224657308812</v>
      </c>
      <c r="F4797" s="174">
        <v>4791</v>
      </c>
      <c r="G4797" s="196">
        <v>85479.950008320026</v>
      </c>
    </row>
    <row r="4798" spans="1:7">
      <c r="A4798" s="190">
        <v>64252.224657308812</v>
      </c>
      <c r="F4798" s="174">
        <v>4792</v>
      </c>
      <c r="G4798" s="196">
        <v>54439.407150016006</v>
      </c>
    </row>
    <row r="4799" spans="1:7">
      <c r="A4799" s="190">
        <v>64252.224657308812</v>
      </c>
      <c r="F4799" s="174">
        <v>4793</v>
      </c>
      <c r="G4799" s="196">
        <v>54438.42</v>
      </c>
    </row>
    <row r="4800" spans="1:7">
      <c r="A4800" s="190">
        <v>64252.224657308812</v>
      </c>
      <c r="F4800" s="174">
        <v>4794</v>
      </c>
      <c r="G4800" s="196">
        <v>44124.907259999993</v>
      </c>
    </row>
    <row r="4801" spans="1:7">
      <c r="A4801" s="190">
        <v>64252.224657308812</v>
      </c>
      <c r="F4801" s="174">
        <v>4795</v>
      </c>
      <c r="G4801" s="196">
        <v>94714.62604800002</v>
      </c>
    </row>
    <row r="4802" spans="1:7">
      <c r="A4802" s="190">
        <v>64252.224657308812</v>
      </c>
      <c r="F4802" s="174">
        <v>4796</v>
      </c>
      <c r="G4802" s="196">
        <v>60971.030400000011</v>
      </c>
    </row>
    <row r="4803" spans="1:7">
      <c r="A4803" s="190">
        <v>64252.22465730882</v>
      </c>
      <c r="F4803" s="174">
        <v>4797</v>
      </c>
      <c r="G4803" s="196">
        <v>52355.901107036399</v>
      </c>
    </row>
    <row r="4804" spans="1:7">
      <c r="A4804" s="190">
        <v>64252.22465730882</v>
      </c>
      <c r="F4804" s="174">
        <v>4798</v>
      </c>
      <c r="G4804" s="196">
        <v>63362.051200000009</v>
      </c>
    </row>
    <row r="4805" spans="1:7">
      <c r="A4805" s="190">
        <v>64252.224657308827</v>
      </c>
      <c r="F4805" s="174">
        <v>4799</v>
      </c>
      <c r="G4805" s="196">
        <v>67889.143034137611</v>
      </c>
    </row>
    <row r="4806" spans="1:7">
      <c r="A4806" s="190">
        <v>64280.477275703117</v>
      </c>
      <c r="F4806" s="174">
        <v>4800</v>
      </c>
      <c r="G4806" s="196">
        <v>65218.711369082906</v>
      </c>
    </row>
    <row r="4807" spans="1:7">
      <c r="A4807" s="190">
        <v>64286.87999999999</v>
      </c>
      <c r="F4807" s="174">
        <v>4801</v>
      </c>
      <c r="G4807" s="196">
        <v>96405.958655999988</v>
      </c>
    </row>
    <row r="4808" spans="1:7">
      <c r="A4808" s="190">
        <v>64286.87999999999</v>
      </c>
      <c r="F4808" s="174">
        <v>4802</v>
      </c>
      <c r="G4808" s="196">
        <v>54264.983987200023</v>
      </c>
    </row>
    <row r="4809" spans="1:7">
      <c r="A4809" s="190">
        <v>64286.880000000005</v>
      </c>
      <c r="F4809" s="174">
        <v>4803</v>
      </c>
      <c r="G4809" s="196">
        <v>57922.47888000001</v>
      </c>
    </row>
    <row r="4810" spans="1:7">
      <c r="A4810" s="190">
        <v>64286.880000000005</v>
      </c>
      <c r="F4810" s="174">
        <v>4804</v>
      </c>
      <c r="G4810" s="196">
        <v>64181.195797913628</v>
      </c>
    </row>
    <row r="4811" spans="1:7">
      <c r="A4811" s="190">
        <v>64286.880000000005</v>
      </c>
      <c r="F4811" s="174">
        <v>4805</v>
      </c>
      <c r="G4811" s="196">
        <v>76278.857923200005</v>
      </c>
    </row>
    <row r="4812" spans="1:7">
      <c r="A4812" s="190">
        <v>64286.880000000005</v>
      </c>
      <c r="F4812" s="174">
        <v>4806</v>
      </c>
      <c r="G4812" s="196">
        <v>57922.47888000001</v>
      </c>
    </row>
    <row r="4813" spans="1:7">
      <c r="A4813" s="190">
        <v>64286.880000000012</v>
      </c>
      <c r="F4813" s="174">
        <v>4807</v>
      </c>
      <c r="G4813" s="196">
        <v>84297.208561664025</v>
      </c>
    </row>
    <row r="4814" spans="1:7">
      <c r="A4814" s="190">
        <v>64288.045735424006</v>
      </c>
      <c r="F4814" s="174">
        <v>4808</v>
      </c>
      <c r="G4814" s="196">
        <v>91140.489216000045</v>
      </c>
    </row>
    <row r="4815" spans="1:7">
      <c r="A4815" s="190">
        <v>64288.045735424013</v>
      </c>
      <c r="F4815" s="174">
        <v>4809</v>
      </c>
      <c r="G4815" s="196">
        <v>77306.664960000024</v>
      </c>
    </row>
    <row r="4816" spans="1:7">
      <c r="A4816" s="190">
        <v>64288.045735424013</v>
      </c>
      <c r="F4816" s="174">
        <v>4810</v>
      </c>
      <c r="G4816" s="196">
        <v>60742.917451596826</v>
      </c>
    </row>
    <row r="4817" spans="1:7">
      <c r="A4817" s="190">
        <v>64288.045735424013</v>
      </c>
      <c r="F4817" s="174">
        <v>4811</v>
      </c>
      <c r="G4817" s="196">
        <v>75792.222340710432</v>
      </c>
    </row>
    <row r="4818" spans="1:7">
      <c r="A4818" s="190">
        <v>64288.045735424013</v>
      </c>
      <c r="F4818" s="174">
        <v>4812</v>
      </c>
      <c r="G4818" s="196">
        <v>73677.393135360006</v>
      </c>
    </row>
    <row r="4819" spans="1:7">
      <c r="A4819" s="190">
        <v>64288.045735424013</v>
      </c>
      <c r="F4819" s="174">
        <v>4813</v>
      </c>
      <c r="G4819" s="196">
        <v>73441.331711999999</v>
      </c>
    </row>
    <row r="4820" spans="1:7">
      <c r="A4820" s="190">
        <v>64288.045735424021</v>
      </c>
      <c r="F4820" s="174">
        <v>4814</v>
      </c>
      <c r="G4820" s="196">
        <v>58263.45649152001</v>
      </c>
    </row>
    <row r="4821" spans="1:7">
      <c r="A4821" s="190">
        <v>64288.045735424028</v>
      </c>
      <c r="F4821" s="174">
        <v>4815</v>
      </c>
      <c r="G4821" s="196">
        <v>95631.709097164843</v>
      </c>
    </row>
    <row r="4822" spans="1:7">
      <c r="A4822" s="190">
        <v>64316.314104856603</v>
      </c>
      <c r="F4822" s="174">
        <v>4816</v>
      </c>
      <c r="G4822" s="196">
        <v>41096.727350000001</v>
      </c>
    </row>
    <row r="4823" spans="1:7">
      <c r="A4823" s="190">
        <v>64316.314104856603</v>
      </c>
      <c r="F4823" s="174">
        <v>4817</v>
      </c>
      <c r="G4823" s="196">
        <v>80338.298880000017</v>
      </c>
    </row>
    <row r="4824" spans="1:7">
      <c r="A4824" s="190">
        <v>64316.31410485661</v>
      </c>
      <c r="F4824" s="174">
        <v>4818</v>
      </c>
      <c r="G4824" s="196">
        <v>39249.840422891008</v>
      </c>
    </row>
    <row r="4825" spans="1:7">
      <c r="A4825" s="190">
        <v>64386.324960000005</v>
      </c>
      <c r="F4825" s="174">
        <v>4819</v>
      </c>
      <c r="G4825" s="196">
        <v>68659.358208000005</v>
      </c>
    </row>
    <row r="4826" spans="1:7">
      <c r="A4826" s="190">
        <v>64387.492498692613</v>
      </c>
      <c r="F4826" s="174">
        <v>4820</v>
      </c>
      <c r="G4826" s="196">
        <v>63939.913106944019</v>
      </c>
    </row>
    <row r="4827" spans="1:7">
      <c r="A4827" s="190">
        <v>64387.49249869262</v>
      </c>
      <c r="F4827" s="174">
        <v>4821</v>
      </c>
      <c r="G4827" s="196">
        <v>68765.566926336003</v>
      </c>
    </row>
    <row r="4828" spans="1:7">
      <c r="A4828" s="190">
        <v>64387.492498692634</v>
      </c>
      <c r="F4828" s="174">
        <v>4822</v>
      </c>
      <c r="G4828" s="196">
        <v>64074.523450327062</v>
      </c>
    </row>
    <row r="4829" spans="1:7">
      <c r="A4829" s="190">
        <v>64387.492498692634</v>
      </c>
      <c r="F4829" s="174">
        <v>4823</v>
      </c>
      <c r="G4829" s="196">
        <v>61732.119388800013</v>
      </c>
    </row>
    <row r="4830" spans="1:7">
      <c r="A4830" s="190">
        <v>64422.22080000001</v>
      </c>
      <c r="F4830" s="174">
        <v>4824</v>
      </c>
      <c r="G4830" s="196">
        <v>41761.072942500003</v>
      </c>
    </row>
    <row r="4831" spans="1:7">
      <c r="A4831" s="190">
        <v>64422.22080000001</v>
      </c>
      <c r="F4831" s="174">
        <v>4825</v>
      </c>
      <c r="G4831" s="196">
        <v>150642.14733324296</v>
      </c>
    </row>
    <row r="4832" spans="1:7">
      <c r="A4832" s="190">
        <v>64422.22080000001</v>
      </c>
      <c r="F4832" s="174">
        <v>4826</v>
      </c>
      <c r="G4832" s="196">
        <v>90268.112621568027</v>
      </c>
    </row>
    <row r="4833" spans="1:7">
      <c r="A4833" s="190">
        <v>64422.22080000001</v>
      </c>
      <c r="F4833" s="174">
        <v>4827</v>
      </c>
      <c r="G4833" s="196">
        <v>43514.373952000024</v>
      </c>
    </row>
    <row r="4834" spans="1:7">
      <c r="A4834" s="190">
        <v>64422.22080000001</v>
      </c>
      <c r="F4834" s="174">
        <v>4828</v>
      </c>
      <c r="G4834" s="196">
        <v>58449.671999999991</v>
      </c>
    </row>
    <row r="4835" spans="1:7">
      <c r="A4835" s="190">
        <v>64422.22080000001</v>
      </c>
      <c r="F4835" s="174">
        <v>4829</v>
      </c>
      <c r="G4835" s="196">
        <v>50302.394276399988</v>
      </c>
    </row>
    <row r="4836" spans="1:7">
      <c r="A4836" s="190">
        <v>64422.22080000001</v>
      </c>
      <c r="F4836" s="174">
        <v>4830</v>
      </c>
      <c r="G4836" s="196">
        <v>39397.238624999998</v>
      </c>
    </row>
    <row r="4837" spans="1:7">
      <c r="A4837" s="190">
        <v>64422.22080000001</v>
      </c>
      <c r="F4837" s="174">
        <v>4831</v>
      </c>
      <c r="G4837" s="196">
        <v>98334.077829120011</v>
      </c>
    </row>
    <row r="4838" spans="1:7">
      <c r="A4838" s="190">
        <v>64422.220800000017</v>
      </c>
      <c r="F4838" s="174">
        <v>4832</v>
      </c>
      <c r="G4838" s="196">
        <v>82081.488383999982</v>
      </c>
    </row>
    <row r="4839" spans="1:7">
      <c r="A4839" s="190">
        <v>64422.220800000017</v>
      </c>
      <c r="F4839" s="174">
        <v>4833</v>
      </c>
      <c r="G4839" s="196">
        <v>81116.181823488019</v>
      </c>
    </row>
    <row r="4840" spans="1:7">
      <c r="A4840" s="190">
        <v>64422.220800000017</v>
      </c>
      <c r="F4840" s="174">
        <v>4834</v>
      </c>
      <c r="G4840" s="196">
        <v>84568.16387489796</v>
      </c>
    </row>
    <row r="4841" spans="1:7">
      <c r="A4841" s="190">
        <v>64423.388989603845</v>
      </c>
      <c r="F4841" s="174">
        <v>4835</v>
      </c>
      <c r="G4841" s="196">
        <v>72152.887296000015</v>
      </c>
    </row>
    <row r="4842" spans="1:7">
      <c r="A4842" s="190">
        <v>64423.388989603853</v>
      </c>
      <c r="F4842" s="174">
        <v>4836</v>
      </c>
      <c r="G4842" s="196">
        <v>64873.176345599997</v>
      </c>
    </row>
    <row r="4843" spans="1:7">
      <c r="A4843" s="190">
        <v>64423.38898960386</v>
      </c>
      <c r="F4843" s="174">
        <v>4837</v>
      </c>
      <c r="G4843" s="196">
        <v>122628.37941043203</v>
      </c>
    </row>
    <row r="4844" spans="1:7">
      <c r="A4844" s="190">
        <v>64423.38898960386</v>
      </c>
      <c r="F4844" s="174">
        <v>4838</v>
      </c>
      <c r="G4844" s="196">
        <v>71881.635840000003</v>
      </c>
    </row>
    <row r="4845" spans="1:7">
      <c r="A4845" s="190">
        <v>64423.38898960386</v>
      </c>
      <c r="F4845" s="174">
        <v>4839</v>
      </c>
      <c r="G4845" s="196">
        <v>52275.037189200004</v>
      </c>
    </row>
    <row r="4846" spans="1:7">
      <c r="A4846" s="190">
        <v>64423.38898960386</v>
      </c>
      <c r="F4846" s="174">
        <v>4840</v>
      </c>
      <c r="G4846" s="196">
        <v>153246.74951164727</v>
      </c>
    </row>
    <row r="4847" spans="1:7">
      <c r="A4847" s="190">
        <v>64423.38898960386</v>
      </c>
      <c r="F4847" s="174">
        <v>4841</v>
      </c>
      <c r="G4847" s="196">
        <v>58141.054272000001</v>
      </c>
    </row>
    <row r="4848" spans="1:7">
      <c r="A4848" s="190">
        <v>64423.38898960386</v>
      </c>
      <c r="F4848" s="174">
        <v>4842</v>
      </c>
      <c r="G4848" s="196">
        <v>84568.16387489796</v>
      </c>
    </row>
    <row r="4849" spans="1:7">
      <c r="A4849" s="190">
        <v>64423.38898960386</v>
      </c>
      <c r="F4849" s="174">
        <v>4843</v>
      </c>
      <c r="G4849" s="196">
        <v>101479.95648000001</v>
      </c>
    </row>
    <row r="4850" spans="1:7">
      <c r="A4850" s="190">
        <v>64423.38898960386</v>
      </c>
      <c r="F4850" s="174">
        <v>4844</v>
      </c>
      <c r="G4850" s="196">
        <v>43605.983160320015</v>
      </c>
    </row>
    <row r="4851" spans="1:7">
      <c r="A4851" s="190">
        <v>64423.388989603867</v>
      </c>
      <c r="F4851" s="174">
        <v>4845</v>
      </c>
      <c r="G4851" s="196">
        <v>50809.192000000003</v>
      </c>
    </row>
    <row r="4852" spans="1:7">
      <c r="A4852" s="190">
        <v>64423.388989603867</v>
      </c>
      <c r="F4852" s="174">
        <v>4846</v>
      </c>
      <c r="G4852" s="196">
        <v>85479.95000832004</v>
      </c>
    </row>
    <row r="4853" spans="1:7">
      <c r="A4853" s="190">
        <v>64423.388989603875</v>
      </c>
      <c r="F4853" s="174">
        <v>4847</v>
      </c>
      <c r="G4853" s="196">
        <v>54060.980288000006</v>
      </c>
    </row>
    <row r="4854" spans="1:7">
      <c r="A4854" s="190">
        <v>64493.516399999993</v>
      </c>
      <c r="F4854" s="174">
        <v>4848</v>
      </c>
      <c r="G4854" s="196">
        <v>79535.51999999999</v>
      </c>
    </row>
    <row r="4855" spans="1:7">
      <c r="A4855" s="190">
        <v>64493.516399999993</v>
      </c>
      <c r="F4855" s="174">
        <v>4849</v>
      </c>
      <c r="G4855" s="196">
        <v>71612.702679777314</v>
      </c>
    </row>
    <row r="4856" spans="1:7">
      <c r="A4856" s="190">
        <v>64493.516399999993</v>
      </c>
      <c r="F4856" s="174">
        <v>4850</v>
      </c>
      <c r="G4856" s="196">
        <v>52217.248742399999</v>
      </c>
    </row>
    <row r="4857" spans="1:7">
      <c r="A4857" s="190">
        <v>64493.5164</v>
      </c>
      <c r="F4857" s="174">
        <v>4851</v>
      </c>
      <c r="G4857" s="196">
        <v>67671.627089920017</v>
      </c>
    </row>
    <row r="4858" spans="1:7">
      <c r="A4858" s="190">
        <v>64493.5164</v>
      </c>
      <c r="F4858" s="174">
        <v>4852</v>
      </c>
      <c r="G4858" s="196">
        <v>92073.474873999381</v>
      </c>
    </row>
    <row r="4859" spans="1:7">
      <c r="A4859" s="190">
        <v>64493.516400000008</v>
      </c>
      <c r="F4859" s="174">
        <v>4853</v>
      </c>
      <c r="G4859" s="196">
        <v>48633.712064000014</v>
      </c>
    </row>
    <row r="4860" spans="1:7">
      <c r="A4860" s="190">
        <v>64493.516400000008</v>
      </c>
      <c r="F4860" s="174">
        <v>4854</v>
      </c>
      <c r="G4860" s="196">
        <v>38787.545440000009</v>
      </c>
    </row>
    <row r="4861" spans="1:7">
      <c r="A4861" s="190">
        <v>64493.516400000008</v>
      </c>
      <c r="F4861" s="174">
        <v>4855</v>
      </c>
      <c r="G4861" s="196">
        <v>71881.635840000017</v>
      </c>
    </row>
    <row r="4862" spans="1:7">
      <c r="A4862" s="190">
        <v>64493.516400000008</v>
      </c>
      <c r="F4862" s="174">
        <v>4856</v>
      </c>
      <c r="G4862" s="196">
        <v>80338.298880000017</v>
      </c>
    </row>
    <row r="4863" spans="1:7">
      <c r="A4863" s="190">
        <v>64494.685882430727</v>
      </c>
      <c r="F4863" s="174">
        <v>4857</v>
      </c>
      <c r="G4863" s="196">
        <v>36848.168168000011</v>
      </c>
    </row>
    <row r="4864" spans="1:7">
      <c r="A4864" s="190">
        <v>64494.685882430727</v>
      </c>
      <c r="F4864" s="174">
        <v>4858</v>
      </c>
      <c r="G4864" s="196">
        <v>80596.529126400012</v>
      </c>
    </row>
    <row r="4865" spans="1:7">
      <c r="A4865" s="190">
        <v>64494.685882430735</v>
      </c>
      <c r="F4865" s="174">
        <v>4859</v>
      </c>
      <c r="G4865" s="196">
        <v>76727.895728332835</v>
      </c>
    </row>
    <row r="4866" spans="1:7">
      <c r="A4866" s="190">
        <v>64494.685882430742</v>
      </c>
      <c r="F4866" s="174">
        <v>4860</v>
      </c>
      <c r="G4866" s="196">
        <v>109902.79286784002</v>
      </c>
    </row>
    <row r="4867" spans="1:7">
      <c r="A4867" s="190">
        <v>64494.685882430742</v>
      </c>
      <c r="F4867" s="174">
        <v>4861</v>
      </c>
      <c r="G4867" s="196">
        <v>41114.798166400004</v>
      </c>
    </row>
    <row r="4868" spans="1:7">
      <c r="A4868" s="190">
        <v>64494.685882430742</v>
      </c>
      <c r="F4868" s="174">
        <v>4862</v>
      </c>
      <c r="G4868" s="196">
        <v>100397.50361088003</v>
      </c>
    </row>
    <row r="4869" spans="1:7">
      <c r="A4869" s="190">
        <v>64494.685882430742</v>
      </c>
      <c r="F4869" s="174">
        <v>4863</v>
      </c>
      <c r="G4869" s="196">
        <v>105136.60032</v>
      </c>
    </row>
    <row r="4870" spans="1:7">
      <c r="A4870" s="190">
        <v>64494.685882430742</v>
      </c>
      <c r="F4870" s="174">
        <v>4864</v>
      </c>
      <c r="G4870" s="196">
        <v>87006.377687040018</v>
      </c>
    </row>
    <row r="4871" spans="1:7">
      <c r="A4871" s="190">
        <v>64529.471999999994</v>
      </c>
      <c r="F4871" s="174">
        <v>4865</v>
      </c>
      <c r="G4871" s="196">
        <v>49049.016420000007</v>
      </c>
    </row>
    <row r="4872" spans="1:7">
      <c r="A4872" s="190">
        <v>64529.472000000002</v>
      </c>
      <c r="F4872" s="174">
        <v>4866</v>
      </c>
      <c r="G4872" s="196">
        <v>43350.786080000005</v>
      </c>
    </row>
    <row r="4873" spans="1:7">
      <c r="A4873" s="190">
        <v>64529.472000000002</v>
      </c>
      <c r="F4873" s="174">
        <v>4867</v>
      </c>
      <c r="G4873" s="196">
        <v>58327.936232160006</v>
      </c>
    </row>
    <row r="4874" spans="1:7">
      <c r="A4874" s="190">
        <v>64529.472000000009</v>
      </c>
      <c r="F4874" s="174">
        <v>4868</v>
      </c>
      <c r="G4874" s="196">
        <v>44507.755720049994</v>
      </c>
    </row>
    <row r="4875" spans="1:7">
      <c r="A4875" s="190">
        <v>64529.472000000009</v>
      </c>
      <c r="F4875" s="174">
        <v>4869</v>
      </c>
      <c r="G4875" s="196">
        <v>54348.926140902418</v>
      </c>
    </row>
    <row r="4876" spans="1:7">
      <c r="A4876" s="190">
        <v>64529.472000000016</v>
      </c>
      <c r="F4876" s="174">
        <v>4870</v>
      </c>
      <c r="G4876" s="196">
        <v>53947.406800000012</v>
      </c>
    </row>
    <row r="4877" spans="1:7">
      <c r="A4877" s="190">
        <v>64557.846528000024</v>
      </c>
      <c r="F4877" s="174">
        <v>4871</v>
      </c>
      <c r="G4877" s="196">
        <v>58141.054272000001</v>
      </c>
    </row>
    <row r="4878" spans="1:7">
      <c r="A4878" s="190">
        <v>64557.846528000024</v>
      </c>
      <c r="F4878" s="174">
        <v>4872</v>
      </c>
      <c r="G4878" s="196">
        <v>38830.47133249999</v>
      </c>
    </row>
    <row r="4879" spans="1:7">
      <c r="A4879" s="190">
        <v>64557.846528000024</v>
      </c>
      <c r="F4879" s="174">
        <v>4873</v>
      </c>
      <c r="G4879" s="196">
        <v>73165.236480000021</v>
      </c>
    </row>
    <row r="4880" spans="1:7">
      <c r="A4880" s="190">
        <v>64629.292223999997</v>
      </c>
      <c r="F4880" s="174">
        <v>4874</v>
      </c>
      <c r="G4880" s="196">
        <v>107047.83425006477</v>
      </c>
    </row>
    <row r="4881" spans="1:7">
      <c r="A4881" s="190">
        <v>64629.292223999997</v>
      </c>
      <c r="F4881" s="174">
        <v>4875</v>
      </c>
      <c r="G4881" s="196">
        <v>80641.462272000019</v>
      </c>
    </row>
    <row r="4882" spans="1:7">
      <c r="A4882" s="190">
        <v>64629.292223999997</v>
      </c>
      <c r="F4882" s="174">
        <v>4876</v>
      </c>
      <c r="G4882" s="196">
        <v>73800.052502399994</v>
      </c>
    </row>
    <row r="4883" spans="1:7">
      <c r="A4883" s="190">
        <v>64629.292223999997</v>
      </c>
      <c r="F4883" s="174">
        <v>4877</v>
      </c>
      <c r="G4883" s="196">
        <v>64181.195797913635</v>
      </c>
    </row>
    <row r="4884" spans="1:7">
      <c r="A4884" s="190">
        <v>64629.292223999997</v>
      </c>
      <c r="F4884" s="174">
        <v>4878</v>
      </c>
      <c r="G4884" s="196">
        <v>54934.898390400012</v>
      </c>
    </row>
    <row r="4885" spans="1:7">
      <c r="A4885" s="190">
        <v>64629.292223999997</v>
      </c>
      <c r="F4885" s="174">
        <v>4879</v>
      </c>
      <c r="G4885" s="196">
        <v>55736.72496</v>
      </c>
    </row>
    <row r="4886" spans="1:7">
      <c r="A4886" s="190">
        <v>64629.292223999997</v>
      </c>
      <c r="F4886" s="174">
        <v>4880</v>
      </c>
      <c r="G4886" s="196">
        <v>61397.827612799992</v>
      </c>
    </row>
    <row r="4887" spans="1:7">
      <c r="A4887" s="190">
        <v>64629.292224000004</v>
      </c>
      <c r="F4887" s="174">
        <v>4881</v>
      </c>
      <c r="G4887" s="196">
        <v>64046.361352960019</v>
      </c>
    </row>
    <row r="4888" spans="1:7">
      <c r="A4888" s="190">
        <v>64629.292224000004</v>
      </c>
      <c r="F4888" s="174">
        <v>4882</v>
      </c>
      <c r="G4888" s="196">
        <v>60514.560619072014</v>
      </c>
    </row>
    <row r="4889" spans="1:7">
      <c r="A4889" s="190">
        <v>64629.292224000004</v>
      </c>
      <c r="F4889" s="174">
        <v>4883</v>
      </c>
      <c r="G4889" s="196">
        <v>57520.883026432013</v>
      </c>
    </row>
    <row r="4890" spans="1:7">
      <c r="A4890" s="190">
        <v>64629.292224000004</v>
      </c>
      <c r="F4890" s="174">
        <v>4884</v>
      </c>
      <c r="G4890" s="196">
        <v>85479.950008320026</v>
      </c>
    </row>
    <row r="4891" spans="1:7">
      <c r="A4891" s="190">
        <v>64629.292224000004</v>
      </c>
      <c r="F4891" s="174">
        <v>4885</v>
      </c>
      <c r="G4891" s="196">
        <v>64074.523450327069</v>
      </c>
    </row>
    <row r="4892" spans="1:7">
      <c r="A4892" s="190">
        <v>64629.292224000004</v>
      </c>
      <c r="F4892" s="174">
        <v>4886</v>
      </c>
      <c r="G4892" s="196">
        <v>49130.674050000001</v>
      </c>
    </row>
    <row r="4893" spans="1:7">
      <c r="A4893" s="190">
        <v>64629.292224000004</v>
      </c>
      <c r="F4893" s="174">
        <v>4887</v>
      </c>
      <c r="G4893" s="196">
        <v>60421.095616000013</v>
      </c>
    </row>
    <row r="4894" spans="1:7">
      <c r="A4894" s="190">
        <v>64629.292224000004</v>
      </c>
      <c r="F4894" s="174">
        <v>4888</v>
      </c>
      <c r="G4894" s="196">
        <v>140599.3375110268</v>
      </c>
    </row>
    <row r="4895" spans="1:7">
      <c r="A4895" s="190">
        <v>64629.292224000004</v>
      </c>
      <c r="F4895" s="174">
        <v>4889</v>
      </c>
      <c r="G4895" s="196">
        <v>36888.947765875004</v>
      </c>
    </row>
    <row r="4896" spans="1:7">
      <c r="A4896" s="190">
        <v>64629.292224000004</v>
      </c>
      <c r="F4896" s="174">
        <v>4890</v>
      </c>
      <c r="G4896" s="196">
        <v>46643.044116480014</v>
      </c>
    </row>
    <row r="4897" spans="1:7">
      <c r="A4897" s="190">
        <v>64629.292224000004</v>
      </c>
      <c r="F4897" s="174">
        <v>4891</v>
      </c>
      <c r="G4897" s="196">
        <v>84297.208561664025</v>
      </c>
    </row>
    <row r="4898" spans="1:7">
      <c r="A4898" s="190">
        <v>64629.292224000004</v>
      </c>
      <c r="F4898" s="174">
        <v>4892</v>
      </c>
      <c r="G4898" s="196">
        <v>63939.913106944034</v>
      </c>
    </row>
    <row r="4899" spans="1:7">
      <c r="A4899" s="190">
        <v>64629.292224000012</v>
      </c>
      <c r="F4899" s="174">
        <v>4893</v>
      </c>
      <c r="G4899" s="196">
        <v>60648.000000000007</v>
      </c>
    </row>
    <row r="4900" spans="1:7">
      <c r="A4900" s="190">
        <v>64629.292224000012</v>
      </c>
      <c r="F4900" s="174">
        <v>4894</v>
      </c>
      <c r="G4900" s="196">
        <v>111506.92761600002</v>
      </c>
    </row>
    <row r="4901" spans="1:7">
      <c r="A4901" s="190">
        <v>64629.292224000012</v>
      </c>
      <c r="F4901" s="174">
        <v>4895</v>
      </c>
      <c r="G4901" s="196">
        <v>62059.798800000004</v>
      </c>
    </row>
    <row r="4902" spans="1:7">
      <c r="A4902" s="190">
        <v>64629.292224000012</v>
      </c>
      <c r="F4902" s="174">
        <v>4896</v>
      </c>
      <c r="G4902" s="196">
        <v>86679.286041600004</v>
      </c>
    </row>
    <row r="4903" spans="1:7">
      <c r="A4903" s="190">
        <v>64629.292224000012</v>
      </c>
      <c r="F4903" s="174">
        <v>4897</v>
      </c>
      <c r="G4903" s="196">
        <v>85479.950008320026</v>
      </c>
    </row>
    <row r="4904" spans="1:7">
      <c r="A4904" s="190">
        <v>64629.292224000012</v>
      </c>
      <c r="F4904" s="174">
        <v>4898</v>
      </c>
      <c r="G4904" s="196">
        <v>68068.761600000027</v>
      </c>
    </row>
    <row r="4905" spans="1:7">
      <c r="A4905" s="190">
        <v>64629.292224000012</v>
      </c>
      <c r="F4905" s="174">
        <v>4899</v>
      </c>
      <c r="G4905" s="196">
        <v>54643.848000000005</v>
      </c>
    </row>
    <row r="4906" spans="1:7">
      <c r="A4906" s="190">
        <v>64629.292224000012</v>
      </c>
      <c r="F4906" s="174">
        <v>4900</v>
      </c>
      <c r="G4906" s="196">
        <v>82345.321739520019</v>
      </c>
    </row>
    <row r="4907" spans="1:7">
      <c r="A4907" s="190">
        <v>64629.292224000019</v>
      </c>
      <c r="F4907" s="174">
        <v>4901</v>
      </c>
      <c r="G4907" s="196">
        <v>96608.918568960027</v>
      </c>
    </row>
    <row r="4908" spans="1:7">
      <c r="A4908" s="190">
        <v>64665.323519999998</v>
      </c>
      <c r="F4908" s="174">
        <v>4902</v>
      </c>
      <c r="G4908" s="196">
        <v>79237.95110784001</v>
      </c>
    </row>
    <row r="4909" spans="1:7">
      <c r="A4909" s="190">
        <v>64665.323520000013</v>
      </c>
      <c r="F4909" s="174">
        <v>4903</v>
      </c>
      <c r="G4909" s="196">
        <v>42959.000000000007</v>
      </c>
    </row>
    <row r="4910" spans="1:7">
      <c r="A4910" s="190">
        <v>64665.323520000013</v>
      </c>
      <c r="F4910" s="174">
        <v>4904</v>
      </c>
      <c r="G4910" s="196">
        <v>77555.150668800008</v>
      </c>
    </row>
    <row r="4911" spans="1:7">
      <c r="A4911" s="190">
        <v>64665.323520000013</v>
      </c>
      <c r="F4911" s="174">
        <v>4905</v>
      </c>
      <c r="G4911" s="196">
        <v>75666.251888066618</v>
      </c>
    </row>
    <row r="4912" spans="1:7">
      <c r="A4912" s="190">
        <v>64665.323520000013</v>
      </c>
      <c r="F4912" s="174">
        <v>4906</v>
      </c>
      <c r="G4912" s="196">
        <v>60548.297922560014</v>
      </c>
    </row>
    <row r="4913" spans="1:7">
      <c r="A4913" s="190">
        <v>64665.323520000013</v>
      </c>
      <c r="F4913" s="174">
        <v>4907</v>
      </c>
      <c r="G4913" s="196">
        <v>65117.980784640014</v>
      </c>
    </row>
    <row r="4914" spans="1:7">
      <c r="A4914" s="190">
        <v>64665.323520000013</v>
      </c>
      <c r="F4914" s="174">
        <v>4908</v>
      </c>
      <c r="G4914" s="196">
        <v>48552.880409600009</v>
      </c>
    </row>
    <row r="4915" spans="1:7">
      <c r="A4915" s="190">
        <v>64665.323520000013</v>
      </c>
      <c r="F4915" s="174">
        <v>4909</v>
      </c>
      <c r="G4915" s="196">
        <v>67814.093673267213</v>
      </c>
    </row>
    <row r="4916" spans="1:7">
      <c r="A4916" s="190">
        <v>64665.323520000013</v>
      </c>
      <c r="F4916" s="174">
        <v>4910</v>
      </c>
      <c r="G4916" s="196">
        <v>56906.295040000019</v>
      </c>
    </row>
    <row r="4917" spans="1:7">
      <c r="A4917" s="190">
        <v>64665.323520000013</v>
      </c>
      <c r="F4917" s="174">
        <v>4911</v>
      </c>
      <c r="G4917" s="196">
        <v>48790.034709920008</v>
      </c>
    </row>
    <row r="4918" spans="1:7">
      <c r="A4918" s="190">
        <v>64665.32352000002</v>
      </c>
      <c r="F4918" s="174">
        <v>4912</v>
      </c>
      <c r="G4918" s="196">
        <v>52130.461071360012</v>
      </c>
    </row>
    <row r="4919" spans="1:7">
      <c r="A4919" s="190">
        <v>64665.32352000002</v>
      </c>
      <c r="F4919" s="174">
        <v>4913</v>
      </c>
      <c r="G4919" s="196">
        <v>86679.286041600004</v>
      </c>
    </row>
    <row r="4920" spans="1:7">
      <c r="A4920" s="190">
        <v>64665.32352000002</v>
      </c>
      <c r="F4920" s="174">
        <v>4914</v>
      </c>
      <c r="G4920" s="196">
        <v>53887.769600000014</v>
      </c>
    </row>
    <row r="4921" spans="1:7">
      <c r="A4921" s="190">
        <v>64665.32352000002</v>
      </c>
      <c r="F4921" s="174">
        <v>4915</v>
      </c>
      <c r="G4921" s="196">
        <v>70404.284159999996</v>
      </c>
    </row>
    <row r="4922" spans="1:7">
      <c r="A4922" s="190">
        <v>64736.888159999995</v>
      </c>
      <c r="F4922" s="174">
        <v>4916</v>
      </c>
      <c r="G4922" s="196">
        <v>75909.46484056396</v>
      </c>
    </row>
    <row r="4923" spans="1:7">
      <c r="A4923" s="190">
        <v>64736.888159999995</v>
      </c>
      <c r="F4923" s="174">
        <v>4917</v>
      </c>
      <c r="G4923" s="196">
        <v>48790.034709920015</v>
      </c>
    </row>
    <row r="4924" spans="1:7">
      <c r="A4924" s="190">
        <v>64736.888159999995</v>
      </c>
      <c r="F4924" s="174">
        <v>4918</v>
      </c>
      <c r="G4924" s="196">
        <v>88412.871762432027</v>
      </c>
    </row>
    <row r="4925" spans="1:7">
      <c r="A4925" s="190">
        <v>64736.888159999995</v>
      </c>
      <c r="F4925" s="174">
        <v>4919</v>
      </c>
      <c r="G4925" s="196">
        <v>56906.295040000019</v>
      </c>
    </row>
    <row r="4926" spans="1:7">
      <c r="A4926" s="190">
        <v>64736.888159999995</v>
      </c>
      <c r="F4926" s="174">
        <v>4920</v>
      </c>
      <c r="G4926" s="196">
        <v>60548.297922560014</v>
      </c>
    </row>
    <row r="4927" spans="1:7">
      <c r="A4927" s="190">
        <v>64736.888160000002</v>
      </c>
      <c r="F4927" s="174">
        <v>4921</v>
      </c>
      <c r="G4927" s="196">
        <v>68401.240319999997</v>
      </c>
    </row>
    <row r="4928" spans="1:7">
      <c r="A4928" s="190">
        <v>64736.888160000002</v>
      </c>
      <c r="F4928" s="174">
        <v>4922</v>
      </c>
      <c r="G4928" s="196">
        <v>57519.840000000004</v>
      </c>
    </row>
    <row r="4929" spans="1:7">
      <c r="A4929" s="190">
        <v>64736.888160000002</v>
      </c>
      <c r="F4929" s="174">
        <v>4923</v>
      </c>
      <c r="G4929" s="196">
        <v>73012.851942374415</v>
      </c>
    </row>
    <row r="4930" spans="1:7">
      <c r="A4930" s="190">
        <v>64736.888160000002</v>
      </c>
      <c r="F4930" s="174">
        <v>4924</v>
      </c>
      <c r="G4930" s="196">
        <v>85158.596812800024</v>
      </c>
    </row>
    <row r="4931" spans="1:7">
      <c r="A4931" s="190">
        <v>64736.888160000002</v>
      </c>
      <c r="F4931" s="174">
        <v>4925</v>
      </c>
      <c r="G4931" s="196">
        <v>68880.049002240019</v>
      </c>
    </row>
    <row r="4932" spans="1:7">
      <c r="A4932" s="190">
        <v>64736.888160000002</v>
      </c>
      <c r="F4932" s="174">
        <v>4926</v>
      </c>
      <c r="G4932" s="196">
        <v>46674.140347499997</v>
      </c>
    </row>
    <row r="4933" spans="1:7">
      <c r="A4933" s="190">
        <v>64736.888160000002</v>
      </c>
      <c r="F4933" s="174">
        <v>4927</v>
      </c>
      <c r="G4933" s="196">
        <v>41228.823973625003</v>
      </c>
    </row>
    <row r="4934" spans="1:7">
      <c r="A4934" s="190">
        <v>64736.888160000002</v>
      </c>
      <c r="F4934" s="174">
        <v>4928</v>
      </c>
      <c r="G4934" s="196">
        <v>31421.617402259006</v>
      </c>
    </row>
    <row r="4935" spans="1:7">
      <c r="A4935" s="190">
        <v>64736.88816000001</v>
      </c>
      <c r="F4935" s="174">
        <v>4929</v>
      </c>
      <c r="G4935" s="196">
        <v>54150.981920000013</v>
      </c>
    </row>
    <row r="4936" spans="1:7">
      <c r="A4936" s="190">
        <v>64736.88816000001</v>
      </c>
      <c r="F4936" s="174">
        <v>4930</v>
      </c>
      <c r="G4936" s="196">
        <v>41645.575104000003</v>
      </c>
    </row>
    <row r="4937" spans="1:7">
      <c r="A4937" s="190">
        <v>64736.88816000001</v>
      </c>
      <c r="F4937" s="174">
        <v>4931</v>
      </c>
      <c r="G4937" s="196">
        <v>95377.628430336015</v>
      </c>
    </row>
    <row r="4938" spans="1:7">
      <c r="A4938" s="190">
        <v>64736.88816000001</v>
      </c>
      <c r="F4938" s="174">
        <v>4932</v>
      </c>
      <c r="G4938" s="196">
        <v>69025.059631718424</v>
      </c>
    </row>
    <row r="4939" spans="1:7">
      <c r="A4939" s="190">
        <v>64736.88816000001</v>
      </c>
      <c r="F4939" s="174">
        <v>4933</v>
      </c>
      <c r="G4939" s="196">
        <v>79781.286674432034</v>
      </c>
    </row>
    <row r="4940" spans="1:7">
      <c r="A4940" s="190">
        <v>64736.88816000001</v>
      </c>
      <c r="F4940" s="174">
        <v>4934</v>
      </c>
      <c r="G4940" s="196">
        <v>55619.630999999994</v>
      </c>
    </row>
    <row r="4941" spans="1:7">
      <c r="A4941" s="190">
        <v>64736.88816000001</v>
      </c>
      <c r="F4941" s="174">
        <v>4935</v>
      </c>
      <c r="G4941" s="196">
        <v>44291.416344000005</v>
      </c>
    </row>
    <row r="4942" spans="1:7">
      <c r="A4942" s="190">
        <v>64736.88816000001</v>
      </c>
      <c r="F4942" s="174">
        <v>4936</v>
      </c>
      <c r="G4942" s="196">
        <v>64216.977276928032</v>
      </c>
    </row>
    <row r="4943" spans="1:7">
      <c r="A4943" s="190">
        <v>64736.88816000001</v>
      </c>
      <c r="F4943" s="174">
        <v>4937</v>
      </c>
      <c r="G4943" s="196">
        <v>69653.305128959997</v>
      </c>
    </row>
    <row r="4944" spans="1:7">
      <c r="A4944" s="190">
        <v>64736.88816000001</v>
      </c>
      <c r="F4944" s="174">
        <v>4938</v>
      </c>
      <c r="G4944" s="196">
        <v>106421.35382753283</v>
      </c>
    </row>
    <row r="4945" spans="1:7">
      <c r="A4945" s="190">
        <v>64736.88816000001</v>
      </c>
      <c r="F4945" s="174">
        <v>4939</v>
      </c>
      <c r="G4945" s="196">
        <v>49392.359534940006</v>
      </c>
    </row>
    <row r="4946" spans="1:7">
      <c r="A4946" s="190">
        <v>64736.888160000017</v>
      </c>
      <c r="F4946" s="174">
        <v>4940</v>
      </c>
      <c r="G4946" s="196">
        <v>78687.14112</v>
      </c>
    </row>
    <row r="4947" spans="1:7">
      <c r="A4947" s="190">
        <v>64736.888160000017</v>
      </c>
      <c r="F4947" s="174">
        <v>4941</v>
      </c>
      <c r="G4947" s="196">
        <v>41471.529503432008</v>
      </c>
    </row>
    <row r="4948" spans="1:7">
      <c r="A4948" s="190">
        <v>64765.353891840008</v>
      </c>
      <c r="F4948" s="174">
        <v>4942</v>
      </c>
      <c r="G4948" s="196">
        <v>64181.195797913628</v>
      </c>
    </row>
    <row r="4949" spans="1:7">
      <c r="A4949" s="190">
        <v>64765.353891840008</v>
      </c>
      <c r="F4949" s="174">
        <v>4943</v>
      </c>
      <c r="G4949" s="196">
        <v>41160.299612450013</v>
      </c>
    </row>
    <row r="4950" spans="1:7">
      <c r="A4950" s="190">
        <v>64765.353891840008</v>
      </c>
      <c r="F4950" s="174">
        <v>4944</v>
      </c>
      <c r="G4950" s="196">
        <v>58548.041651903994</v>
      </c>
    </row>
    <row r="4951" spans="1:7">
      <c r="A4951" s="190">
        <v>64765.353891840008</v>
      </c>
      <c r="F4951" s="174">
        <v>4945</v>
      </c>
      <c r="G4951" s="196">
        <v>94360.267060412472</v>
      </c>
    </row>
    <row r="4952" spans="1:7">
      <c r="A4952" s="190">
        <v>64765.353891840015</v>
      </c>
      <c r="F4952" s="174">
        <v>4946</v>
      </c>
      <c r="G4952" s="196">
        <v>48504.498792499995</v>
      </c>
    </row>
    <row r="4953" spans="1:7">
      <c r="A4953" s="190">
        <v>64765.353891840023</v>
      </c>
      <c r="F4953" s="174">
        <v>4947</v>
      </c>
      <c r="G4953" s="196">
        <v>43581.686056384002</v>
      </c>
    </row>
    <row r="4954" spans="1:7">
      <c r="A4954" s="190">
        <v>64765.353891840023</v>
      </c>
      <c r="F4954" s="174">
        <v>4948</v>
      </c>
      <c r="G4954" s="196">
        <v>51716.498999999996</v>
      </c>
    </row>
    <row r="4955" spans="1:7">
      <c r="A4955" s="190">
        <v>64801.461043200019</v>
      </c>
      <c r="F4955" s="174">
        <v>4949</v>
      </c>
      <c r="G4955" s="196">
        <v>94412.873589063733</v>
      </c>
    </row>
    <row r="4956" spans="1:7">
      <c r="A4956" s="190">
        <v>64801.461043200019</v>
      </c>
      <c r="F4956" s="174">
        <v>4950</v>
      </c>
      <c r="G4956" s="196">
        <v>62625.784165056015</v>
      </c>
    </row>
    <row r="4957" spans="1:7">
      <c r="A4957" s="190">
        <v>64801.461043200026</v>
      </c>
      <c r="F4957" s="174">
        <v>4951</v>
      </c>
      <c r="G4957" s="196">
        <v>84474.676369162262</v>
      </c>
    </row>
    <row r="4958" spans="1:7">
      <c r="A4958" s="190">
        <v>64801.461043200026</v>
      </c>
      <c r="F4958" s="174">
        <v>4952</v>
      </c>
      <c r="G4958" s="196">
        <v>82254.291517440011</v>
      </c>
    </row>
    <row r="4959" spans="1:7">
      <c r="A4959" s="190">
        <v>64837.029234720001</v>
      </c>
      <c r="F4959" s="174">
        <v>4953</v>
      </c>
      <c r="G4959" s="196">
        <v>82208.459708928014</v>
      </c>
    </row>
    <row r="4960" spans="1:7">
      <c r="A4960" s="190">
        <v>64837.029234720016</v>
      </c>
      <c r="F4960" s="174">
        <v>4954</v>
      </c>
      <c r="G4960" s="196">
        <v>48525.826911520009</v>
      </c>
    </row>
    <row r="4961" spans="1:7">
      <c r="A4961" s="190">
        <v>64837.029234720016</v>
      </c>
      <c r="F4961" s="174">
        <v>4955</v>
      </c>
      <c r="G4961" s="196">
        <v>114086.44767744002</v>
      </c>
    </row>
    <row r="4962" spans="1:7">
      <c r="A4962" s="190">
        <v>64837.029234720016</v>
      </c>
      <c r="F4962" s="174">
        <v>4956</v>
      </c>
      <c r="G4962" s="196">
        <v>69023.808000000005</v>
      </c>
    </row>
    <row r="4963" spans="1:7">
      <c r="A4963" s="190">
        <v>64873.176345599997</v>
      </c>
      <c r="F4963" s="174">
        <v>4957</v>
      </c>
      <c r="G4963" s="196">
        <v>72617.472742886428</v>
      </c>
    </row>
    <row r="4964" spans="1:7">
      <c r="A4964" s="190">
        <v>64873.176345599997</v>
      </c>
      <c r="F4964" s="174">
        <v>4958</v>
      </c>
      <c r="G4964" s="196">
        <v>80900.666972160019</v>
      </c>
    </row>
    <row r="4965" spans="1:7">
      <c r="A4965" s="190">
        <v>64873.176345599997</v>
      </c>
      <c r="F4965" s="174">
        <v>4959</v>
      </c>
      <c r="G4965" s="196">
        <v>79648.686197964838</v>
      </c>
    </row>
    <row r="4966" spans="1:7">
      <c r="A4966" s="190">
        <v>64873.176345600004</v>
      </c>
      <c r="F4966" s="174">
        <v>4960</v>
      </c>
      <c r="G4966" s="196">
        <v>55258.288735641618</v>
      </c>
    </row>
    <row r="4967" spans="1:7">
      <c r="A4967" s="190">
        <v>64873.176345600004</v>
      </c>
      <c r="F4967" s="174">
        <v>4961</v>
      </c>
      <c r="G4967" s="196">
        <v>52275.037189199997</v>
      </c>
    </row>
    <row r="4968" spans="1:7">
      <c r="A4968" s="190">
        <v>64873.176345600004</v>
      </c>
      <c r="F4968" s="174">
        <v>4962</v>
      </c>
      <c r="G4968" s="196">
        <v>69622.691039999991</v>
      </c>
    </row>
    <row r="4969" spans="1:7">
      <c r="A4969" s="190">
        <v>64873.176345600004</v>
      </c>
      <c r="F4969" s="174">
        <v>4963</v>
      </c>
      <c r="G4969" s="196">
        <v>46125.236389120008</v>
      </c>
    </row>
    <row r="4970" spans="1:7">
      <c r="A4970" s="190">
        <v>64873.176345600004</v>
      </c>
      <c r="F4970" s="174">
        <v>4964</v>
      </c>
      <c r="G4970" s="196">
        <v>99769.35628800001</v>
      </c>
    </row>
    <row r="4971" spans="1:7">
      <c r="A4971" s="190">
        <v>64873.176345600004</v>
      </c>
      <c r="F4971" s="174">
        <v>4965</v>
      </c>
      <c r="G4971" s="196">
        <v>31203.195037000009</v>
      </c>
    </row>
    <row r="4972" spans="1:7">
      <c r="A4972" s="190">
        <v>64873.176345600004</v>
      </c>
      <c r="F4972" s="174">
        <v>4966</v>
      </c>
      <c r="G4972" s="196">
        <v>80507.43214080004</v>
      </c>
    </row>
    <row r="4973" spans="1:7">
      <c r="A4973" s="190">
        <v>64873.176345600004</v>
      </c>
      <c r="F4973" s="174">
        <v>4967</v>
      </c>
      <c r="G4973" s="196">
        <v>91140.489216000016</v>
      </c>
    </row>
    <row r="4974" spans="1:7">
      <c r="A4974" s="190">
        <v>64873.176345600004</v>
      </c>
      <c r="F4974" s="174">
        <v>4968</v>
      </c>
      <c r="G4974" s="196">
        <v>51802.597499999996</v>
      </c>
    </row>
    <row r="4975" spans="1:7">
      <c r="A4975" s="190">
        <v>64873.176345600004</v>
      </c>
      <c r="F4975" s="174">
        <v>4969</v>
      </c>
      <c r="G4975" s="196">
        <v>84297.208561664025</v>
      </c>
    </row>
    <row r="4976" spans="1:7">
      <c r="A4976" s="190">
        <v>64873.176345600012</v>
      </c>
      <c r="F4976" s="174">
        <v>4970</v>
      </c>
      <c r="G4976" s="196">
        <v>33628.801896480007</v>
      </c>
    </row>
    <row r="4977" spans="1:7">
      <c r="A4977" s="190">
        <v>64873.176345600012</v>
      </c>
      <c r="F4977" s="174">
        <v>4971</v>
      </c>
      <c r="G4977" s="196">
        <v>83676.467918015987</v>
      </c>
    </row>
    <row r="4978" spans="1:7">
      <c r="A4978" s="190">
        <v>64873.176345600012</v>
      </c>
      <c r="F4978" s="174">
        <v>4972</v>
      </c>
      <c r="G4978" s="196">
        <v>54850.051200000002</v>
      </c>
    </row>
    <row r="4979" spans="1:7">
      <c r="A4979" s="190">
        <v>64873.176345600012</v>
      </c>
      <c r="F4979" s="174">
        <v>4973</v>
      </c>
      <c r="G4979" s="196">
        <v>70965.497344000032</v>
      </c>
    </row>
    <row r="4980" spans="1:7">
      <c r="A4980" s="190">
        <v>64873.176345600012</v>
      </c>
      <c r="F4980" s="174">
        <v>4974</v>
      </c>
      <c r="G4980" s="196">
        <v>54934.898390400005</v>
      </c>
    </row>
    <row r="4981" spans="1:7">
      <c r="A4981" s="190">
        <v>64873.176345600012</v>
      </c>
      <c r="F4981" s="174">
        <v>4975</v>
      </c>
      <c r="G4981" s="196">
        <v>43442.05089280002</v>
      </c>
    </row>
    <row r="4982" spans="1:7">
      <c r="A4982" s="190">
        <v>64873.176345600012</v>
      </c>
      <c r="F4982" s="174">
        <v>4976</v>
      </c>
      <c r="G4982" s="196">
        <v>85802.515857408027</v>
      </c>
    </row>
    <row r="4983" spans="1:7">
      <c r="A4983" s="190">
        <v>64873.176345600012</v>
      </c>
      <c r="F4983" s="174">
        <v>4977</v>
      </c>
      <c r="G4983" s="196">
        <v>61732.119388800013</v>
      </c>
    </row>
    <row r="4984" spans="1:7">
      <c r="A4984" s="190">
        <v>64873.176345600012</v>
      </c>
      <c r="F4984" s="174">
        <v>4978</v>
      </c>
      <c r="G4984" s="196">
        <v>48606.613526800014</v>
      </c>
    </row>
    <row r="4985" spans="1:7">
      <c r="A4985" s="190">
        <v>64873.176345600012</v>
      </c>
      <c r="F4985" s="174">
        <v>4979</v>
      </c>
      <c r="G4985" s="196">
        <v>92124.806499532831</v>
      </c>
    </row>
    <row r="4986" spans="1:7">
      <c r="A4986" s="190">
        <v>64873.176345600019</v>
      </c>
      <c r="F4986" s="174">
        <v>4980</v>
      </c>
      <c r="G4986" s="196">
        <v>51659.328000000009</v>
      </c>
    </row>
    <row r="4987" spans="1:7">
      <c r="A4987" s="190">
        <v>64873.176345600019</v>
      </c>
      <c r="F4987" s="174">
        <v>4981</v>
      </c>
      <c r="G4987" s="196">
        <v>45779.081992000014</v>
      </c>
    </row>
    <row r="4988" spans="1:7">
      <c r="A4988" s="190">
        <v>64873.176345600019</v>
      </c>
      <c r="F4988" s="174">
        <v>4982</v>
      </c>
      <c r="G4988" s="196">
        <v>38787.545440000002</v>
      </c>
    </row>
    <row r="4989" spans="1:7">
      <c r="A4989" s="190">
        <v>64873.176345600019</v>
      </c>
      <c r="F4989" s="174">
        <v>4983</v>
      </c>
      <c r="G4989" s="196">
        <v>49419.89613120001</v>
      </c>
    </row>
    <row r="4990" spans="1:7">
      <c r="A4990" s="190">
        <v>64873.176345600019</v>
      </c>
      <c r="F4990" s="174">
        <v>4984</v>
      </c>
      <c r="G4990" s="196">
        <v>80811.233771520026</v>
      </c>
    </row>
    <row r="4991" spans="1:7">
      <c r="A4991" s="190">
        <v>64873.176345600019</v>
      </c>
      <c r="F4991" s="174">
        <v>4985</v>
      </c>
      <c r="G4991" s="196">
        <v>102190.31617536004</v>
      </c>
    </row>
    <row r="4992" spans="1:7">
      <c r="A4992" s="190">
        <v>64873.176345600019</v>
      </c>
      <c r="F4992" s="174">
        <v>4986</v>
      </c>
      <c r="G4992" s="196">
        <v>60548.297922560014</v>
      </c>
    </row>
    <row r="4993" spans="1:7">
      <c r="A4993" s="190">
        <v>64873.176345600019</v>
      </c>
      <c r="F4993" s="174">
        <v>4987</v>
      </c>
      <c r="G4993" s="196">
        <v>114022.87910092802</v>
      </c>
    </row>
    <row r="4994" spans="1:7">
      <c r="A4994" s="190">
        <v>64873.176345600019</v>
      </c>
      <c r="F4994" s="174">
        <v>4988</v>
      </c>
      <c r="G4994" s="196">
        <v>54819.488939999996</v>
      </c>
    </row>
    <row r="4995" spans="1:7">
      <c r="A4995" s="190">
        <v>64873.176345600019</v>
      </c>
      <c r="F4995" s="174">
        <v>4989</v>
      </c>
      <c r="G4995" s="196">
        <v>58450.73188738562</v>
      </c>
    </row>
    <row r="4996" spans="1:7">
      <c r="A4996" s="190">
        <v>64873.176345600019</v>
      </c>
      <c r="F4996" s="174">
        <v>4990</v>
      </c>
      <c r="G4996" s="196">
        <v>90168.323997696032</v>
      </c>
    </row>
    <row r="4997" spans="1:7">
      <c r="A4997" s="190">
        <v>64873.176345600019</v>
      </c>
      <c r="F4997" s="174">
        <v>4991</v>
      </c>
      <c r="G4997" s="196">
        <v>46772.401695600005</v>
      </c>
    </row>
    <row r="4998" spans="1:7">
      <c r="A4998" s="190">
        <v>64873.176345600019</v>
      </c>
      <c r="F4998" s="174">
        <v>4992</v>
      </c>
      <c r="G4998" s="196">
        <v>48606.6135268</v>
      </c>
    </row>
    <row r="4999" spans="1:7">
      <c r="A4999" s="190">
        <v>64873.176345600019</v>
      </c>
      <c r="F4999" s="174">
        <v>4993</v>
      </c>
      <c r="G4999" s="196">
        <v>48450.878560000012</v>
      </c>
    </row>
    <row r="5000" spans="1:7">
      <c r="A5000" s="190">
        <v>64873.176345600019</v>
      </c>
      <c r="F5000" s="174">
        <v>4994</v>
      </c>
      <c r="G5000" s="196">
        <v>53971.128243200015</v>
      </c>
    </row>
    <row r="5001" spans="1:7">
      <c r="A5001" s="190">
        <v>64873.176345600019</v>
      </c>
      <c r="F5001" s="174">
        <v>4995</v>
      </c>
      <c r="G5001" s="196">
        <v>41558.084400000007</v>
      </c>
    </row>
    <row r="5002" spans="1:7">
      <c r="A5002" s="190">
        <v>64873.176345600026</v>
      </c>
      <c r="F5002" s="174">
        <v>4996</v>
      </c>
      <c r="G5002" s="196">
        <v>95072.039731200028</v>
      </c>
    </row>
    <row r="5003" spans="1:7">
      <c r="A5003" s="190">
        <v>64944.971014799987</v>
      </c>
      <c r="F5003" s="174">
        <v>4997</v>
      </c>
      <c r="G5003" s="196">
        <v>136389.06150912002</v>
      </c>
    </row>
    <row r="5004" spans="1:7">
      <c r="A5004" s="190">
        <v>64944.971014799994</v>
      </c>
      <c r="F5004" s="174">
        <v>4998</v>
      </c>
      <c r="G5004" s="196">
        <v>33130.451201049997</v>
      </c>
    </row>
    <row r="5005" spans="1:7">
      <c r="A5005" s="190">
        <v>64944.971014800001</v>
      </c>
      <c r="F5005" s="174">
        <v>4999</v>
      </c>
      <c r="G5005" s="196">
        <v>90608.74700881922</v>
      </c>
    </row>
    <row r="5006" spans="1:7">
      <c r="A5006" s="190">
        <v>64944.971014800001</v>
      </c>
      <c r="F5006" s="174">
        <v>5000</v>
      </c>
      <c r="G5006" s="196">
        <v>71730.624000000011</v>
      </c>
    </row>
    <row r="5007" spans="1:7">
      <c r="A5007" s="190">
        <v>64944.971014800001</v>
      </c>
      <c r="F5007" s="174">
        <v>5001</v>
      </c>
      <c r="G5007" s="196">
        <v>43726.125</v>
      </c>
    </row>
    <row r="5008" spans="1:7">
      <c r="A5008" s="190">
        <v>64944.971014800001</v>
      </c>
      <c r="F5008" s="174">
        <v>5002</v>
      </c>
      <c r="G5008" s="196">
        <v>87006.377687040018</v>
      </c>
    </row>
    <row r="5009" spans="1:7">
      <c r="A5009" s="190">
        <v>64944.971014800001</v>
      </c>
      <c r="F5009" s="174">
        <v>5003</v>
      </c>
      <c r="G5009" s="196">
        <v>72505.31473920001</v>
      </c>
    </row>
    <row r="5010" spans="1:7">
      <c r="A5010" s="190">
        <v>64944.971014800001</v>
      </c>
      <c r="F5010" s="174">
        <v>5004</v>
      </c>
      <c r="G5010" s="196">
        <v>60971.030400000011</v>
      </c>
    </row>
    <row r="5011" spans="1:7">
      <c r="A5011" s="190">
        <v>64944.971014800009</v>
      </c>
      <c r="F5011" s="174">
        <v>5005</v>
      </c>
      <c r="G5011" s="196">
        <v>92573.107200000028</v>
      </c>
    </row>
    <row r="5012" spans="1:7">
      <c r="A5012" s="190">
        <v>64973.528243635214</v>
      </c>
      <c r="F5012" s="174">
        <v>5006</v>
      </c>
      <c r="G5012" s="196">
        <v>69622.691039999991</v>
      </c>
    </row>
    <row r="5013" spans="1:7">
      <c r="A5013" s="190">
        <v>64973.528243635214</v>
      </c>
      <c r="F5013" s="174">
        <v>5007</v>
      </c>
      <c r="G5013" s="196">
        <v>48450.878560000005</v>
      </c>
    </row>
    <row r="5014" spans="1:7">
      <c r="A5014" s="190">
        <v>64973.528243635221</v>
      </c>
      <c r="F5014" s="174">
        <v>5008</v>
      </c>
      <c r="G5014" s="196">
        <v>36848.168168000004</v>
      </c>
    </row>
    <row r="5015" spans="1:7">
      <c r="A5015" s="190">
        <v>64980</v>
      </c>
      <c r="F5015" s="174">
        <v>5009</v>
      </c>
      <c r="G5015" s="196">
        <v>116123.70567168003</v>
      </c>
    </row>
    <row r="5016" spans="1:7">
      <c r="A5016" s="190">
        <v>64981.178303999994</v>
      </c>
      <c r="F5016" s="174">
        <v>5010</v>
      </c>
      <c r="G5016" s="196">
        <v>45855.29578</v>
      </c>
    </row>
    <row r="5017" spans="1:7">
      <c r="A5017" s="190">
        <v>64981.178303999994</v>
      </c>
      <c r="F5017" s="174">
        <v>5011</v>
      </c>
      <c r="G5017" s="196">
        <v>62293.986720000001</v>
      </c>
    </row>
    <row r="5018" spans="1:7">
      <c r="A5018" s="190">
        <v>64981.178303999994</v>
      </c>
      <c r="F5018" s="174">
        <v>5012</v>
      </c>
      <c r="G5018" s="196">
        <v>52298.023267660821</v>
      </c>
    </row>
    <row r="5019" spans="1:7">
      <c r="A5019" s="190">
        <v>64981.178303999994</v>
      </c>
      <c r="F5019" s="174">
        <v>5013</v>
      </c>
      <c r="G5019" s="196">
        <v>107974.67369472006</v>
      </c>
    </row>
    <row r="5020" spans="1:7">
      <c r="A5020" s="190">
        <v>64981.178303999994</v>
      </c>
      <c r="F5020" s="174">
        <v>5014</v>
      </c>
      <c r="G5020" s="196">
        <v>51466.053234176012</v>
      </c>
    </row>
    <row r="5021" spans="1:7">
      <c r="A5021" s="190">
        <v>64981.178304000001</v>
      </c>
      <c r="F5021" s="174">
        <v>5015</v>
      </c>
      <c r="G5021" s="196">
        <v>84568.16387489796</v>
      </c>
    </row>
    <row r="5022" spans="1:7">
      <c r="A5022" s="190">
        <v>64981.178304000001</v>
      </c>
      <c r="F5022" s="174">
        <v>5016</v>
      </c>
      <c r="G5022" s="196">
        <v>64873.176345600019</v>
      </c>
    </row>
    <row r="5023" spans="1:7">
      <c r="A5023" s="190">
        <v>64981.178304000008</v>
      </c>
      <c r="F5023" s="174">
        <v>5017</v>
      </c>
      <c r="G5023" s="196">
        <v>75223.427184640022</v>
      </c>
    </row>
    <row r="5024" spans="1:7">
      <c r="A5024" s="190">
        <v>64981.178304000008</v>
      </c>
      <c r="F5024" s="174">
        <v>5018</v>
      </c>
      <c r="G5024" s="196">
        <v>50893.780000000013</v>
      </c>
    </row>
    <row r="5025" spans="1:7">
      <c r="A5025" s="190">
        <v>64981.178304000008</v>
      </c>
      <c r="F5025" s="174">
        <v>5019</v>
      </c>
      <c r="G5025" s="196">
        <v>61500.043752000005</v>
      </c>
    </row>
    <row r="5026" spans="1:7">
      <c r="A5026" s="190">
        <v>64981.178304000008</v>
      </c>
      <c r="F5026" s="174">
        <v>5020</v>
      </c>
      <c r="G5026" s="196">
        <v>48606.613526800007</v>
      </c>
    </row>
    <row r="5027" spans="1:7">
      <c r="A5027" s="190">
        <v>64981.178304000008</v>
      </c>
      <c r="F5027" s="174">
        <v>5021</v>
      </c>
      <c r="G5027" s="196">
        <v>52217.248742400006</v>
      </c>
    </row>
    <row r="5028" spans="1:7">
      <c r="A5028" s="190">
        <v>64981.178304000008</v>
      </c>
      <c r="F5028" s="174">
        <v>5022</v>
      </c>
      <c r="G5028" s="196">
        <v>44051.569464</v>
      </c>
    </row>
    <row r="5029" spans="1:7">
      <c r="A5029" s="190">
        <v>64981.178304000008</v>
      </c>
      <c r="F5029" s="174">
        <v>5023</v>
      </c>
      <c r="G5029" s="196">
        <v>64288.045735424013</v>
      </c>
    </row>
    <row r="5030" spans="1:7">
      <c r="A5030" s="190">
        <v>64981.178304000015</v>
      </c>
      <c r="F5030" s="174">
        <v>5024</v>
      </c>
      <c r="G5030" s="196">
        <v>43654.241582560004</v>
      </c>
    </row>
    <row r="5031" spans="1:7">
      <c r="A5031" s="190">
        <v>64981.178304000023</v>
      </c>
      <c r="F5031" s="174">
        <v>5025</v>
      </c>
      <c r="G5031" s="196">
        <v>122886.54441971716</v>
      </c>
    </row>
    <row r="5032" spans="1:7">
      <c r="A5032" s="190">
        <v>65009.751453696008</v>
      </c>
      <c r="F5032" s="174">
        <v>5026</v>
      </c>
      <c r="G5032" s="196">
        <v>72738.367536576014</v>
      </c>
    </row>
    <row r="5033" spans="1:7">
      <c r="A5033" s="190">
        <v>65009.751453696008</v>
      </c>
      <c r="F5033" s="174">
        <v>5027</v>
      </c>
      <c r="G5033" s="196">
        <v>108382.12529356804</v>
      </c>
    </row>
    <row r="5034" spans="1:7">
      <c r="A5034" s="190">
        <v>65009.751453696008</v>
      </c>
      <c r="F5034" s="174">
        <v>5028</v>
      </c>
      <c r="G5034" s="196">
        <v>55142.199893759993</v>
      </c>
    </row>
    <row r="5035" spans="1:7">
      <c r="A5035" s="190">
        <v>65009.751453696008</v>
      </c>
      <c r="F5035" s="174">
        <v>5029</v>
      </c>
      <c r="G5035" s="196">
        <v>69993.523478592004</v>
      </c>
    </row>
    <row r="5036" spans="1:7">
      <c r="A5036" s="190">
        <v>65009.751453696015</v>
      </c>
      <c r="F5036" s="174">
        <v>5030</v>
      </c>
      <c r="G5036" s="196">
        <v>58141.054272000008</v>
      </c>
    </row>
    <row r="5037" spans="1:7">
      <c r="A5037" s="190">
        <v>65009.751453696015</v>
      </c>
      <c r="F5037" s="174">
        <v>5031</v>
      </c>
      <c r="G5037" s="196">
        <v>106822.94384197636</v>
      </c>
    </row>
    <row r="5038" spans="1:7">
      <c r="A5038" s="190">
        <v>65009.751453696015</v>
      </c>
      <c r="F5038" s="174">
        <v>5032</v>
      </c>
      <c r="G5038" s="196">
        <v>92073.474873999381</v>
      </c>
    </row>
    <row r="5039" spans="1:7">
      <c r="A5039" s="190">
        <v>65009.751453696015</v>
      </c>
      <c r="F5039" s="174">
        <v>5033</v>
      </c>
      <c r="G5039" s="196">
        <v>43259.712999999996</v>
      </c>
    </row>
    <row r="5040" spans="1:7">
      <c r="A5040" s="190">
        <v>65009.751453696015</v>
      </c>
      <c r="F5040" s="174">
        <v>5034</v>
      </c>
      <c r="G5040" s="196">
        <v>72232.738368000006</v>
      </c>
    </row>
    <row r="5041" spans="1:7">
      <c r="A5041" s="190">
        <v>65009.751453696023</v>
      </c>
      <c r="F5041" s="174">
        <v>5035</v>
      </c>
      <c r="G5041" s="196">
        <v>62293.986720000001</v>
      </c>
    </row>
    <row r="5042" spans="1:7">
      <c r="A5042" s="190">
        <v>65009.751453696023</v>
      </c>
      <c r="F5042" s="174">
        <v>5036</v>
      </c>
      <c r="G5042" s="196">
        <v>89928.758814720029</v>
      </c>
    </row>
    <row r="5043" spans="1:7">
      <c r="A5043" s="190">
        <v>65009.751453696023</v>
      </c>
      <c r="F5043" s="174">
        <v>5037</v>
      </c>
      <c r="G5043" s="196">
        <v>76566.702670080005</v>
      </c>
    </row>
    <row r="5044" spans="1:7">
      <c r="A5044" s="190">
        <v>65009.751453696023</v>
      </c>
      <c r="F5044" s="174">
        <v>5038</v>
      </c>
      <c r="G5044" s="196">
        <v>89019.119868313617</v>
      </c>
    </row>
    <row r="5045" spans="1:7">
      <c r="A5045" s="190">
        <v>65009.751453696023</v>
      </c>
      <c r="F5045" s="174">
        <v>5039</v>
      </c>
      <c r="G5045" s="196">
        <v>57368.057729740009</v>
      </c>
    </row>
    <row r="5046" spans="1:7">
      <c r="A5046" s="190">
        <v>65009.751453696023</v>
      </c>
      <c r="F5046" s="174">
        <v>5040</v>
      </c>
      <c r="G5046" s="196">
        <v>41315.621497780005</v>
      </c>
    </row>
    <row r="5047" spans="1:7">
      <c r="A5047" s="190">
        <v>65009.751453696023</v>
      </c>
      <c r="F5047" s="174">
        <v>5041</v>
      </c>
      <c r="G5047" s="196">
        <v>61432.057344000015</v>
      </c>
    </row>
    <row r="5048" spans="1:7">
      <c r="A5048" s="190">
        <v>65009.751453696023</v>
      </c>
      <c r="F5048" s="174">
        <v>5042</v>
      </c>
      <c r="G5048" s="196">
        <v>76566.70267008002</v>
      </c>
    </row>
    <row r="5049" spans="1:7">
      <c r="A5049" s="190">
        <v>65009.751453696023</v>
      </c>
      <c r="F5049" s="174">
        <v>5043</v>
      </c>
      <c r="G5049" s="196">
        <v>80641.462272000019</v>
      </c>
    </row>
    <row r="5050" spans="1:7">
      <c r="A5050" s="190">
        <v>65009.75145369603</v>
      </c>
      <c r="F5050" s="174">
        <v>5044</v>
      </c>
      <c r="G5050" s="196">
        <v>93118.065868800011</v>
      </c>
    </row>
    <row r="5051" spans="1:7">
      <c r="A5051" s="190">
        <v>65009.751453696037</v>
      </c>
      <c r="F5051" s="174">
        <v>5045</v>
      </c>
      <c r="G5051" s="196">
        <v>98127.493632000012</v>
      </c>
    </row>
    <row r="5052" spans="1:7">
      <c r="A5052" s="190">
        <v>65081.697269568002</v>
      </c>
      <c r="F5052" s="174">
        <v>5046</v>
      </c>
      <c r="G5052" s="196">
        <v>49234.107047999998</v>
      </c>
    </row>
    <row r="5053" spans="1:7">
      <c r="A5053" s="190">
        <v>65081.697269568002</v>
      </c>
      <c r="F5053" s="174">
        <v>5047</v>
      </c>
      <c r="G5053" s="196">
        <v>62190.451007999996</v>
      </c>
    </row>
    <row r="5054" spans="1:7">
      <c r="A5054" s="190">
        <v>65081.697269568002</v>
      </c>
      <c r="F5054" s="174">
        <v>5048</v>
      </c>
      <c r="G5054" s="196">
        <v>75507.289174016027</v>
      </c>
    </row>
    <row r="5055" spans="1:7">
      <c r="A5055" s="190">
        <v>65081.697269568002</v>
      </c>
      <c r="F5055" s="174">
        <v>5049</v>
      </c>
      <c r="G5055" s="196">
        <v>59817.338999999993</v>
      </c>
    </row>
    <row r="5056" spans="1:7">
      <c r="A5056" s="190">
        <v>65081.697269568002</v>
      </c>
      <c r="F5056" s="174">
        <v>5050</v>
      </c>
      <c r="G5056" s="196">
        <v>56732.023619999985</v>
      </c>
    </row>
    <row r="5057" spans="1:7">
      <c r="A5057" s="190">
        <v>65081.697269568009</v>
      </c>
      <c r="F5057" s="174">
        <v>5051</v>
      </c>
      <c r="G5057" s="196">
        <v>77145.654882508796</v>
      </c>
    </row>
    <row r="5058" spans="1:7">
      <c r="A5058" s="190">
        <v>65081.697269568009</v>
      </c>
      <c r="F5058" s="174">
        <v>5052</v>
      </c>
      <c r="G5058" s="196">
        <v>92123.136000000013</v>
      </c>
    </row>
    <row r="5059" spans="1:7">
      <c r="A5059" s="190">
        <v>65081.697269568009</v>
      </c>
      <c r="F5059" s="174">
        <v>5053</v>
      </c>
      <c r="G5059" s="196">
        <v>58263.45649152001</v>
      </c>
    </row>
    <row r="5060" spans="1:7">
      <c r="A5060" s="190">
        <v>65081.697269568009</v>
      </c>
      <c r="F5060" s="174">
        <v>5054</v>
      </c>
      <c r="G5060" s="196">
        <v>92870.663616000005</v>
      </c>
    </row>
    <row r="5061" spans="1:7">
      <c r="A5061" s="190">
        <v>65081.697269568009</v>
      </c>
      <c r="F5061" s="174">
        <v>5055</v>
      </c>
      <c r="G5061" s="196">
        <v>76643.075398041619</v>
      </c>
    </row>
    <row r="5062" spans="1:7">
      <c r="A5062" s="190">
        <v>65081.697269568009</v>
      </c>
      <c r="F5062" s="174">
        <v>5056</v>
      </c>
      <c r="G5062" s="196">
        <v>46002.687802150002</v>
      </c>
    </row>
    <row r="5063" spans="1:7">
      <c r="A5063" s="190">
        <v>65081.697269568016</v>
      </c>
      <c r="F5063" s="174">
        <v>5057</v>
      </c>
      <c r="G5063" s="196">
        <v>67889.143034137625</v>
      </c>
    </row>
    <row r="5064" spans="1:7">
      <c r="A5064" s="190">
        <v>65081.697269568016</v>
      </c>
      <c r="F5064" s="174">
        <v>5058</v>
      </c>
      <c r="G5064" s="196">
        <v>60548.297922560021</v>
      </c>
    </row>
    <row r="5065" spans="1:7">
      <c r="A5065" s="190">
        <v>65116.800000000003</v>
      </c>
      <c r="F5065" s="174">
        <v>5059</v>
      </c>
      <c r="G5065" s="196">
        <v>43654.241582560018</v>
      </c>
    </row>
    <row r="5066" spans="1:7">
      <c r="A5066" s="190">
        <v>65116.800000000003</v>
      </c>
      <c r="F5066" s="174">
        <v>5060</v>
      </c>
      <c r="G5066" s="196">
        <v>79226.699776000023</v>
      </c>
    </row>
    <row r="5067" spans="1:7">
      <c r="A5067" s="190">
        <v>65117.980784639993</v>
      </c>
      <c r="F5067" s="174">
        <v>5061</v>
      </c>
      <c r="G5067" s="196">
        <v>64665.323520000005</v>
      </c>
    </row>
    <row r="5068" spans="1:7">
      <c r="A5068" s="190">
        <v>65117.980784639993</v>
      </c>
      <c r="F5068" s="174">
        <v>5062</v>
      </c>
      <c r="G5068" s="196">
        <v>65117.980784640014</v>
      </c>
    </row>
    <row r="5069" spans="1:7">
      <c r="A5069" s="190">
        <v>65117.98078464</v>
      </c>
      <c r="F5069" s="174">
        <v>5063</v>
      </c>
      <c r="G5069" s="196">
        <v>64873.176345600012</v>
      </c>
    </row>
    <row r="5070" spans="1:7">
      <c r="A5070" s="190">
        <v>65117.980784640007</v>
      </c>
      <c r="F5070" s="174">
        <v>5064</v>
      </c>
      <c r="G5070" s="196">
        <v>54325.038647600006</v>
      </c>
    </row>
    <row r="5071" spans="1:7">
      <c r="A5071" s="190">
        <v>65117.980784640007</v>
      </c>
      <c r="F5071" s="174">
        <v>5065</v>
      </c>
      <c r="G5071" s="196">
        <v>49234.107048000013</v>
      </c>
    </row>
    <row r="5072" spans="1:7">
      <c r="A5072" s="190">
        <v>65117.980784640007</v>
      </c>
      <c r="F5072" s="174">
        <v>5066</v>
      </c>
      <c r="G5072" s="196">
        <v>75223.427184640008</v>
      </c>
    </row>
    <row r="5073" spans="1:7">
      <c r="A5073" s="190">
        <v>65117.980784640007</v>
      </c>
      <c r="F5073" s="174">
        <v>5067</v>
      </c>
      <c r="G5073" s="196">
        <v>69391.450598400013</v>
      </c>
    </row>
    <row r="5074" spans="1:7">
      <c r="A5074" s="190">
        <v>65117.980784640007</v>
      </c>
      <c r="F5074" s="174">
        <v>5068</v>
      </c>
      <c r="G5074" s="196">
        <v>57615.600000000006</v>
      </c>
    </row>
    <row r="5075" spans="1:7">
      <c r="A5075" s="190">
        <v>65117.980784640007</v>
      </c>
      <c r="F5075" s="174">
        <v>5069</v>
      </c>
      <c r="G5075" s="196">
        <v>58767.911999999989</v>
      </c>
    </row>
    <row r="5076" spans="1:7">
      <c r="A5076" s="190">
        <v>65117.980784640007</v>
      </c>
      <c r="F5076" s="174">
        <v>5070</v>
      </c>
      <c r="G5076" s="196">
        <v>40983.066880000006</v>
      </c>
    </row>
    <row r="5077" spans="1:7">
      <c r="A5077" s="190">
        <v>65117.980784640007</v>
      </c>
      <c r="F5077" s="174">
        <v>5071</v>
      </c>
      <c r="G5077" s="196">
        <v>57616.644762880002</v>
      </c>
    </row>
    <row r="5078" spans="1:7">
      <c r="A5078" s="190">
        <v>65117.980784640007</v>
      </c>
      <c r="F5078" s="174">
        <v>5072</v>
      </c>
      <c r="G5078" s="196">
        <v>97447.143009484818</v>
      </c>
    </row>
    <row r="5079" spans="1:7">
      <c r="A5079" s="190">
        <v>65117.980784640014</v>
      </c>
      <c r="F5079" s="174">
        <v>5073</v>
      </c>
      <c r="G5079" s="196">
        <v>51329.314810820011</v>
      </c>
    </row>
    <row r="5080" spans="1:7">
      <c r="A5080" s="190">
        <v>65117.980784640014</v>
      </c>
      <c r="F5080" s="174">
        <v>5074</v>
      </c>
      <c r="G5080" s="196">
        <v>55736.72496</v>
      </c>
    </row>
    <row r="5081" spans="1:7">
      <c r="A5081" s="190">
        <v>65117.980784640014</v>
      </c>
      <c r="F5081" s="174">
        <v>5075</v>
      </c>
      <c r="G5081" s="196">
        <v>55234.001558399999</v>
      </c>
    </row>
    <row r="5082" spans="1:7">
      <c r="A5082" s="190">
        <v>65117.980784640014</v>
      </c>
      <c r="F5082" s="174">
        <v>5076</v>
      </c>
      <c r="G5082" s="196">
        <v>76321.383935999998</v>
      </c>
    </row>
    <row r="5083" spans="1:7">
      <c r="A5083" s="190">
        <v>65117.980784640014</v>
      </c>
      <c r="F5083" s="174">
        <v>5077</v>
      </c>
      <c r="G5083" s="196">
        <v>69023.808000000019</v>
      </c>
    </row>
    <row r="5084" spans="1:7">
      <c r="A5084" s="190">
        <v>65117.980784640014</v>
      </c>
      <c r="F5084" s="174">
        <v>5078</v>
      </c>
      <c r="G5084" s="196">
        <v>70032.545372160006</v>
      </c>
    </row>
    <row r="5085" spans="1:7">
      <c r="A5085" s="190">
        <v>65117.980784640014</v>
      </c>
      <c r="F5085" s="174">
        <v>5079</v>
      </c>
      <c r="G5085" s="196">
        <v>66948.582400000014</v>
      </c>
    </row>
    <row r="5086" spans="1:7">
      <c r="A5086" s="190">
        <v>65117.980784640014</v>
      </c>
      <c r="F5086" s="174">
        <v>5080</v>
      </c>
      <c r="G5086" s="196">
        <v>49764.932999999997</v>
      </c>
    </row>
    <row r="5087" spans="1:7">
      <c r="A5087" s="190">
        <v>65117.980784640014</v>
      </c>
      <c r="F5087" s="174">
        <v>5081</v>
      </c>
      <c r="G5087" s="196">
        <v>42006.911711520006</v>
      </c>
    </row>
    <row r="5088" spans="1:7">
      <c r="A5088" s="190">
        <v>65117.980784640014</v>
      </c>
      <c r="F5088" s="174">
        <v>5082</v>
      </c>
      <c r="G5088" s="196">
        <v>61329.954201600027</v>
      </c>
    </row>
    <row r="5089" spans="1:7">
      <c r="A5089" s="190">
        <v>65117.980784640014</v>
      </c>
      <c r="F5089" s="174">
        <v>5083</v>
      </c>
      <c r="G5089" s="196">
        <v>56008.968416999989</v>
      </c>
    </row>
    <row r="5090" spans="1:7">
      <c r="A5090" s="190">
        <v>65117.980784640014</v>
      </c>
      <c r="F5090" s="174">
        <v>5084</v>
      </c>
      <c r="G5090" s="196">
        <v>58141.054272000008</v>
      </c>
    </row>
    <row r="5091" spans="1:7">
      <c r="A5091" s="190">
        <v>65117.980784640014</v>
      </c>
      <c r="F5091" s="174">
        <v>5085</v>
      </c>
      <c r="G5091" s="196">
        <v>57336.586854400026</v>
      </c>
    </row>
    <row r="5092" spans="1:7">
      <c r="A5092" s="190">
        <v>65117.980784640014</v>
      </c>
      <c r="F5092" s="174">
        <v>5086</v>
      </c>
      <c r="G5092" s="196">
        <v>68621.101449599999</v>
      </c>
    </row>
    <row r="5093" spans="1:7">
      <c r="A5093" s="190">
        <v>65117.980784640014</v>
      </c>
      <c r="F5093" s="174">
        <v>5087</v>
      </c>
      <c r="G5093" s="196">
        <v>48142.072342799998</v>
      </c>
    </row>
    <row r="5094" spans="1:7">
      <c r="A5094" s="190">
        <v>65117.980784640014</v>
      </c>
      <c r="F5094" s="174">
        <v>5088</v>
      </c>
      <c r="G5094" s="196">
        <v>57400.040835200001</v>
      </c>
    </row>
    <row r="5095" spans="1:7">
      <c r="A5095" s="190">
        <v>65117.980784640022</v>
      </c>
      <c r="F5095" s="174">
        <v>5089</v>
      </c>
      <c r="G5095" s="196">
        <v>77555.150668800008</v>
      </c>
    </row>
    <row r="5096" spans="1:7">
      <c r="A5096" s="190">
        <v>65117.980784640022</v>
      </c>
      <c r="F5096" s="174">
        <v>5090</v>
      </c>
      <c r="G5096" s="196">
        <v>77977.413964799998</v>
      </c>
    </row>
    <row r="5097" spans="1:7">
      <c r="A5097" s="190">
        <v>65117.980784640029</v>
      </c>
      <c r="F5097" s="174">
        <v>5091</v>
      </c>
      <c r="G5097" s="196">
        <v>49130.674050000001</v>
      </c>
    </row>
    <row r="5098" spans="1:7">
      <c r="A5098" s="190">
        <v>65146.61408833538</v>
      </c>
      <c r="F5098" s="174">
        <v>5092</v>
      </c>
      <c r="G5098" s="196">
        <v>38830.471332499998</v>
      </c>
    </row>
    <row r="5099" spans="1:7">
      <c r="A5099" s="190">
        <v>65190.046377119987</v>
      </c>
      <c r="F5099" s="174">
        <v>5093</v>
      </c>
      <c r="G5099" s="196">
        <v>48708.943239488006</v>
      </c>
    </row>
    <row r="5100" spans="1:7">
      <c r="A5100" s="190">
        <v>65190.046377119994</v>
      </c>
      <c r="F5100" s="174">
        <v>5094</v>
      </c>
      <c r="G5100" s="196">
        <v>45931.636449999991</v>
      </c>
    </row>
    <row r="5101" spans="1:7">
      <c r="A5101" s="190">
        <v>65190.046377119994</v>
      </c>
      <c r="F5101" s="174">
        <v>5095</v>
      </c>
      <c r="G5101" s="196">
        <v>76770.672082944016</v>
      </c>
    </row>
    <row r="5102" spans="1:7">
      <c r="A5102" s="190">
        <v>65190.046377119994</v>
      </c>
      <c r="F5102" s="174">
        <v>5096</v>
      </c>
      <c r="G5102" s="196">
        <v>52327.179792384013</v>
      </c>
    </row>
    <row r="5103" spans="1:7">
      <c r="A5103" s="190">
        <v>65190.046377119994</v>
      </c>
      <c r="F5103" s="174">
        <v>5097</v>
      </c>
      <c r="G5103" s="196">
        <v>107914.51057766403</v>
      </c>
    </row>
    <row r="5104" spans="1:7">
      <c r="A5104" s="190">
        <v>65190.046377119994</v>
      </c>
      <c r="F5104" s="174">
        <v>5098</v>
      </c>
      <c r="G5104" s="196">
        <v>47376.216216000001</v>
      </c>
    </row>
    <row r="5105" spans="1:7">
      <c r="A5105" s="190">
        <v>65190.046377119994</v>
      </c>
      <c r="F5105" s="174">
        <v>5099</v>
      </c>
      <c r="G5105" s="196">
        <v>58108.658276400005</v>
      </c>
    </row>
    <row r="5106" spans="1:7">
      <c r="A5106" s="190">
        <v>65190.046377120001</v>
      </c>
      <c r="F5106" s="174">
        <v>5100</v>
      </c>
      <c r="G5106" s="196">
        <v>65921.87806848</v>
      </c>
    </row>
    <row r="5107" spans="1:7">
      <c r="A5107" s="190">
        <v>65190.046377120001</v>
      </c>
      <c r="F5107" s="174">
        <v>5101</v>
      </c>
      <c r="G5107" s="196">
        <v>79781.286674432034</v>
      </c>
    </row>
    <row r="5108" spans="1:7">
      <c r="A5108" s="190">
        <v>65190.046377120001</v>
      </c>
      <c r="F5108" s="174">
        <v>5102</v>
      </c>
      <c r="G5108" s="196">
        <v>69622.691039999991</v>
      </c>
    </row>
    <row r="5109" spans="1:7">
      <c r="A5109" s="190">
        <v>65190.046377120008</v>
      </c>
      <c r="F5109" s="174">
        <v>5103</v>
      </c>
      <c r="G5109" s="196">
        <v>34800.894118750002</v>
      </c>
    </row>
    <row r="5110" spans="1:7">
      <c r="A5110" s="190">
        <v>65190.046377120008</v>
      </c>
      <c r="F5110" s="174">
        <v>5104</v>
      </c>
      <c r="G5110" s="196">
        <v>38977.001413000005</v>
      </c>
    </row>
    <row r="5111" spans="1:7">
      <c r="A5111" s="190">
        <v>65190.046377120008</v>
      </c>
      <c r="F5111" s="174">
        <v>5105</v>
      </c>
      <c r="G5111" s="196">
        <v>28070.656411000007</v>
      </c>
    </row>
    <row r="5112" spans="1:7">
      <c r="A5112" s="190">
        <v>65190.046377120016</v>
      </c>
      <c r="F5112" s="174">
        <v>5106</v>
      </c>
      <c r="G5112" s="196">
        <v>77847.811614719991</v>
      </c>
    </row>
    <row r="5113" spans="1:7">
      <c r="A5113" s="190">
        <v>65218.711369082877</v>
      </c>
      <c r="F5113" s="174">
        <v>5107</v>
      </c>
      <c r="G5113" s="196">
        <v>46272.656999999999</v>
      </c>
    </row>
    <row r="5114" spans="1:7">
      <c r="A5114" s="190">
        <v>65218.711369082899</v>
      </c>
      <c r="F5114" s="174">
        <v>5108</v>
      </c>
      <c r="G5114" s="196">
        <v>45855.295780000015</v>
      </c>
    </row>
    <row r="5115" spans="1:7">
      <c r="A5115" s="190">
        <v>65218.711369082906</v>
      </c>
      <c r="F5115" s="174">
        <v>5109</v>
      </c>
      <c r="G5115" s="196">
        <v>66031.625923200016</v>
      </c>
    </row>
    <row r="5116" spans="1:7">
      <c r="A5116" s="190">
        <v>65226.390297600003</v>
      </c>
      <c r="F5116" s="174">
        <v>5110</v>
      </c>
      <c r="G5116" s="196">
        <v>69506.97465600002</v>
      </c>
    </row>
    <row r="5117" spans="1:7">
      <c r="A5117" s="190">
        <v>65226.390297600017</v>
      </c>
      <c r="F5117" s="174">
        <v>5111</v>
      </c>
      <c r="G5117" s="196">
        <v>72657.957507072031</v>
      </c>
    </row>
    <row r="5118" spans="1:7">
      <c r="A5118" s="190">
        <v>65255.071270502413</v>
      </c>
      <c r="F5118" s="174">
        <v>5112</v>
      </c>
      <c r="G5118" s="196">
        <v>66031.625923200016</v>
      </c>
    </row>
    <row r="5119" spans="1:7">
      <c r="A5119" s="190">
        <v>65255.071270502413</v>
      </c>
      <c r="F5119" s="174">
        <v>5113</v>
      </c>
      <c r="G5119" s="196">
        <v>68144.092799999999</v>
      </c>
    </row>
    <row r="5120" spans="1:7">
      <c r="A5120" s="190">
        <v>65255.07127050242</v>
      </c>
      <c r="F5120" s="174">
        <v>5114</v>
      </c>
      <c r="G5120" s="196">
        <v>51911.655600000006</v>
      </c>
    </row>
    <row r="5121" spans="1:7">
      <c r="A5121" s="190">
        <v>65255.07127050242</v>
      </c>
      <c r="F5121" s="174">
        <v>5115</v>
      </c>
      <c r="G5121" s="196">
        <v>51357.931273600007</v>
      </c>
    </row>
    <row r="5122" spans="1:7">
      <c r="A5122" s="190">
        <v>65255.071270502427</v>
      </c>
      <c r="F5122" s="174">
        <v>5116</v>
      </c>
      <c r="G5122" s="196">
        <v>75507.289174016027</v>
      </c>
    </row>
    <row r="5123" spans="1:7">
      <c r="A5123" s="190">
        <v>65255.071270502427</v>
      </c>
      <c r="F5123" s="174">
        <v>5117</v>
      </c>
      <c r="G5123" s="196">
        <v>84297.20856166404</v>
      </c>
    </row>
    <row r="5124" spans="1:7">
      <c r="A5124" s="190">
        <v>65255.071270502427</v>
      </c>
      <c r="F5124" s="174">
        <v>5118</v>
      </c>
      <c r="G5124" s="196">
        <v>58360.454476800005</v>
      </c>
    </row>
    <row r="5125" spans="1:7">
      <c r="A5125" s="190">
        <v>65255.071270502427</v>
      </c>
      <c r="F5125" s="174">
        <v>5119</v>
      </c>
      <c r="G5125" s="196">
        <v>77102.669588770557</v>
      </c>
    </row>
    <row r="5126" spans="1:7">
      <c r="A5126" s="190">
        <v>65290.888439363043</v>
      </c>
      <c r="F5126" s="174">
        <v>5120</v>
      </c>
      <c r="G5126" s="196">
        <v>34932.218247499994</v>
      </c>
    </row>
    <row r="5127" spans="1:7">
      <c r="A5127" s="190">
        <v>65326.104000000007</v>
      </c>
      <c r="F5127" s="174">
        <v>5121</v>
      </c>
      <c r="G5127" s="196">
        <v>51085.832000000002</v>
      </c>
    </row>
    <row r="5128" spans="1:7">
      <c r="A5128" s="190">
        <v>65326.104000000007</v>
      </c>
      <c r="F5128" s="174">
        <v>5122</v>
      </c>
      <c r="G5128" s="196">
        <v>64180.032000000007</v>
      </c>
    </row>
    <row r="5129" spans="1:7">
      <c r="A5129" s="190">
        <v>65326.104000000007</v>
      </c>
      <c r="F5129" s="174">
        <v>5123</v>
      </c>
      <c r="G5129" s="196">
        <v>86727.610368000009</v>
      </c>
    </row>
    <row r="5130" spans="1:7">
      <c r="A5130" s="190">
        <v>65326.104000000007</v>
      </c>
      <c r="F5130" s="174">
        <v>5124</v>
      </c>
      <c r="G5130" s="196">
        <v>85612.178391613488</v>
      </c>
    </row>
    <row r="5131" spans="1:7">
      <c r="A5131" s="190">
        <v>65327.288580019209</v>
      </c>
      <c r="F5131" s="174">
        <v>5125</v>
      </c>
      <c r="G5131" s="196">
        <v>68144.092800000013</v>
      </c>
    </row>
    <row r="5132" spans="1:7">
      <c r="A5132" s="190">
        <v>65327.288580019209</v>
      </c>
      <c r="F5132" s="174">
        <v>5126</v>
      </c>
      <c r="G5132" s="196">
        <v>36848.168168000011</v>
      </c>
    </row>
    <row r="5133" spans="1:7">
      <c r="A5133" s="190">
        <v>65327.288580019209</v>
      </c>
      <c r="F5133" s="174">
        <v>5127</v>
      </c>
      <c r="G5133" s="196">
        <v>54439.407150016006</v>
      </c>
    </row>
    <row r="5134" spans="1:7">
      <c r="A5134" s="190">
        <v>65327.288580019209</v>
      </c>
      <c r="F5134" s="174">
        <v>5128</v>
      </c>
      <c r="G5134" s="196">
        <v>49316.072820000001</v>
      </c>
    </row>
    <row r="5135" spans="1:7">
      <c r="A5135" s="190">
        <v>65327.288580019209</v>
      </c>
      <c r="F5135" s="174">
        <v>5129</v>
      </c>
      <c r="G5135" s="196">
        <v>76482.060533760028</v>
      </c>
    </row>
    <row r="5136" spans="1:7">
      <c r="A5136" s="190">
        <v>65327.288580019209</v>
      </c>
      <c r="F5136" s="174">
        <v>5130</v>
      </c>
      <c r="G5136" s="196">
        <v>51357.931273600007</v>
      </c>
    </row>
    <row r="5137" spans="1:7">
      <c r="A5137" s="190">
        <v>65327.288580019216</v>
      </c>
      <c r="F5137" s="174">
        <v>5131</v>
      </c>
      <c r="G5137" s="196">
        <v>49234.107048000005</v>
      </c>
    </row>
    <row r="5138" spans="1:7">
      <c r="A5138" s="190">
        <v>65327.288580019216</v>
      </c>
      <c r="F5138" s="174">
        <v>5132</v>
      </c>
      <c r="G5138" s="196">
        <v>68880.049002240004</v>
      </c>
    </row>
    <row r="5139" spans="1:7">
      <c r="A5139" s="190">
        <v>65327.288580019216</v>
      </c>
      <c r="F5139" s="174">
        <v>5133</v>
      </c>
      <c r="G5139" s="196">
        <v>89543.156951312034</v>
      </c>
    </row>
    <row r="5140" spans="1:7">
      <c r="A5140" s="190">
        <v>65327.288580019216</v>
      </c>
      <c r="F5140" s="174">
        <v>5134</v>
      </c>
      <c r="G5140" s="196">
        <v>52078.514493000002</v>
      </c>
    </row>
    <row r="5141" spans="1:7">
      <c r="A5141" s="190">
        <v>65327.288580019223</v>
      </c>
      <c r="F5141" s="174">
        <v>5135</v>
      </c>
      <c r="G5141" s="196">
        <v>39206.450930752013</v>
      </c>
    </row>
    <row r="5142" spans="1:7">
      <c r="A5142" s="190">
        <v>65327.288580019223</v>
      </c>
      <c r="F5142" s="174">
        <v>5136</v>
      </c>
      <c r="G5142" s="196">
        <v>51659.328000000009</v>
      </c>
    </row>
    <row r="5143" spans="1:7">
      <c r="A5143" s="190">
        <v>65363.709014016014</v>
      </c>
      <c r="F5143" s="174">
        <v>5137</v>
      </c>
      <c r="G5143" s="196">
        <v>45901.034905600012</v>
      </c>
    </row>
    <row r="5144" spans="1:7">
      <c r="A5144" s="190">
        <v>65363.709014016014</v>
      </c>
      <c r="F5144" s="174">
        <v>5138</v>
      </c>
      <c r="G5144" s="196">
        <v>76321.383936000013</v>
      </c>
    </row>
    <row r="5145" spans="1:7">
      <c r="A5145" s="190">
        <v>65363.709014016022</v>
      </c>
      <c r="F5145" s="174">
        <v>5139</v>
      </c>
      <c r="G5145" s="196">
        <v>96045.271829348378</v>
      </c>
    </row>
    <row r="5146" spans="1:7">
      <c r="A5146" s="190">
        <v>65363.709014016022</v>
      </c>
      <c r="F5146" s="174">
        <v>5140</v>
      </c>
      <c r="G5146" s="196">
        <v>68507.049757440007</v>
      </c>
    </row>
    <row r="5147" spans="1:7">
      <c r="A5147" s="190">
        <v>65363.709014016022</v>
      </c>
      <c r="F5147" s="174">
        <v>5141</v>
      </c>
      <c r="G5147" s="196">
        <v>68659.358208000005</v>
      </c>
    </row>
    <row r="5148" spans="1:7">
      <c r="A5148" s="190">
        <v>65399.585811903591</v>
      </c>
      <c r="F5148" s="174">
        <v>5142</v>
      </c>
      <c r="G5148" s="196">
        <v>82254.291517440011</v>
      </c>
    </row>
    <row r="5149" spans="1:7">
      <c r="A5149" s="190">
        <v>65399.585811903598</v>
      </c>
      <c r="F5149" s="174">
        <v>5143</v>
      </c>
      <c r="G5149" s="196">
        <v>45632.406400000007</v>
      </c>
    </row>
    <row r="5150" spans="1:7">
      <c r="A5150" s="190">
        <v>65399.585811903606</v>
      </c>
      <c r="F5150" s="174">
        <v>5144</v>
      </c>
      <c r="G5150" s="196">
        <v>80641.462272000019</v>
      </c>
    </row>
    <row r="5151" spans="1:7">
      <c r="A5151" s="190">
        <v>65436.046552127998</v>
      </c>
      <c r="F5151" s="174">
        <v>5145</v>
      </c>
      <c r="G5151" s="196">
        <v>54150.981920000013</v>
      </c>
    </row>
    <row r="5152" spans="1:7">
      <c r="A5152" s="190">
        <v>65436.046552128013</v>
      </c>
      <c r="F5152" s="174">
        <v>5146</v>
      </c>
      <c r="G5152" s="196">
        <v>48708.943239488006</v>
      </c>
    </row>
    <row r="5153" spans="1:7">
      <c r="A5153" s="190">
        <v>65463.632639999989</v>
      </c>
      <c r="F5153" s="174">
        <v>5147</v>
      </c>
      <c r="G5153" s="196">
        <v>48736.098826240013</v>
      </c>
    </row>
    <row r="5154" spans="1:7">
      <c r="A5154" s="190">
        <v>65463.632639999996</v>
      </c>
      <c r="F5154" s="174">
        <v>5148</v>
      </c>
      <c r="G5154" s="196">
        <v>112869.52556888069</v>
      </c>
    </row>
    <row r="5155" spans="1:7">
      <c r="A5155" s="190">
        <v>65463.632640000003</v>
      </c>
      <c r="F5155" s="174">
        <v>5149</v>
      </c>
      <c r="G5155" s="196">
        <v>136389.06150912002</v>
      </c>
    </row>
    <row r="5156" spans="1:7">
      <c r="A5156" s="190">
        <v>65463.632640000003</v>
      </c>
      <c r="F5156" s="174">
        <v>5150</v>
      </c>
      <c r="G5156" s="196">
        <v>82518.680311603224</v>
      </c>
    </row>
    <row r="5157" spans="1:7">
      <c r="A5157" s="190">
        <v>65572.617599999983</v>
      </c>
      <c r="F5157" s="174">
        <v>5151</v>
      </c>
      <c r="G5157" s="196">
        <v>44124.90726</v>
      </c>
    </row>
    <row r="5158" spans="1:7">
      <c r="A5158" s="190">
        <v>65572.617599999998</v>
      </c>
      <c r="F5158" s="174">
        <v>5152</v>
      </c>
      <c r="G5158" s="196">
        <v>57121.035776000012</v>
      </c>
    </row>
    <row r="5159" spans="1:7">
      <c r="A5159" s="190">
        <v>65572.617599999998</v>
      </c>
      <c r="F5159" s="174">
        <v>5153</v>
      </c>
      <c r="G5159" s="196">
        <v>58450.731887385613</v>
      </c>
    </row>
    <row r="5160" spans="1:7">
      <c r="A5160" s="190">
        <v>65572.617599999998</v>
      </c>
      <c r="F5160" s="174">
        <v>5154</v>
      </c>
      <c r="G5160" s="196">
        <v>75749.991174932511</v>
      </c>
    </row>
    <row r="5161" spans="1:7">
      <c r="A5161" s="190">
        <v>65572.617599999998</v>
      </c>
      <c r="F5161" s="174">
        <v>5155</v>
      </c>
      <c r="G5161" s="196">
        <v>67814.093673267242</v>
      </c>
    </row>
    <row r="5162" spans="1:7">
      <c r="A5162" s="190">
        <v>65572.617599999998</v>
      </c>
      <c r="F5162" s="174">
        <v>5156</v>
      </c>
      <c r="G5162" s="196">
        <v>43562.530991000014</v>
      </c>
    </row>
    <row r="5163" spans="1:7">
      <c r="A5163" s="190">
        <v>65572.617599999998</v>
      </c>
      <c r="F5163" s="174">
        <v>5157</v>
      </c>
      <c r="G5163" s="196">
        <v>63735.050444800021</v>
      </c>
    </row>
    <row r="5164" spans="1:7">
      <c r="A5164" s="190">
        <v>65572.617599999998</v>
      </c>
      <c r="F5164" s="174">
        <v>5158</v>
      </c>
      <c r="G5164" s="196">
        <v>117752.99235840001</v>
      </c>
    </row>
    <row r="5165" spans="1:7">
      <c r="A5165" s="190">
        <v>65572.617599999998</v>
      </c>
      <c r="F5165" s="174">
        <v>5159</v>
      </c>
      <c r="G5165" s="196">
        <v>82564.685070336025</v>
      </c>
    </row>
    <row r="5166" spans="1:7">
      <c r="A5166" s="190">
        <v>65572.617599999998</v>
      </c>
      <c r="F5166" s="174">
        <v>5160</v>
      </c>
      <c r="G5166" s="196">
        <v>46772.401695600005</v>
      </c>
    </row>
    <row r="5167" spans="1:7">
      <c r="A5167" s="190">
        <v>65572.617599999998</v>
      </c>
      <c r="F5167" s="174">
        <v>5161</v>
      </c>
      <c r="G5167" s="196">
        <v>67671.627089920017</v>
      </c>
    </row>
    <row r="5168" spans="1:7">
      <c r="A5168" s="190">
        <v>65572.617599999998</v>
      </c>
      <c r="F5168" s="174">
        <v>5162</v>
      </c>
      <c r="G5168" s="196">
        <v>50916.158720000014</v>
      </c>
    </row>
    <row r="5169" spans="1:7">
      <c r="A5169" s="190">
        <v>65572.617599999998</v>
      </c>
      <c r="F5169" s="174">
        <v>5163</v>
      </c>
      <c r="G5169" s="196">
        <v>109720.12894617603</v>
      </c>
    </row>
    <row r="5170" spans="1:7">
      <c r="A5170" s="190">
        <v>65572.617599999998</v>
      </c>
      <c r="F5170" s="174">
        <v>5164</v>
      </c>
      <c r="G5170" s="196">
        <v>67559.153471488025</v>
      </c>
    </row>
    <row r="5171" spans="1:7">
      <c r="A5171" s="190">
        <v>65572.617599999998</v>
      </c>
      <c r="F5171" s="174">
        <v>5165</v>
      </c>
      <c r="G5171" s="196">
        <v>108321.73514588163</v>
      </c>
    </row>
    <row r="5172" spans="1:7">
      <c r="A5172" s="190">
        <v>65572.617599999998</v>
      </c>
      <c r="F5172" s="174">
        <v>5166</v>
      </c>
      <c r="G5172" s="196">
        <v>93221.118950399978</v>
      </c>
    </row>
    <row r="5173" spans="1:7">
      <c r="A5173" s="190">
        <v>65572.617600000012</v>
      </c>
      <c r="F5173" s="174">
        <v>5167</v>
      </c>
      <c r="G5173" s="196">
        <v>51466.053234176012</v>
      </c>
    </row>
    <row r="5174" spans="1:7">
      <c r="A5174" s="190">
        <v>65572.617600000012</v>
      </c>
      <c r="F5174" s="174">
        <v>5168</v>
      </c>
      <c r="G5174" s="196">
        <v>85158.596812800024</v>
      </c>
    </row>
    <row r="5175" spans="1:7">
      <c r="A5175" s="190">
        <v>65572.617600000012</v>
      </c>
      <c r="F5175" s="174">
        <v>5169</v>
      </c>
      <c r="G5175" s="196">
        <v>66948.582400000014</v>
      </c>
    </row>
    <row r="5176" spans="1:7">
      <c r="A5176" s="190">
        <v>65572.617600000012</v>
      </c>
      <c r="F5176" s="174">
        <v>5170</v>
      </c>
      <c r="G5176" s="196">
        <v>48215.372800000012</v>
      </c>
    </row>
    <row r="5177" spans="1:7">
      <c r="A5177" s="190">
        <v>65674.051459199996</v>
      </c>
      <c r="F5177" s="174">
        <v>5171</v>
      </c>
      <c r="G5177" s="196">
        <v>44198.367150000005</v>
      </c>
    </row>
    <row r="5178" spans="1:7">
      <c r="A5178" s="190">
        <v>65674.051459200011</v>
      </c>
      <c r="F5178" s="174">
        <v>5172</v>
      </c>
      <c r="G5178" s="196">
        <v>75505.919999999998</v>
      </c>
    </row>
    <row r="5179" spans="1:7">
      <c r="A5179" s="190">
        <v>65674.051459200011</v>
      </c>
      <c r="F5179" s="174">
        <v>5173</v>
      </c>
      <c r="G5179" s="196">
        <v>48472.183101440016</v>
      </c>
    </row>
    <row r="5180" spans="1:7">
      <c r="A5180" s="190">
        <v>65674.051459200011</v>
      </c>
      <c r="F5180" s="174">
        <v>5174</v>
      </c>
      <c r="G5180" s="196">
        <v>66031.625923200016</v>
      </c>
    </row>
    <row r="5181" spans="1:7">
      <c r="A5181" s="190">
        <v>65681.784</v>
      </c>
      <c r="F5181" s="174">
        <v>5175</v>
      </c>
      <c r="G5181" s="196">
        <v>76855.633623552014</v>
      </c>
    </row>
    <row r="5182" spans="1:7">
      <c r="A5182" s="190">
        <v>65681.784</v>
      </c>
      <c r="F5182" s="174">
        <v>5176</v>
      </c>
      <c r="G5182" s="196">
        <v>81376.912407920681</v>
      </c>
    </row>
    <row r="5183" spans="1:7">
      <c r="A5183" s="190">
        <v>65710.665215999994</v>
      </c>
      <c r="F5183" s="174">
        <v>5177</v>
      </c>
      <c r="G5183" s="196">
        <v>76321.383936000027</v>
      </c>
    </row>
    <row r="5184" spans="1:7">
      <c r="A5184" s="190">
        <v>65710.665216000009</v>
      </c>
      <c r="F5184" s="174">
        <v>5178</v>
      </c>
      <c r="G5184" s="196">
        <v>64736.88816000001</v>
      </c>
    </row>
    <row r="5185" spans="1:7">
      <c r="A5185" s="190">
        <v>65710.665216000009</v>
      </c>
      <c r="F5185" s="174">
        <v>5179</v>
      </c>
      <c r="G5185" s="196">
        <v>32900.150150000009</v>
      </c>
    </row>
    <row r="5186" spans="1:7">
      <c r="A5186" s="190">
        <v>65710.665216000009</v>
      </c>
      <c r="F5186" s="174">
        <v>5180</v>
      </c>
      <c r="G5186" s="196">
        <v>35005.759759600005</v>
      </c>
    </row>
    <row r="5187" spans="1:7">
      <c r="A5187" s="190">
        <v>65710.665216000009</v>
      </c>
      <c r="F5187" s="174">
        <v>5181</v>
      </c>
      <c r="G5187" s="196">
        <v>207517.24377538572</v>
      </c>
    </row>
    <row r="5188" spans="1:7">
      <c r="A5188" s="190">
        <v>65710.665216000009</v>
      </c>
      <c r="F5188" s="174">
        <v>5182</v>
      </c>
      <c r="G5188" s="196">
        <v>58263.45649152001</v>
      </c>
    </row>
    <row r="5189" spans="1:7">
      <c r="A5189" s="190">
        <v>65710.665216000009</v>
      </c>
      <c r="F5189" s="174">
        <v>5183</v>
      </c>
      <c r="G5189" s="196">
        <v>73563.598080000011</v>
      </c>
    </row>
    <row r="5190" spans="1:7">
      <c r="A5190" s="190">
        <v>65710.665216000009</v>
      </c>
      <c r="F5190" s="174">
        <v>5184</v>
      </c>
      <c r="G5190" s="196">
        <v>106421.35382753285</v>
      </c>
    </row>
    <row r="5191" spans="1:7">
      <c r="A5191" s="190">
        <v>65710.665216000009</v>
      </c>
      <c r="F5191" s="174">
        <v>5185</v>
      </c>
      <c r="G5191" s="196">
        <v>48087.271000000008</v>
      </c>
    </row>
    <row r="5192" spans="1:7">
      <c r="A5192" s="190">
        <v>65710.665216000023</v>
      </c>
      <c r="F5192" s="174">
        <v>5186</v>
      </c>
      <c r="G5192" s="196">
        <v>50809.192000000003</v>
      </c>
    </row>
    <row r="5193" spans="1:7">
      <c r="A5193" s="190">
        <v>65783.386727999998</v>
      </c>
      <c r="F5193" s="174">
        <v>5187</v>
      </c>
      <c r="G5193" s="196">
        <v>55026.354936000003</v>
      </c>
    </row>
    <row r="5194" spans="1:7">
      <c r="A5194" s="190">
        <v>65783.386727999998</v>
      </c>
      <c r="F5194" s="174">
        <v>5188</v>
      </c>
      <c r="G5194" s="196">
        <v>65081.697269568009</v>
      </c>
    </row>
    <row r="5195" spans="1:7">
      <c r="A5195" s="190">
        <v>65783.386727999998</v>
      </c>
      <c r="F5195" s="174">
        <v>5189</v>
      </c>
      <c r="G5195" s="196">
        <v>48994.794240000017</v>
      </c>
    </row>
    <row r="5196" spans="1:7">
      <c r="A5196" s="190">
        <v>65783.386727999998</v>
      </c>
      <c r="F5196" s="174">
        <v>5190</v>
      </c>
      <c r="G5196" s="196">
        <v>64736.888159999995</v>
      </c>
    </row>
    <row r="5197" spans="1:7">
      <c r="A5197" s="190">
        <v>65783.386727999998</v>
      </c>
      <c r="F5197" s="174">
        <v>5191</v>
      </c>
      <c r="G5197" s="196">
        <v>28511.89309453125</v>
      </c>
    </row>
    <row r="5198" spans="1:7">
      <c r="A5198" s="190">
        <v>65783.386727999998</v>
      </c>
      <c r="F5198" s="174">
        <v>5192</v>
      </c>
      <c r="G5198" s="196">
        <v>72384.807290880024</v>
      </c>
    </row>
    <row r="5199" spans="1:7">
      <c r="A5199" s="190">
        <v>65783.386727999998</v>
      </c>
      <c r="F5199" s="174">
        <v>5193</v>
      </c>
      <c r="G5199" s="196">
        <v>51272.571831040012</v>
      </c>
    </row>
    <row r="5200" spans="1:7">
      <c r="A5200" s="190">
        <v>65783.386727999998</v>
      </c>
      <c r="F5200" s="174">
        <v>5194</v>
      </c>
      <c r="G5200" s="196">
        <v>55411.539420552006</v>
      </c>
    </row>
    <row r="5201" spans="1:7">
      <c r="A5201" s="190">
        <v>65783.386727999998</v>
      </c>
      <c r="F5201" s="174">
        <v>5195</v>
      </c>
      <c r="G5201" s="196">
        <v>67305.171691520009</v>
      </c>
    </row>
    <row r="5202" spans="1:7">
      <c r="A5202" s="190">
        <v>65783.386727999998</v>
      </c>
      <c r="F5202" s="174">
        <v>5196</v>
      </c>
      <c r="G5202" s="196">
        <v>83141.130239999999</v>
      </c>
    </row>
    <row r="5203" spans="1:7">
      <c r="A5203" s="190">
        <v>65783.386728000012</v>
      </c>
      <c r="F5203" s="174">
        <v>5197</v>
      </c>
      <c r="G5203" s="196">
        <v>52327.179792384035</v>
      </c>
    </row>
    <row r="5204" spans="1:7">
      <c r="A5204" s="190">
        <v>65783.386728000012</v>
      </c>
      <c r="F5204" s="174">
        <v>5198</v>
      </c>
      <c r="G5204" s="196">
        <v>91241.353727999987</v>
      </c>
    </row>
    <row r="5205" spans="1:7">
      <c r="A5205" s="190">
        <v>65783.386728000012</v>
      </c>
      <c r="F5205" s="174">
        <v>5199</v>
      </c>
      <c r="G5205" s="196">
        <v>60742.917451596819</v>
      </c>
    </row>
    <row r="5206" spans="1:7">
      <c r="A5206" s="190">
        <v>65820.061440000005</v>
      </c>
      <c r="F5206" s="174">
        <v>5200</v>
      </c>
      <c r="G5206" s="196">
        <v>65572.617599999998</v>
      </c>
    </row>
    <row r="5207" spans="1:7">
      <c r="A5207" s="190">
        <v>65820.061440000005</v>
      </c>
      <c r="F5207" s="174">
        <v>5201</v>
      </c>
      <c r="G5207" s="196">
        <v>57304.63910528001</v>
      </c>
    </row>
    <row r="5208" spans="1:7">
      <c r="A5208" s="190">
        <v>65820.061440000005</v>
      </c>
      <c r="F5208" s="174">
        <v>5202</v>
      </c>
      <c r="G5208" s="196">
        <v>106882.49840271365</v>
      </c>
    </row>
    <row r="5209" spans="1:7">
      <c r="A5209" s="190">
        <v>65820.061440000005</v>
      </c>
      <c r="F5209" s="174">
        <v>5203</v>
      </c>
      <c r="G5209" s="196">
        <v>41848.990990800005</v>
      </c>
    </row>
    <row r="5210" spans="1:7">
      <c r="A5210" s="190">
        <v>65820.061440000005</v>
      </c>
      <c r="F5210" s="174">
        <v>5204</v>
      </c>
      <c r="G5210" s="196">
        <v>63601.153280000013</v>
      </c>
    </row>
    <row r="5211" spans="1:7">
      <c r="A5211" s="190">
        <v>65820.061440000005</v>
      </c>
      <c r="F5211" s="174">
        <v>5205</v>
      </c>
      <c r="G5211" s="196">
        <v>147154.0552925184</v>
      </c>
    </row>
    <row r="5212" spans="1:7">
      <c r="A5212" s="190">
        <v>65820.061440000005</v>
      </c>
      <c r="F5212" s="174">
        <v>5206</v>
      </c>
      <c r="G5212" s="196">
        <v>57304.63910528001</v>
      </c>
    </row>
    <row r="5213" spans="1:7">
      <c r="A5213" s="190">
        <v>65820.06144000002</v>
      </c>
      <c r="F5213" s="174">
        <v>5207</v>
      </c>
      <c r="G5213" s="196">
        <v>61500.04375199999</v>
      </c>
    </row>
    <row r="5214" spans="1:7">
      <c r="A5214" s="190">
        <v>65892.904020000002</v>
      </c>
      <c r="F5214" s="174">
        <v>5208</v>
      </c>
      <c r="G5214" s="196">
        <v>72384.807290880024</v>
      </c>
    </row>
    <row r="5215" spans="1:7">
      <c r="A5215" s="190">
        <v>65892.904020000002</v>
      </c>
      <c r="F5215" s="174">
        <v>5209</v>
      </c>
      <c r="G5215" s="196">
        <v>57026.097766400024</v>
      </c>
    </row>
    <row r="5216" spans="1:7">
      <c r="A5216" s="190">
        <v>65892.904020000002</v>
      </c>
      <c r="F5216" s="174">
        <v>5210</v>
      </c>
      <c r="G5216" s="196">
        <v>72273.008640000015</v>
      </c>
    </row>
    <row r="5217" spans="1:7">
      <c r="A5217" s="190">
        <v>65892.904020000002</v>
      </c>
      <c r="F5217" s="174">
        <v>5211</v>
      </c>
      <c r="G5217" s="196">
        <v>45682.907449999999</v>
      </c>
    </row>
    <row r="5218" spans="1:7">
      <c r="A5218" s="190">
        <v>65892.904020000002</v>
      </c>
      <c r="F5218" s="174">
        <v>5212</v>
      </c>
      <c r="G5218" s="196">
        <v>64944.971014800001</v>
      </c>
    </row>
    <row r="5219" spans="1:7">
      <c r="A5219" s="190">
        <v>65921.87806848</v>
      </c>
      <c r="F5219" s="174">
        <v>5213</v>
      </c>
      <c r="G5219" s="196">
        <v>52020.943296000012</v>
      </c>
    </row>
    <row r="5220" spans="1:7">
      <c r="A5220" s="190">
        <v>65921.87806848</v>
      </c>
      <c r="F5220" s="174">
        <v>5214</v>
      </c>
      <c r="G5220" s="196">
        <v>35005.759759599998</v>
      </c>
    </row>
    <row r="5221" spans="1:7">
      <c r="A5221" s="190">
        <v>65921.87806848</v>
      </c>
      <c r="F5221" s="174">
        <v>5215</v>
      </c>
      <c r="G5221" s="196">
        <v>52443.064094450994</v>
      </c>
    </row>
    <row r="5222" spans="1:7">
      <c r="A5222" s="190">
        <v>65921.87806848</v>
      </c>
      <c r="F5222" s="174">
        <v>5216</v>
      </c>
      <c r="G5222" s="196">
        <v>95737.54400931843</v>
      </c>
    </row>
    <row r="5223" spans="1:7">
      <c r="A5223" s="190">
        <v>65921.87806848</v>
      </c>
      <c r="F5223" s="174">
        <v>5217</v>
      </c>
      <c r="G5223" s="196">
        <v>71533.537038172188</v>
      </c>
    </row>
    <row r="5224" spans="1:7">
      <c r="A5224" s="190">
        <v>65921.878068480015</v>
      </c>
      <c r="F5224" s="174">
        <v>5218</v>
      </c>
      <c r="G5224" s="196">
        <v>86078.309658378261</v>
      </c>
    </row>
    <row r="5225" spans="1:7">
      <c r="A5225" s="190">
        <v>65958.629990400004</v>
      </c>
      <c r="F5225" s="174">
        <v>5219</v>
      </c>
      <c r="G5225" s="196">
        <v>83711.229952000052</v>
      </c>
    </row>
    <row r="5226" spans="1:7">
      <c r="A5226" s="190">
        <v>65958.629990400004</v>
      </c>
      <c r="F5226" s="174">
        <v>5220</v>
      </c>
      <c r="G5226" s="196">
        <v>46273.496077513599</v>
      </c>
    </row>
    <row r="5227" spans="1:7">
      <c r="A5227" s="190">
        <v>65958.629990400004</v>
      </c>
      <c r="F5227" s="174">
        <v>5221</v>
      </c>
      <c r="G5227" s="196">
        <v>71731.92471531521</v>
      </c>
    </row>
    <row r="5228" spans="1:7">
      <c r="A5228" s="190">
        <v>65958.629990400004</v>
      </c>
      <c r="F5228" s="174">
        <v>5222</v>
      </c>
      <c r="G5228" s="196">
        <v>80766.206029824039</v>
      </c>
    </row>
    <row r="5229" spans="1:7">
      <c r="A5229" s="190">
        <v>65958.629990400004</v>
      </c>
      <c r="F5229" s="174">
        <v>5223</v>
      </c>
      <c r="G5229" s="196">
        <v>57121.035776000019</v>
      </c>
    </row>
    <row r="5230" spans="1:7">
      <c r="A5230" s="190">
        <v>65958.629990400019</v>
      </c>
      <c r="F5230" s="174">
        <v>5224</v>
      </c>
      <c r="G5230" s="196">
        <v>100776.36211507203</v>
      </c>
    </row>
    <row r="5231" spans="1:7">
      <c r="A5231" s="190">
        <v>65958.629990400019</v>
      </c>
      <c r="F5231" s="174">
        <v>5225</v>
      </c>
      <c r="G5231" s="196">
        <v>72657.957507072017</v>
      </c>
    </row>
    <row r="5232" spans="1:7">
      <c r="A5232" s="190">
        <v>65958.629990400019</v>
      </c>
      <c r="F5232" s="174">
        <v>5226</v>
      </c>
      <c r="G5232" s="196">
        <v>64736.88816000001</v>
      </c>
    </row>
    <row r="5233" spans="1:7">
      <c r="A5233" s="190">
        <v>66031.625923199987</v>
      </c>
      <c r="F5233" s="174">
        <v>5227</v>
      </c>
      <c r="G5233" s="196">
        <v>46048.573946368015</v>
      </c>
    </row>
    <row r="5234" spans="1:7">
      <c r="A5234" s="190">
        <v>66031.625923199987</v>
      </c>
      <c r="F5234" s="174">
        <v>5228</v>
      </c>
      <c r="G5234" s="196">
        <v>102133.37608243202</v>
      </c>
    </row>
    <row r="5235" spans="1:7">
      <c r="A5235" s="190">
        <v>66031.625923199987</v>
      </c>
      <c r="F5235" s="174">
        <v>5229</v>
      </c>
      <c r="G5235" s="196">
        <v>85659.907797811233</v>
      </c>
    </row>
    <row r="5236" spans="1:7">
      <c r="A5236" s="190">
        <v>66031.625923199987</v>
      </c>
      <c r="F5236" s="174">
        <v>5230</v>
      </c>
      <c r="G5236" s="196">
        <v>60354.301952000023</v>
      </c>
    </row>
    <row r="5237" spans="1:7">
      <c r="A5237" s="190">
        <v>66031.625923200001</v>
      </c>
      <c r="F5237" s="174">
        <v>5231</v>
      </c>
      <c r="G5237" s="196">
        <v>43514.373952000009</v>
      </c>
    </row>
    <row r="5238" spans="1:7">
      <c r="A5238" s="190">
        <v>66031.625923200001</v>
      </c>
      <c r="F5238" s="174">
        <v>5232</v>
      </c>
      <c r="G5238" s="196">
        <v>82117.580783616009</v>
      </c>
    </row>
    <row r="5239" spans="1:7">
      <c r="A5239" s="190">
        <v>66031.625923200001</v>
      </c>
      <c r="F5239" s="174">
        <v>5233</v>
      </c>
      <c r="G5239" s="196">
        <v>72232.738368000006</v>
      </c>
    </row>
    <row r="5240" spans="1:7">
      <c r="A5240" s="190">
        <v>66031.625923200001</v>
      </c>
      <c r="F5240" s="174">
        <v>5234</v>
      </c>
      <c r="G5240" s="196">
        <v>61827.612406089604</v>
      </c>
    </row>
    <row r="5241" spans="1:7">
      <c r="A5241" s="190">
        <v>66031.625923200001</v>
      </c>
      <c r="F5241" s="174">
        <v>5235</v>
      </c>
      <c r="G5241" s="196">
        <v>54060.980288000013</v>
      </c>
    </row>
    <row r="5242" spans="1:7">
      <c r="A5242" s="190">
        <v>66031.625923200001</v>
      </c>
      <c r="F5242" s="174">
        <v>5236</v>
      </c>
      <c r="G5242" s="196">
        <v>122235.47965440001</v>
      </c>
    </row>
    <row r="5243" spans="1:7">
      <c r="A5243" s="190">
        <v>66031.625923200001</v>
      </c>
      <c r="F5243" s="174">
        <v>5237</v>
      </c>
      <c r="G5243" s="196">
        <v>90899.989409919013</v>
      </c>
    </row>
    <row r="5244" spans="1:7">
      <c r="A5244" s="190">
        <v>66031.625923200001</v>
      </c>
      <c r="F5244" s="174">
        <v>5238</v>
      </c>
      <c r="G5244" s="196">
        <v>104407.65322444802</v>
      </c>
    </row>
    <row r="5245" spans="1:7">
      <c r="A5245" s="190">
        <v>66031.625923200001</v>
      </c>
      <c r="F5245" s="174">
        <v>5239</v>
      </c>
      <c r="G5245" s="196">
        <v>131664.15473541123</v>
      </c>
    </row>
    <row r="5246" spans="1:7">
      <c r="A5246" s="190">
        <v>66031.625923200016</v>
      </c>
      <c r="F5246" s="174">
        <v>5240</v>
      </c>
      <c r="G5246" s="196">
        <v>63362.051200000016</v>
      </c>
    </row>
    <row r="5247" spans="1:7">
      <c r="A5247" s="190">
        <v>66031.625923200016</v>
      </c>
      <c r="F5247" s="174">
        <v>5241</v>
      </c>
      <c r="G5247" s="196">
        <v>33075.386739220005</v>
      </c>
    </row>
    <row r="5248" spans="1:7">
      <c r="A5248" s="190">
        <v>66031.625923200016</v>
      </c>
      <c r="F5248" s="174">
        <v>5242</v>
      </c>
      <c r="G5248" s="196">
        <v>81070.98416578563</v>
      </c>
    </row>
    <row r="5249" spans="1:7">
      <c r="A5249" s="190">
        <v>66031.625923200016</v>
      </c>
      <c r="F5249" s="174">
        <v>5243</v>
      </c>
      <c r="G5249" s="196">
        <v>111321.59754240001</v>
      </c>
    </row>
    <row r="5250" spans="1:7">
      <c r="A5250" s="190">
        <v>66141.556487999973</v>
      </c>
      <c r="F5250" s="174">
        <v>5244</v>
      </c>
      <c r="G5250" s="196">
        <v>90168.323997696018</v>
      </c>
    </row>
    <row r="5251" spans="1:7">
      <c r="A5251" s="190">
        <v>66141.556487999987</v>
      </c>
      <c r="F5251" s="174">
        <v>5245</v>
      </c>
      <c r="G5251" s="196">
        <v>108728.52479999998</v>
      </c>
    </row>
    <row r="5252" spans="1:7">
      <c r="A5252" s="190">
        <v>66141.556488000002</v>
      </c>
      <c r="F5252" s="174">
        <v>5246</v>
      </c>
      <c r="G5252" s="196">
        <v>64046.361352960004</v>
      </c>
    </row>
    <row r="5253" spans="1:7">
      <c r="A5253" s="190">
        <v>66141.556488000002</v>
      </c>
      <c r="F5253" s="174">
        <v>5247</v>
      </c>
      <c r="G5253" s="196">
        <v>68401.240319999997</v>
      </c>
    </row>
    <row r="5254" spans="1:7">
      <c r="A5254" s="190">
        <v>66169.439999999988</v>
      </c>
      <c r="F5254" s="174">
        <v>5248</v>
      </c>
      <c r="G5254" s="196">
        <v>39822.728802149999</v>
      </c>
    </row>
    <row r="5255" spans="1:7">
      <c r="A5255" s="190">
        <v>66169.439999999988</v>
      </c>
      <c r="F5255" s="174">
        <v>5249</v>
      </c>
      <c r="G5255" s="196">
        <v>91585.66072320001</v>
      </c>
    </row>
    <row r="5256" spans="1:7">
      <c r="A5256" s="190">
        <v>66170.639872511994</v>
      </c>
      <c r="F5256" s="174">
        <v>5250</v>
      </c>
      <c r="G5256" s="196">
        <v>77144.256000000008</v>
      </c>
    </row>
    <row r="5257" spans="1:7">
      <c r="A5257" s="190">
        <v>66170.639872511994</v>
      </c>
      <c r="F5257" s="174">
        <v>5251</v>
      </c>
      <c r="G5257" s="196">
        <v>51272.571831039997</v>
      </c>
    </row>
    <row r="5258" spans="1:7">
      <c r="A5258" s="190">
        <v>66170.639872512009</v>
      </c>
      <c r="F5258" s="174">
        <v>5252</v>
      </c>
      <c r="G5258" s="196">
        <v>43187.813200000004</v>
      </c>
    </row>
    <row r="5259" spans="1:7">
      <c r="A5259" s="190">
        <v>66170.639872512009</v>
      </c>
      <c r="F5259" s="174">
        <v>5253</v>
      </c>
      <c r="G5259" s="196">
        <v>54325.038647600013</v>
      </c>
    </row>
    <row r="5260" spans="1:7">
      <c r="A5260" s="190">
        <v>66170.639872512009</v>
      </c>
      <c r="F5260" s="174">
        <v>5254</v>
      </c>
      <c r="G5260" s="196">
        <v>73319.268556800016</v>
      </c>
    </row>
    <row r="5261" spans="1:7">
      <c r="A5261" s="190">
        <v>66170.639872512009</v>
      </c>
      <c r="F5261" s="174">
        <v>5255</v>
      </c>
      <c r="G5261" s="196">
        <v>48114.080000000016</v>
      </c>
    </row>
    <row r="5262" spans="1:7">
      <c r="A5262" s="190">
        <v>66170.639872512009</v>
      </c>
      <c r="F5262" s="174">
        <v>5256</v>
      </c>
      <c r="G5262" s="196">
        <v>83980.301762560033</v>
      </c>
    </row>
    <row r="5263" spans="1:7">
      <c r="A5263" s="190">
        <v>66170.639872512023</v>
      </c>
      <c r="F5263" s="174">
        <v>5257</v>
      </c>
      <c r="G5263" s="196">
        <v>67814.093673267227</v>
      </c>
    </row>
    <row r="5264" spans="1:7">
      <c r="A5264" s="190">
        <v>66243.870435096003</v>
      </c>
      <c r="F5264" s="174">
        <v>5258</v>
      </c>
      <c r="G5264" s="196">
        <v>84885.749760000021</v>
      </c>
    </row>
    <row r="5265" spans="1:7">
      <c r="A5265" s="190">
        <v>66280.801870079988</v>
      </c>
      <c r="F5265" s="174">
        <v>5259</v>
      </c>
      <c r="G5265" s="196">
        <v>28464.504906562492</v>
      </c>
    </row>
    <row r="5266" spans="1:7">
      <c r="A5266" s="190">
        <v>66280.801870079988</v>
      </c>
      <c r="F5266" s="174">
        <v>5260</v>
      </c>
      <c r="G5266" s="196">
        <v>134934.2448530228</v>
      </c>
    </row>
    <row r="5267" spans="1:7">
      <c r="A5267" s="190">
        <v>66280.801870080002</v>
      </c>
      <c r="F5267" s="174">
        <v>5261</v>
      </c>
      <c r="G5267" s="196">
        <v>64873.176345600012</v>
      </c>
    </row>
    <row r="5268" spans="1:7">
      <c r="A5268" s="190">
        <v>66280.801870080002</v>
      </c>
      <c r="F5268" s="174">
        <v>5262</v>
      </c>
      <c r="G5268" s="196">
        <v>95737.544009318459</v>
      </c>
    </row>
    <row r="5269" spans="1:7">
      <c r="A5269" s="190">
        <v>66280.801870080017</v>
      </c>
      <c r="F5269" s="174">
        <v>5263</v>
      </c>
      <c r="G5269" s="196">
        <v>54348.926140902418</v>
      </c>
    </row>
    <row r="5270" spans="1:7">
      <c r="A5270" s="190">
        <v>66419.135999999999</v>
      </c>
      <c r="F5270" s="174">
        <v>5264</v>
      </c>
      <c r="G5270" s="196">
        <v>95272.191393792047</v>
      </c>
    </row>
    <row r="5271" spans="1:7">
      <c r="A5271" s="190">
        <v>66419.135999999999</v>
      </c>
      <c r="F5271" s="174">
        <v>5265</v>
      </c>
      <c r="G5271" s="196">
        <v>71731.924715315225</v>
      </c>
    </row>
    <row r="5272" spans="1:7">
      <c r="A5272" s="190">
        <v>66483.200000000012</v>
      </c>
      <c r="F5272" s="174">
        <v>5266</v>
      </c>
      <c r="G5272" s="196">
        <v>49316.072819999994</v>
      </c>
    </row>
    <row r="5273" spans="1:7">
      <c r="A5273" s="190">
        <v>66558.965759999992</v>
      </c>
      <c r="F5273" s="174">
        <v>5267</v>
      </c>
      <c r="G5273" s="196">
        <v>51164.856344000007</v>
      </c>
    </row>
    <row r="5274" spans="1:7">
      <c r="A5274" s="190">
        <v>66558.965759999992</v>
      </c>
      <c r="F5274" s="174">
        <v>5268</v>
      </c>
      <c r="G5274" s="196">
        <v>61397.827612800007</v>
      </c>
    </row>
    <row r="5275" spans="1:7">
      <c r="A5275" s="190">
        <v>66632.626079999987</v>
      </c>
      <c r="F5275" s="174">
        <v>5269</v>
      </c>
      <c r="G5275" s="196">
        <v>51551.734787840011</v>
      </c>
    </row>
    <row r="5276" spans="1:7">
      <c r="A5276" s="190">
        <v>66743.557199999981</v>
      </c>
      <c r="F5276" s="174">
        <v>5270</v>
      </c>
      <c r="G5276" s="196">
        <v>115687.15038720005</v>
      </c>
    </row>
    <row r="5277" spans="1:7">
      <c r="A5277" s="190">
        <v>66743.557199999981</v>
      </c>
      <c r="F5277" s="174">
        <v>5271</v>
      </c>
      <c r="G5277" s="196">
        <v>44359.930450248001</v>
      </c>
    </row>
    <row r="5278" spans="1:7">
      <c r="A5278" s="190">
        <v>66743.557199999981</v>
      </c>
      <c r="F5278" s="174">
        <v>5272</v>
      </c>
      <c r="G5278" s="196">
        <v>43562.530991</v>
      </c>
    </row>
    <row r="5279" spans="1:7">
      <c r="A5279" s="190">
        <v>66743.557199999996</v>
      </c>
      <c r="F5279" s="174">
        <v>5273</v>
      </c>
      <c r="G5279" s="196">
        <v>81205.952507904018</v>
      </c>
    </row>
    <row r="5280" spans="1:7">
      <c r="A5280" s="190">
        <v>66772.905292800002</v>
      </c>
      <c r="F5280" s="174">
        <v>5274</v>
      </c>
      <c r="G5280" s="196">
        <v>61329.954201600012</v>
      </c>
    </row>
    <row r="5281" spans="1:7">
      <c r="A5281" s="190">
        <v>66854.672999999995</v>
      </c>
      <c r="F5281" s="174">
        <v>5275</v>
      </c>
      <c r="G5281" s="196">
        <v>58141.054271999994</v>
      </c>
    </row>
    <row r="5282" spans="1:7">
      <c r="A5282" s="190">
        <v>66884.069951999991</v>
      </c>
      <c r="F5282" s="174">
        <v>5276</v>
      </c>
      <c r="G5282" s="196">
        <v>54734.820000000007</v>
      </c>
    </row>
    <row r="5283" spans="1:7">
      <c r="A5283" s="190">
        <v>66884.069951999991</v>
      </c>
      <c r="F5283" s="174">
        <v>5277</v>
      </c>
      <c r="G5283" s="196">
        <v>82081.488383999997</v>
      </c>
    </row>
    <row r="5284" spans="1:7">
      <c r="A5284" s="190">
        <v>66884.069951999991</v>
      </c>
      <c r="F5284" s="174">
        <v>5278</v>
      </c>
      <c r="G5284" s="196">
        <v>80811.233771520026</v>
      </c>
    </row>
    <row r="5285" spans="1:7">
      <c r="A5285" s="190">
        <v>66884.069952000005</v>
      </c>
      <c r="F5285" s="174">
        <v>5279</v>
      </c>
      <c r="G5285" s="196">
        <v>31592.1253125</v>
      </c>
    </row>
    <row r="5286" spans="1:7">
      <c r="A5286" s="190">
        <v>66948.582399999999</v>
      </c>
      <c r="F5286" s="174">
        <v>5280</v>
      </c>
      <c r="G5286" s="196">
        <v>91484.415590400022</v>
      </c>
    </row>
    <row r="5287" spans="1:7">
      <c r="A5287" s="190">
        <v>66948.582400000014</v>
      </c>
      <c r="F5287" s="174">
        <v>5281</v>
      </c>
      <c r="G5287" s="196">
        <v>96608.918568960013</v>
      </c>
    </row>
    <row r="5288" spans="1:7">
      <c r="A5288" s="190">
        <v>66948.582400000014</v>
      </c>
      <c r="F5288" s="174">
        <v>5282</v>
      </c>
      <c r="G5288" s="196">
        <v>68545.242931200017</v>
      </c>
    </row>
    <row r="5289" spans="1:7">
      <c r="A5289" s="190">
        <v>66948.582400000014</v>
      </c>
      <c r="F5289" s="174">
        <v>5283</v>
      </c>
      <c r="G5289" s="196">
        <v>90508.581824102454</v>
      </c>
    </row>
    <row r="5290" spans="1:7">
      <c r="A5290" s="190">
        <v>66948.582400000014</v>
      </c>
      <c r="F5290" s="174">
        <v>5284</v>
      </c>
      <c r="G5290" s="196">
        <v>72384.807290880024</v>
      </c>
    </row>
    <row r="5291" spans="1:7">
      <c r="A5291" s="190">
        <v>66948.582400000014</v>
      </c>
      <c r="F5291" s="174">
        <v>5285</v>
      </c>
      <c r="G5291" s="196">
        <v>64286.880000000012</v>
      </c>
    </row>
    <row r="5292" spans="1:7">
      <c r="A5292" s="190">
        <v>66948.582400000014</v>
      </c>
      <c r="F5292" s="174">
        <v>5286</v>
      </c>
      <c r="G5292" s="196">
        <v>46524.597000000002</v>
      </c>
    </row>
    <row r="5293" spans="1:7">
      <c r="A5293" s="190">
        <v>66948.582400000014</v>
      </c>
      <c r="F5293" s="174">
        <v>5287</v>
      </c>
      <c r="G5293" s="196">
        <v>37044.433147926407</v>
      </c>
    </row>
    <row r="5294" spans="1:7">
      <c r="A5294" s="190">
        <v>66948.582400000014</v>
      </c>
      <c r="F5294" s="174">
        <v>5288</v>
      </c>
      <c r="G5294" s="196">
        <v>81070.984165785616</v>
      </c>
    </row>
    <row r="5295" spans="1:7">
      <c r="A5295" s="190">
        <v>66948.582400000014</v>
      </c>
      <c r="F5295" s="174">
        <v>5289</v>
      </c>
      <c r="G5295" s="196">
        <v>54325.038647600013</v>
      </c>
    </row>
    <row r="5296" spans="1:7">
      <c r="A5296" s="190">
        <v>66948.582400000014</v>
      </c>
      <c r="F5296" s="174">
        <v>5290</v>
      </c>
      <c r="G5296" s="196">
        <v>98705.149820928011</v>
      </c>
    </row>
    <row r="5297" spans="1:7">
      <c r="A5297" s="190">
        <v>66995.419680000006</v>
      </c>
      <c r="F5297" s="174">
        <v>5291</v>
      </c>
      <c r="G5297" s="196">
        <v>72778.919700480023</v>
      </c>
    </row>
    <row r="5298" spans="1:7">
      <c r="A5298" s="190">
        <v>67089.526784000016</v>
      </c>
      <c r="F5298" s="174">
        <v>5292</v>
      </c>
      <c r="G5298" s="196">
        <v>41384.404441449995</v>
      </c>
    </row>
    <row r="5299" spans="1:7">
      <c r="A5299" s="190">
        <v>67089.526784000016</v>
      </c>
      <c r="F5299" s="174">
        <v>5293</v>
      </c>
      <c r="G5299" s="196">
        <v>67342.694809600041</v>
      </c>
    </row>
    <row r="5300" spans="1:7">
      <c r="A5300" s="190">
        <v>67089.526784000031</v>
      </c>
      <c r="F5300" s="174">
        <v>5294</v>
      </c>
      <c r="G5300" s="196">
        <v>39397.238624999998</v>
      </c>
    </row>
    <row r="5301" spans="1:7">
      <c r="A5301" s="190">
        <v>67089.526784000031</v>
      </c>
      <c r="F5301" s="174">
        <v>5295</v>
      </c>
      <c r="G5301" s="196">
        <v>64736.88816000001</v>
      </c>
    </row>
    <row r="5302" spans="1:7">
      <c r="A5302" s="190">
        <v>67089.526784000031</v>
      </c>
      <c r="F5302" s="174">
        <v>5296</v>
      </c>
      <c r="G5302" s="196">
        <v>55117.963740000007</v>
      </c>
    </row>
    <row r="5303" spans="1:7">
      <c r="A5303" s="190">
        <v>67089.526784000031</v>
      </c>
      <c r="F5303" s="174">
        <v>5297</v>
      </c>
      <c r="G5303" s="196">
        <v>41028.422540000007</v>
      </c>
    </row>
    <row r="5304" spans="1:7">
      <c r="A5304" s="190">
        <v>67089.526784000031</v>
      </c>
      <c r="F5304" s="174">
        <v>5298</v>
      </c>
      <c r="G5304" s="196">
        <v>74471.758560000002</v>
      </c>
    </row>
    <row r="5305" spans="1:7">
      <c r="A5305" s="190">
        <v>67089.526784000031</v>
      </c>
      <c r="F5305" s="174">
        <v>5299</v>
      </c>
      <c r="G5305" s="196">
        <v>90318.437744640032</v>
      </c>
    </row>
    <row r="5306" spans="1:7">
      <c r="A5306" s="190">
        <v>67089.526784000031</v>
      </c>
      <c r="F5306" s="174">
        <v>5300</v>
      </c>
      <c r="G5306" s="196">
        <v>76855.633623551999</v>
      </c>
    </row>
    <row r="5307" spans="1:7">
      <c r="A5307" s="190">
        <v>67089.526784000031</v>
      </c>
      <c r="F5307" s="174">
        <v>5301</v>
      </c>
      <c r="G5307" s="196">
        <v>48450.878560000005</v>
      </c>
    </row>
    <row r="5308" spans="1:7">
      <c r="A5308" s="190">
        <v>67089.526784000031</v>
      </c>
      <c r="F5308" s="174">
        <v>5302</v>
      </c>
      <c r="G5308" s="196">
        <v>80811.233771520026</v>
      </c>
    </row>
    <row r="5309" spans="1:7">
      <c r="A5309" s="190">
        <v>67136.462668799999</v>
      </c>
      <c r="F5309" s="174">
        <v>5303</v>
      </c>
      <c r="G5309" s="196">
        <v>86583.464755200024</v>
      </c>
    </row>
    <row r="5310" spans="1:7">
      <c r="A5310" s="190">
        <v>67136.462668799999</v>
      </c>
      <c r="F5310" s="174">
        <v>5304</v>
      </c>
      <c r="G5310" s="196">
        <v>89978.894745600031</v>
      </c>
    </row>
    <row r="5311" spans="1:7">
      <c r="A5311" s="190">
        <v>67163.77427200001</v>
      </c>
      <c r="F5311" s="174">
        <v>5305</v>
      </c>
      <c r="G5311" s="196">
        <v>86257.963008000021</v>
      </c>
    </row>
    <row r="5312" spans="1:7">
      <c r="A5312" s="190">
        <v>67163.77427200001</v>
      </c>
      <c r="F5312" s="174">
        <v>5306</v>
      </c>
      <c r="G5312" s="196">
        <v>32954.922875000004</v>
      </c>
    </row>
    <row r="5313" spans="1:7">
      <c r="A5313" s="190">
        <v>67163.77427200001</v>
      </c>
      <c r="F5313" s="174">
        <v>5307</v>
      </c>
      <c r="G5313" s="196">
        <v>72932.138478796798</v>
      </c>
    </row>
    <row r="5314" spans="1:7">
      <c r="A5314" s="190">
        <v>67163.77427200001</v>
      </c>
      <c r="F5314" s="174">
        <v>5308</v>
      </c>
      <c r="G5314" s="196">
        <v>76812.80992866242</v>
      </c>
    </row>
    <row r="5315" spans="1:7">
      <c r="A5315" s="190">
        <v>67163.77427200001</v>
      </c>
      <c r="F5315" s="174">
        <v>5309</v>
      </c>
      <c r="G5315" s="196">
        <v>68545.242931200031</v>
      </c>
    </row>
    <row r="5316" spans="1:7">
      <c r="A5316" s="190">
        <v>67163.774272000024</v>
      </c>
      <c r="F5316" s="174">
        <v>5310</v>
      </c>
      <c r="G5316" s="196">
        <v>99756.998509199446</v>
      </c>
    </row>
    <row r="5317" spans="1:7">
      <c r="A5317" s="190">
        <v>67163.774272000024</v>
      </c>
      <c r="F5317" s="174">
        <v>5311</v>
      </c>
      <c r="G5317" s="196">
        <v>81205.952507904018</v>
      </c>
    </row>
    <row r="5318" spans="1:7">
      <c r="A5318" s="190">
        <v>67163.774272000024</v>
      </c>
      <c r="F5318" s="174">
        <v>5312</v>
      </c>
      <c r="G5318" s="196">
        <v>48994.794240000017</v>
      </c>
    </row>
    <row r="5319" spans="1:7">
      <c r="A5319" s="190">
        <v>67163.774272000024</v>
      </c>
      <c r="F5319" s="174">
        <v>5313</v>
      </c>
      <c r="G5319" s="196">
        <v>76321.383936000013</v>
      </c>
    </row>
    <row r="5320" spans="1:7">
      <c r="A5320" s="190">
        <v>67201.218560000008</v>
      </c>
      <c r="F5320" s="174">
        <v>5314</v>
      </c>
      <c r="G5320" s="196">
        <v>94714.626048000035</v>
      </c>
    </row>
    <row r="5321" spans="1:7">
      <c r="A5321" s="190">
        <v>67201.218560000008</v>
      </c>
      <c r="F5321" s="174">
        <v>5315</v>
      </c>
      <c r="G5321" s="196">
        <v>64665.323520000005</v>
      </c>
    </row>
    <row r="5322" spans="1:7">
      <c r="A5322" s="190">
        <v>67201.218560000008</v>
      </c>
      <c r="F5322" s="174">
        <v>5316</v>
      </c>
      <c r="G5322" s="196">
        <v>31880.245495349998</v>
      </c>
    </row>
    <row r="5323" spans="1:7">
      <c r="A5323" s="190">
        <v>67201.218560000008</v>
      </c>
      <c r="F5323" s="174">
        <v>5317</v>
      </c>
      <c r="G5323" s="196">
        <v>77016.03839999999</v>
      </c>
    </row>
    <row r="5324" spans="1:7">
      <c r="A5324" s="190">
        <v>67201.218560000008</v>
      </c>
      <c r="F5324" s="174">
        <v>5318</v>
      </c>
      <c r="G5324" s="196">
        <v>41384.404441450002</v>
      </c>
    </row>
    <row r="5325" spans="1:7">
      <c r="A5325" s="190">
        <v>67201.218560000008</v>
      </c>
      <c r="F5325" s="174">
        <v>5319</v>
      </c>
      <c r="G5325" s="196">
        <v>49152.2775072</v>
      </c>
    </row>
    <row r="5326" spans="1:7">
      <c r="A5326" s="190">
        <v>67201.218560000008</v>
      </c>
      <c r="F5326" s="174">
        <v>5320</v>
      </c>
      <c r="G5326" s="196">
        <v>67201.218560000008</v>
      </c>
    </row>
    <row r="5327" spans="1:7">
      <c r="A5327" s="190">
        <v>67201.218560000023</v>
      </c>
      <c r="F5327" s="174">
        <v>5321</v>
      </c>
      <c r="G5327" s="196">
        <v>96919.447235788815</v>
      </c>
    </row>
    <row r="5328" spans="1:7">
      <c r="A5328" s="190">
        <v>67201.218560000023</v>
      </c>
      <c r="F5328" s="174">
        <v>5322</v>
      </c>
      <c r="G5328" s="196">
        <v>37028.151342350007</v>
      </c>
    </row>
    <row r="5329" spans="1:7">
      <c r="A5329" s="190">
        <v>67201.218560000023</v>
      </c>
      <c r="F5329" s="174">
        <v>5323</v>
      </c>
      <c r="G5329" s="196">
        <v>64110.245458739235</v>
      </c>
    </row>
    <row r="5330" spans="1:7">
      <c r="A5330" s="190">
        <v>67201.218560000023</v>
      </c>
      <c r="F5330" s="174">
        <v>5324</v>
      </c>
      <c r="G5330" s="196">
        <v>70738.12480000002</v>
      </c>
    </row>
    <row r="5331" spans="1:7">
      <c r="A5331" s="190">
        <v>67201.218560000023</v>
      </c>
      <c r="F5331" s="174">
        <v>5325</v>
      </c>
      <c r="G5331" s="196">
        <v>43562.530991000007</v>
      </c>
    </row>
    <row r="5332" spans="1:7">
      <c r="A5332" s="190">
        <v>67201.218560000023</v>
      </c>
      <c r="F5332" s="174">
        <v>5326</v>
      </c>
      <c r="G5332" s="196">
        <v>60842.94</v>
      </c>
    </row>
    <row r="5333" spans="1:7">
      <c r="A5333" s="190">
        <v>67201.218560000023</v>
      </c>
      <c r="F5333" s="174">
        <v>5327</v>
      </c>
      <c r="G5333" s="196">
        <v>61956.652320000001</v>
      </c>
    </row>
    <row r="5334" spans="1:7">
      <c r="A5334" s="190">
        <v>67201.218560000023</v>
      </c>
      <c r="F5334" s="174">
        <v>5328</v>
      </c>
      <c r="G5334" s="196">
        <v>85479.95000832004</v>
      </c>
    </row>
    <row r="5335" spans="1:7">
      <c r="A5335" s="190">
        <v>67201.218560000023</v>
      </c>
      <c r="F5335" s="174">
        <v>5329</v>
      </c>
      <c r="G5335" s="196">
        <v>83316.164198400002</v>
      </c>
    </row>
    <row r="5336" spans="1:7">
      <c r="A5336" s="190">
        <v>67201.218560000023</v>
      </c>
      <c r="F5336" s="174">
        <v>5330</v>
      </c>
      <c r="G5336" s="196">
        <v>63869.229498368033</v>
      </c>
    </row>
    <row r="5337" spans="1:7">
      <c r="A5337" s="190">
        <v>67201.218560000023</v>
      </c>
      <c r="F5337" s="174">
        <v>5331</v>
      </c>
      <c r="G5337" s="196">
        <v>75507.289174016041</v>
      </c>
    </row>
    <row r="5338" spans="1:7">
      <c r="A5338" s="190">
        <v>67305.171691520009</v>
      </c>
      <c r="F5338" s="174">
        <v>5332</v>
      </c>
      <c r="G5338" s="196">
        <v>78228.055652544004</v>
      </c>
    </row>
    <row r="5339" spans="1:7">
      <c r="A5339" s="190">
        <v>67305.171691520009</v>
      </c>
      <c r="F5339" s="174">
        <v>5333</v>
      </c>
      <c r="G5339" s="196">
        <v>46104.963380000001</v>
      </c>
    </row>
    <row r="5340" spans="1:7">
      <c r="A5340" s="190">
        <v>67305.171691520009</v>
      </c>
      <c r="F5340" s="174">
        <v>5334</v>
      </c>
      <c r="G5340" s="196">
        <v>76321.383936000027</v>
      </c>
    </row>
    <row r="5341" spans="1:7">
      <c r="A5341" s="190">
        <v>67305.171691520023</v>
      </c>
      <c r="F5341" s="174">
        <v>5335</v>
      </c>
      <c r="G5341" s="196">
        <v>85478.399999999994</v>
      </c>
    </row>
    <row r="5342" spans="1:7">
      <c r="A5342" s="190">
        <v>67305.171691520023</v>
      </c>
      <c r="F5342" s="174">
        <v>5336</v>
      </c>
      <c r="G5342" s="196">
        <v>81510.912000000011</v>
      </c>
    </row>
    <row r="5343" spans="1:7">
      <c r="A5343" s="190">
        <v>67305.171691520023</v>
      </c>
      <c r="F5343" s="174">
        <v>5337</v>
      </c>
      <c r="G5343" s="196">
        <v>83316.164198400016</v>
      </c>
    </row>
    <row r="5344" spans="1:7">
      <c r="A5344" s="190">
        <v>67305.171691520023</v>
      </c>
      <c r="F5344" s="174">
        <v>5338</v>
      </c>
      <c r="G5344" s="196">
        <v>70887.047168000034</v>
      </c>
    </row>
    <row r="5345" spans="1:7">
      <c r="A5345" s="190">
        <v>67305.171691520023</v>
      </c>
      <c r="F5345" s="174">
        <v>5339</v>
      </c>
      <c r="G5345" s="196">
        <v>76034.461440000014</v>
      </c>
    </row>
    <row r="5346" spans="1:7">
      <c r="A5346" s="190">
        <v>67305.171691520023</v>
      </c>
      <c r="F5346" s="174">
        <v>5340</v>
      </c>
      <c r="G5346" s="196">
        <v>62190.451008000004</v>
      </c>
    </row>
    <row r="5347" spans="1:7">
      <c r="A5347" s="190">
        <v>67305.171691520038</v>
      </c>
      <c r="F5347" s="174">
        <v>5341</v>
      </c>
      <c r="G5347" s="196">
        <v>51000.924800000008</v>
      </c>
    </row>
    <row r="5348" spans="1:7">
      <c r="A5348" s="190">
        <v>67342.694809600012</v>
      </c>
      <c r="F5348" s="174">
        <v>5342</v>
      </c>
      <c r="G5348" s="196">
        <v>58450.731887385627</v>
      </c>
    </row>
    <row r="5349" spans="1:7">
      <c r="A5349" s="190">
        <v>67342.694809600027</v>
      </c>
      <c r="F5349" s="174">
        <v>5343</v>
      </c>
      <c r="G5349" s="196">
        <v>73563.598080000011</v>
      </c>
    </row>
    <row r="5350" spans="1:7">
      <c r="A5350" s="190">
        <v>67342.694809600027</v>
      </c>
      <c r="F5350" s="174">
        <v>5344</v>
      </c>
      <c r="G5350" s="196">
        <v>49316.072819999994</v>
      </c>
    </row>
    <row r="5351" spans="1:7">
      <c r="A5351" s="190">
        <v>67342.694809600027</v>
      </c>
      <c r="F5351" s="174">
        <v>5345</v>
      </c>
      <c r="G5351" s="196">
        <v>71233.291673600033</v>
      </c>
    </row>
    <row r="5352" spans="1:7">
      <c r="A5352" s="190">
        <v>67342.694809600027</v>
      </c>
      <c r="F5352" s="174">
        <v>5346</v>
      </c>
      <c r="G5352" s="196">
        <v>76855.633623552014</v>
      </c>
    </row>
    <row r="5353" spans="1:7">
      <c r="A5353" s="190">
        <v>67342.694809600027</v>
      </c>
      <c r="F5353" s="174">
        <v>5347</v>
      </c>
      <c r="G5353" s="196">
        <v>102190.31617536003</v>
      </c>
    </row>
    <row r="5354" spans="1:7">
      <c r="A5354" s="190">
        <v>67342.694809600027</v>
      </c>
      <c r="F5354" s="174">
        <v>5348</v>
      </c>
      <c r="G5354" s="196">
        <v>61629.517528319993</v>
      </c>
    </row>
    <row r="5355" spans="1:7">
      <c r="A5355" s="190">
        <v>67342.694809600027</v>
      </c>
      <c r="F5355" s="174">
        <v>5349</v>
      </c>
      <c r="G5355" s="196">
        <v>60844.043285312015</v>
      </c>
    </row>
    <row r="5356" spans="1:7">
      <c r="A5356" s="190">
        <v>67342.694809600027</v>
      </c>
      <c r="F5356" s="174">
        <v>5350</v>
      </c>
      <c r="G5356" s="196">
        <v>54060.980288000006</v>
      </c>
    </row>
    <row r="5357" spans="1:7">
      <c r="A5357" s="190">
        <v>67342.694809600027</v>
      </c>
      <c r="F5357" s="174">
        <v>5351</v>
      </c>
      <c r="G5357" s="196">
        <v>59901.363200000007</v>
      </c>
    </row>
    <row r="5358" spans="1:7">
      <c r="A5358" s="190">
        <v>67342.694809600027</v>
      </c>
      <c r="F5358" s="174">
        <v>5352</v>
      </c>
      <c r="G5358" s="196">
        <v>36770.756050000004</v>
      </c>
    </row>
    <row r="5359" spans="1:7">
      <c r="A5359" s="190">
        <v>67342.694809600027</v>
      </c>
      <c r="F5359" s="174">
        <v>5353</v>
      </c>
      <c r="G5359" s="196">
        <v>48838.70113955842</v>
      </c>
    </row>
    <row r="5360" spans="1:7">
      <c r="A5360" s="190">
        <v>67342.694809600027</v>
      </c>
      <c r="F5360" s="174">
        <v>5354</v>
      </c>
      <c r="G5360" s="196">
        <v>43442.05089280002</v>
      </c>
    </row>
    <row r="5361" spans="1:7">
      <c r="A5361" s="190">
        <v>67342.694809600041</v>
      </c>
      <c r="F5361" s="174">
        <v>5355</v>
      </c>
      <c r="G5361" s="196">
        <v>84250.238446796851</v>
      </c>
    </row>
    <row r="5362" spans="1:7">
      <c r="A5362" s="190">
        <v>67417.222476800001</v>
      </c>
      <c r="F5362" s="174">
        <v>5356</v>
      </c>
      <c r="G5362" s="196">
        <v>46850.269178999995</v>
      </c>
    </row>
    <row r="5363" spans="1:7">
      <c r="A5363" s="190">
        <v>67417.222476800016</v>
      </c>
      <c r="F5363" s="174">
        <v>5357</v>
      </c>
      <c r="G5363" s="196">
        <v>66031.625923200016</v>
      </c>
    </row>
    <row r="5364" spans="1:7">
      <c r="A5364" s="190">
        <v>67417.222476800016</v>
      </c>
      <c r="F5364" s="174">
        <v>5358</v>
      </c>
      <c r="G5364" s="196">
        <v>86583.464755199995</v>
      </c>
    </row>
    <row r="5365" spans="1:7">
      <c r="A5365" s="190">
        <v>67417.222476800016</v>
      </c>
      <c r="F5365" s="174">
        <v>5359</v>
      </c>
      <c r="G5365" s="196">
        <v>73677.393135360006</v>
      </c>
    </row>
    <row r="5366" spans="1:7">
      <c r="A5366" s="190">
        <v>67417.222476800016</v>
      </c>
      <c r="F5366" s="174">
        <v>5360</v>
      </c>
      <c r="G5366" s="196">
        <v>54060.980288000013</v>
      </c>
    </row>
    <row r="5367" spans="1:7">
      <c r="A5367" s="190">
        <v>67417.222476800016</v>
      </c>
      <c r="F5367" s="174">
        <v>5361</v>
      </c>
      <c r="G5367" s="196">
        <v>88400.317644800045</v>
      </c>
    </row>
    <row r="5368" spans="1:7">
      <c r="A5368" s="190">
        <v>67417.222476800016</v>
      </c>
      <c r="F5368" s="174">
        <v>5362</v>
      </c>
      <c r="G5368" s="196">
        <v>39059.058258080004</v>
      </c>
    </row>
    <row r="5369" spans="1:7">
      <c r="A5369" s="190">
        <v>67417.222476800016</v>
      </c>
      <c r="F5369" s="174">
        <v>5363</v>
      </c>
      <c r="G5369" s="196">
        <v>57336.586854400011</v>
      </c>
    </row>
    <row r="5370" spans="1:7">
      <c r="A5370" s="190">
        <v>67417.222476800016</v>
      </c>
      <c r="F5370" s="174">
        <v>5364</v>
      </c>
      <c r="G5370" s="196">
        <v>91931.266990080025</v>
      </c>
    </row>
    <row r="5371" spans="1:7">
      <c r="A5371" s="190">
        <v>67417.222476800016</v>
      </c>
      <c r="F5371" s="174">
        <v>5365</v>
      </c>
      <c r="G5371" s="196">
        <v>88080.492545279994</v>
      </c>
    </row>
    <row r="5372" spans="1:7">
      <c r="A5372" s="190">
        <v>67417.222476800016</v>
      </c>
      <c r="F5372" s="174">
        <v>5366</v>
      </c>
      <c r="G5372" s="196">
        <v>76855.633623552014</v>
      </c>
    </row>
    <row r="5373" spans="1:7">
      <c r="A5373" s="190">
        <v>67417.222476800016</v>
      </c>
      <c r="F5373" s="174">
        <v>5367</v>
      </c>
      <c r="G5373" s="196">
        <v>64629.292224000004</v>
      </c>
    </row>
    <row r="5374" spans="1:7">
      <c r="A5374" s="190">
        <v>67417.222476800016</v>
      </c>
      <c r="F5374" s="174">
        <v>5368</v>
      </c>
      <c r="G5374" s="196">
        <v>48790.034709920008</v>
      </c>
    </row>
    <row r="5375" spans="1:7">
      <c r="A5375" s="190">
        <v>67417.222476800016</v>
      </c>
      <c r="F5375" s="174">
        <v>5369</v>
      </c>
      <c r="G5375" s="196">
        <v>27906.377359375001</v>
      </c>
    </row>
    <row r="5376" spans="1:7">
      <c r="A5376" s="190">
        <v>67417.222476800016</v>
      </c>
      <c r="F5376" s="174">
        <v>5370</v>
      </c>
      <c r="G5376" s="196">
        <v>51998.079000000005</v>
      </c>
    </row>
    <row r="5377" spans="1:7">
      <c r="A5377" s="190">
        <v>67417.222476800016</v>
      </c>
      <c r="F5377" s="174">
        <v>5371</v>
      </c>
      <c r="G5377" s="196">
        <v>79106.253682175986</v>
      </c>
    </row>
    <row r="5378" spans="1:7">
      <c r="A5378" s="190">
        <v>67417.222476800016</v>
      </c>
      <c r="F5378" s="174">
        <v>5372</v>
      </c>
      <c r="G5378" s="196">
        <v>42459.816420000003</v>
      </c>
    </row>
    <row r="5379" spans="1:7">
      <c r="A5379" s="190">
        <v>67417.222476800031</v>
      </c>
      <c r="F5379" s="174">
        <v>5373</v>
      </c>
      <c r="G5379" s="196">
        <v>79781.286674432034</v>
      </c>
    </row>
    <row r="5380" spans="1:7">
      <c r="A5380" s="190">
        <v>67417.222476800031</v>
      </c>
      <c r="F5380" s="174">
        <v>5374</v>
      </c>
      <c r="G5380" s="196">
        <v>85479.950008320026</v>
      </c>
    </row>
    <row r="5381" spans="1:7">
      <c r="A5381" s="190">
        <v>67417.222476800031</v>
      </c>
      <c r="F5381" s="174">
        <v>5375</v>
      </c>
      <c r="G5381" s="196">
        <v>46596.565599000001</v>
      </c>
    </row>
    <row r="5382" spans="1:7">
      <c r="A5382" s="190">
        <v>67417.222476800031</v>
      </c>
      <c r="F5382" s="174">
        <v>5376</v>
      </c>
      <c r="G5382" s="196">
        <v>71502.096547840003</v>
      </c>
    </row>
    <row r="5383" spans="1:7">
      <c r="A5383" s="190">
        <v>67417.222476800031</v>
      </c>
      <c r="F5383" s="174">
        <v>5377</v>
      </c>
      <c r="G5383" s="196">
        <v>75708.436368588853</v>
      </c>
    </row>
    <row r="5384" spans="1:7">
      <c r="A5384" s="190">
        <v>67417.222476800031</v>
      </c>
      <c r="F5384" s="174">
        <v>5378</v>
      </c>
      <c r="G5384" s="196">
        <v>54934.898390399998</v>
      </c>
    </row>
    <row r="5385" spans="1:7">
      <c r="A5385" s="190">
        <v>67417.222476800031</v>
      </c>
      <c r="F5385" s="174">
        <v>5379</v>
      </c>
      <c r="G5385" s="196">
        <v>72152.88729600003</v>
      </c>
    </row>
    <row r="5386" spans="1:7">
      <c r="A5386" s="190">
        <v>67417.222476800031</v>
      </c>
      <c r="F5386" s="174">
        <v>5380</v>
      </c>
      <c r="G5386" s="196">
        <v>91677.014360064044</v>
      </c>
    </row>
    <row r="5387" spans="1:7">
      <c r="A5387" s="190">
        <v>67454.808064000012</v>
      </c>
      <c r="F5387" s="174">
        <v>5381</v>
      </c>
      <c r="G5387" s="196">
        <v>92767.997951999991</v>
      </c>
    </row>
    <row r="5388" spans="1:7">
      <c r="A5388" s="190">
        <v>67454.808064000012</v>
      </c>
      <c r="F5388" s="174">
        <v>5382</v>
      </c>
      <c r="G5388" s="196">
        <v>77718.424670208013</v>
      </c>
    </row>
    <row r="5389" spans="1:7">
      <c r="A5389" s="190">
        <v>67454.808064000026</v>
      </c>
      <c r="F5389" s="174">
        <v>5383</v>
      </c>
      <c r="G5389" s="196">
        <v>107974.67369472004</v>
      </c>
    </row>
    <row r="5390" spans="1:7">
      <c r="A5390" s="190">
        <v>67484.468903936024</v>
      </c>
      <c r="F5390" s="174">
        <v>5384</v>
      </c>
      <c r="G5390" s="196">
        <v>96299.38483200004</v>
      </c>
    </row>
    <row r="5391" spans="1:7">
      <c r="A5391" s="190">
        <v>67484.468903936038</v>
      </c>
      <c r="F5391" s="174">
        <v>5385</v>
      </c>
      <c r="G5391" s="196">
        <v>90268.112621568042</v>
      </c>
    </row>
    <row r="5392" spans="1:7">
      <c r="A5392" s="190">
        <v>67521.509743385628</v>
      </c>
      <c r="F5392" s="174">
        <v>5386</v>
      </c>
      <c r="G5392" s="196">
        <v>69993.523478592004</v>
      </c>
    </row>
    <row r="5393" spans="1:7">
      <c r="A5393" s="190">
        <v>67559.153471488011</v>
      </c>
      <c r="F5393" s="174">
        <v>5387</v>
      </c>
      <c r="G5393" s="196">
        <v>71652.627277414431</v>
      </c>
    </row>
    <row r="5394" spans="1:7">
      <c r="A5394" s="190">
        <v>67559.153471488011</v>
      </c>
      <c r="F5394" s="174">
        <v>5388</v>
      </c>
      <c r="G5394" s="196">
        <v>69245.670240000007</v>
      </c>
    </row>
    <row r="5395" spans="1:7">
      <c r="A5395" s="190">
        <v>67559.153471488011</v>
      </c>
      <c r="F5395" s="174">
        <v>5389</v>
      </c>
      <c r="G5395" s="196">
        <v>87006.377687039989</v>
      </c>
    </row>
    <row r="5396" spans="1:7">
      <c r="A5396" s="190">
        <v>67559.153471488011</v>
      </c>
      <c r="F5396" s="174">
        <v>5390</v>
      </c>
      <c r="G5396" s="196">
        <v>67454.808064000026</v>
      </c>
    </row>
    <row r="5397" spans="1:7">
      <c r="A5397" s="190">
        <v>67559.153471488011</v>
      </c>
      <c r="F5397" s="174">
        <v>5391</v>
      </c>
      <c r="G5397" s="196">
        <v>165431.47622400001</v>
      </c>
    </row>
    <row r="5398" spans="1:7">
      <c r="A5398" s="190">
        <v>67559.153471488011</v>
      </c>
      <c r="F5398" s="174">
        <v>5392</v>
      </c>
      <c r="G5398" s="196">
        <v>49474.58876834999</v>
      </c>
    </row>
    <row r="5399" spans="1:7">
      <c r="A5399" s="190">
        <v>67559.153471488025</v>
      </c>
      <c r="F5399" s="174">
        <v>5393</v>
      </c>
      <c r="G5399" s="196">
        <v>71005.061120000028</v>
      </c>
    </row>
    <row r="5400" spans="1:7">
      <c r="A5400" s="190">
        <v>67559.153471488025</v>
      </c>
      <c r="F5400" s="174">
        <v>5394</v>
      </c>
      <c r="G5400" s="196">
        <v>55736.724960000007</v>
      </c>
    </row>
    <row r="5401" spans="1:7">
      <c r="A5401" s="190">
        <v>67559.153471488025</v>
      </c>
      <c r="F5401" s="174">
        <v>5395</v>
      </c>
      <c r="G5401" s="196">
        <v>77145.65488250881</v>
      </c>
    </row>
    <row r="5402" spans="1:7">
      <c r="A5402" s="190">
        <v>67559.153471488025</v>
      </c>
      <c r="F5402" s="174">
        <v>5396</v>
      </c>
      <c r="G5402" s="196">
        <v>81205.952507904018</v>
      </c>
    </row>
    <row r="5403" spans="1:7">
      <c r="A5403" s="190">
        <v>67559.153471488025</v>
      </c>
      <c r="F5403" s="174">
        <v>5397</v>
      </c>
      <c r="G5403" s="196">
        <v>61500.043752000005</v>
      </c>
    </row>
    <row r="5404" spans="1:7">
      <c r="A5404" s="190">
        <v>67559.153471488025</v>
      </c>
      <c r="F5404" s="174">
        <v>5398</v>
      </c>
      <c r="G5404" s="196">
        <v>101156.65027399684</v>
      </c>
    </row>
    <row r="5405" spans="1:7">
      <c r="A5405" s="190">
        <v>67559.153471488025</v>
      </c>
      <c r="F5405" s="174">
        <v>5399</v>
      </c>
      <c r="G5405" s="196">
        <v>49076.361600000004</v>
      </c>
    </row>
    <row r="5406" spans="1:7">
      <c r="A5406" s="190">
        <v>67559.153471488025</v>
      </c>
      <c r="F5406" s="174">
        <v>5400</v>
      </c>
      <c r="G5406" s="196">
        <v>100075.83129600005</v>
      </c>
    </row>
    <row r="5407" spans="1:7">
      <c r="A5407" s="190">
        <v>67559.153471488025</v>
      </c>
      <c r="F5407" s="174">
        <v>5401</v>
      </c>
      <c r="G5407" s="196">
        <v>104234.1224988672</v>
      </c>
    </row>
    <row r="5408" spans="1:7">
      <c r="A5408" s="190">
        <v>67559.153471488025</v>
      </c>
      <c r="F5408" s="174">
        <v>5402</v>
      </c>
      <c r="G5408" s="196">
        <v>71882.939293663279</v>
      </c>
    </row>
    <row r="5409" spans="1:7">
      <c r="A5409" s="190">
        <v>67559.15347148804</v>
      </c>
      <c r="F5409" s="174">
        <v>5403</v>
      </c>
      <c r="G5409" s="196">
        <v>51357.931273600007</v>
      </c>
    </row>
    <row r="5410" spans="1:7">
      <c r="A5410" s="190">
        <v>67559.15347148804</v>
      </c>
      <c r="F5410" s="174">
        <v>5404</v>
      </c>
      <c r="G5410" s="196">
        <v>68621.101449599999</v>
      </c>
    </row>
    <row r="5411" spans="1:7">
      <c r="A5411" s="190">
        <v>67559.15347148804</v>
      </c>
      <c r="F5411" s="174">
        <v>5405</v>
      </c>
      <c r="G5411" s="196">
        <v>41246.952874792005</v>
      </c>
    </row>
    <row r="5412" spans="1:7">
      <c r="A5412" s="190">
        <v>67559.15347148804</v>
      </c>
      <c r="F5412" s="174">
        <v>5406</v>
      </c>
      <c r="G5412" s="196">
        <v>91677.014360064044</v>
      </c>
    </row>
    <row r="5413" spans="1:7">
      <c r="A5413" s="190">
        <v>67559.15347148804</v>
      </c>
      <c r="F5413" s="174">
        <v>5407</v>
      </c>
      <c r="G5413" s="196">
        <v>43818.18</v>
      </c>
    </row>
    <row r="5414" spans="1:7">
      <c r="A5414" s="190">
        <v>67559.15347148804</v>
      </c>
      <c r="F5414" s="174">
        <v>5408</v>
      </c>
      <c r="G5414" s="196">
        <v>57520.883026432028</v>
      </c>
    </row>
    <row r="5415" spans="1:7">
      <c r="A5415" s="190">
        <v>67559.15347148804</v>
      </c>
      <c r="F5415" s="174">
        <v>5409</v>
      </c>
      <c r="G5415" s="196">
        <v>52298.023267660799</v>
      </c>
    </row>
    <row r="5416" spans="1:7">
      <c r="A5416" s="190">
        <v>67596.818186240023</v>
      </c>
      <c r="F5416" s="174">
        <v>5410</v>
      </c>
      <c r="G5416" s="196">
        <v>46028.334632000013</v>
      </c>
    </row>
    <row r="5417" spans="1:7">
      <c r="A5417" s="190">
        <v>67596.818186240038</v>
      </c>
      <c r="F5417" s="174">
        <v>5411</v>
      </c>
      <c r="G5417" s="196">
        <v>60648.000000000007</v>
      </c>
    </row>
    <row r="5418" spans="1:7">
      <c r="A5418" s="190">
        <v>67596.818186240038</v>
      </c>
      <c r="F5418" s="174">
        <v>5412</v>
      </c>
      <c r="G5418" s="196">
        <v>78556.359167999995</v>
      </c>
    </row>
    <row r="5419" spans="1:7">
      <c r="A5419" s="190">
        <v>67596.818186240038</v>
      </c>
      <c r="F5419" s="174">
        <v>5413</v>
      </c>
      <c r="G5419" s="196">
        <v>35044.500377581244</v>
      </c>
    </row>
    <row r="5420" spans="1:7">
      <c r="A5420" s="190">
        <v>67596.818186240038</v>
      </c>
      <c r="F5420" s="174">
        <v>5414</v>
      </c>
      <c r="G5420" s="196">
        <v>53857.743520000004</v>
      </c>
    </row>
    <row r="5421" spans="1:7">
      <c r="A5421" s="190">
        <v>67596.818186240038</v>
      </c>
      <c r="F5421" s="174">
        <v>5415</v>
      </c>
      <c r="G5421" s="196">
        <v>68545.242931200031</v>
      </c>
    </row>
    <row r="5422" spans="1:7">
      <c r="A5422" s="190">
        <v>67596.818186240038</v>
      </c>
      <c r="F5422" s="174">
        <v>5416</v>
      </c>
      <c r="G5422" s="196">
        <v>60615.306280480021</v>
      </c>
    </row>
    <row r="5423" spans="1:7">
      <c r="A5423" s="190">
        <v>67633.920691904015</v>
      </c>
      <c r="F5423" s="174">
        <v>5417</v>
      </c>
      <c r="G5423" s="196">
        <v>38830.471332499998</v>
      </c>
    </row>
    <row r="5424" spans="1:7">
      <c r="A5424" s="190">
        <v>67633.920691904015</v>
      </c>
      <c r="F5424" s="174">
        <v>5418</v>
      </c>
      <c r="G5424" s="196">
        <v>68765.566926336003</v>
      </c>
    </row>
    <row r="5425" spans="1:7">
      <c r="A5425" s="190">
        <v>67633.920691904015</v>
      </c>
      <c r="F5425" s="174">
        <v>5419</v>
      </c>
      <c r="G5425" s="196">
        <v>50196.716977499993</v>
      </c>
    </row>
    <row r="5426" spans="1:7">
      <c r="A5426" s="190">
        <v>67633.920691904015</v>
      </c>
      <c r="F5426" s="174">
        <v>5420</v>
      </c>
      <c r="G5426" s="196">
        <v>58548.041651904015</v>
      </c>
    </row>
    <row r="5427" spans="1:7">
      <c r="A5427" s="190">
        <v>67633.920691904015</v>
      </c>
      <c r="F5427" s="174">
        <v>5421</v>
      </c>
      <c r="G5427" s="196">
        <v>46870.86990969599</v>
      </c>
    </row>
    <row r="5428" spans="1:7">
      <c r="A5428" s="190">
        <v>67633.920691904015</v>
      </c>
      <c r="F5428" s="174">
        <v>5422</v>
      </c>
      <c r="G5428" s="196">
        <v>80900.666972160034</v>
      </c>
    </row>
    <row r="5429" spans="1:7">
      <c r="A5429" s="190">
        <v>67633.920691904015</v>
      </c>
      <c r="F5429" s="174">
        <v>5423</v>
      </c>
      <c r="G5429" s="196">
        <v>51911.655600000006</v>
      </c>
    </row>
    <row r="5430" spans="1:7">
      <c r="A5430" s="190">
        <v>67633.92069190403</v>
      </c>
      <c r="F5430" s="174">
        <v>5424</v>
      </c>
      <c r="G5430" s="196">
        <v>67776.307893360659</v>
      </c>
    </row>
    <row r="5431" spans="1:7">
      <c r="A5431" s="190">
        <v>67633.92069190403</v>
      </c>
      <c r="F5431" s="174">
        <v>5425</v>
      </c>
      <c r="G5431" s="196">
        <v>48891.863999999994</v>
      </c>
    </row>
    <row r="5432" spans="1:7">
      <c r="A5432" s="190">
        <v>67633.92069190403</v>
      </c>
      <c r="F5432" s="174">
        <v>5426</v>
      </c>
      <c r="G5432" s="196">
        <v>60548.297922560021</v>
      </c>
    </row>
    <row r="5433" spans="1:7">
      <c r="A5433" s="190">
        <v>67670.400000000009</v>
      </c>
      <c r="F5433" s="174">
        <v>5427</v>
      </c>
      <c r="G5433" s="196">
        <v>51357.931273600014</v>
      </c>
    </row>
    <row r="5434" spans="1:7">
      <c r="A5434" s="190">
        <v>67670.400000000009</v>
      </c>
      <c r="F5434" s="174">
        <v>5428</v>
      </c>
      <c r="G5434" s="196">
        <v>85659.907797811218</v>
      </c>
    </row>
    <row r="5435" spans="1:7">
      <c r="A5435" s="190">
        <v>67671.627089920003</v>
      </c>
      <c r="F5435" s="174">
        <v>5429</v>
      </c>
      <c r="G5435" s="196">
        <v>64873.176345600004</v>
      </c>
    </row>
    <row r="5436" spans="1:7">
      <c r="A5436" s="190">
        <v>67671.627089920003</v>
      </c>
      <c r="F5436" s="174">
        <v>5430</v>
      </c>
      <c r="G5436" s="196">
        <v>97813.094400000016</v>
      </c>
    </row>
    <row r="5437" spans="1:7">
      <c r="A5437" s="190">
        <v>67671.627089920003</v>
      </c>
      <c r="F5437" s="174">
        <v>5431</v>
      </c>
      <c r="G5437" s="196">
        <v>69284.275200000004</v>
      </c>
    </row>
    <row r="5438" spans="1:7">
      <c r="A5438" s="190">
        <v>67671.627089920017</v>
      </c>
      <c r="F5438" s="174">
        <v>5432</v>
      </c>
      <c r="G5438" s="196">
        <v>101862.89971200003</v>
      </c>
    </row>
    <row r="5439" spans="1:7">
      <c r="A5439" s="190">
        <v>67671.627089920017</v>
      </c>
      <c r="F5439" s="174">
        <v>5433</v>
      </c>
      <c r="G5439" s="196">
        <v>73441.331711999999</v>
      </c>
    </row>
    <row r="5440" spans="1:7">
      <c r="A5440" s="190">
        <v>67671.627089920017</v>
      </c>
      <c r="F5440" s="174">
        <v>5434</v>
      </c>
      <c r="G5440" s="196">
        <v>36709.641220000005</v>
      </c>
    </row>
    <row r="5441" spans="1:7">
      <c r="A5441" s="190">
        <v>67671.627089920017</v>
      </c>
      <c r="F5441" s="174">
        <v>5435</v>
      </c>
      <c r="G5441" s="196">
        <v>43581.686056384009</v>
      </c>
    </row>
    <row r="5442" spans="1:7">
      <c r="A5442" s="190">
        <v>67671.627089920017</v>
      </c>
      <c r="F5442" s="174">
        <v>5436</v>
      </c>
      <c r="G5442" s="196">
        <v>72505.314739200025</v>
      </c>
    </row>
    <row r="5443" spans="1:7">
      <c r="A5443" s="190">
        <v>67671.627089920017</v>
      </c>
      <c r="F5443" s="174">
        <v>5437</v>
      </c>
      <c r="G5443" s="196">
        <v>79736.83281571843</v>
      </c>
    </row>
    <row r="5444" spans="1:7">
      <c r="A5444" s="190">
        <v>67671.627089920017</v>
      </c>
      <c r="F5444" s="174">
        <v>5438</v>
      </c>
      <c r="G5444" s="196">
        <v>75549.385031680038</v>
      </c>
    </row>
    <row r="5445" spans="1:7">
      <c r="A5445" s="190">
        <v>67671.627089920017</v>
      </c>
      <c r="F5445" s="174">
        <v>5439</v>
      </c>
      <c r="G5445" s="196">
        <v>102247.28801280004</v>
      </c>
    </row>
    <row r="5446" spans="1:7">
      <c r="A5446" s="190">
        <v>67671.627089920017</v>
      </c>
      <c r="F5446" s="174">
        <v>5440</v>
      </c>
      <c r="G5446" s="196">
        <v>89640.628224000015</v>
      </c>
    </row>
    <row r="5447" spans="1:7">
      <c r="A5447" s="190">
        <v>67671.627089920017</v>
      </c>
      <c r="F5447" s="174">
        <v>5441</v>
      </c>
      <c r="G5447" s="196">
        <v>65081.697269568009</v>
      </c>
    </row>
    <row r="5448" spans="1:7">
      <c r="A5448" s="190">
        <v>67671.627089920017</v>
      </c>
      <c r="F5448" s="174">
        <v>5442</v>
      </c>
      <c r="G5448" s="196">
        <v>54060.980288000006</v>
      </c>
    </row>
    <row r="5449" spans="1:7">
      <c r="A5449" s="190">
        <v>67671.627089920017</v>
      </c>
      <c r="F5449" s="174">
        <v>5443</v>
      </c>
      <c r="G5449" s="196">
        <v>60354.301952000023</v>
      </c>
    </row>
    <row r="5450" spans="1:7">
      <c r="A5450" s="190">
        <v>67671.627089920017</v>
      </c>
      <c r="F5450" s="174">
        <v>5444</v>
      </c>
      <c r="G5450" s="196">
        <v>114453.15411640322</v>
      </c>
    </row>
    <row r="5451" spans="1:7">
      <c r="A5451" s="190">
        <v>67671.627089920017</v>
      </c>
      <c r="F5451" s="174">
        <v>5445</v>
      </c>
      <c r="G5451" s="196">
        <v>85432.320873984019</v>
      </c>
    </row>
    <row r="5452" spans="1:7">
      <c r="A5452" s="190">
        <v>67671.627089920017</v>
      </c>
      <c r="F5452" s="174">
        <v>5446</v>
      </c>
      <c r="G5452" s="196">
        <v>90318.437744640032</v>
      </c>
    </row>
    <row r="5453" spans="1:7">
      <c r="A5453" s="190">
        <v>67671.627089920017</v>
      </c>
      <c r="F5453" s="174">
        <v>5447</v>
      </c>
      <c r="G5453" s="196">
        <v>67379.65783216001</v>
      </c>
    </row>
    <row r="5454" spans="1:7">
      <c r="A5454" s="190">
        <v>67671.627089920017</v>
      </c>
      <c r="F5454" s="174">
        <v>5448</v>
      </c>
      <c r="G5454" s="196">
        <v>74628.541209600007</v>
      </c>
    </row>
    <row r="5455" spans="1:7">
      <c r="A5455" s="190">
        <v>67671.627089920017</v>
      </c>
      <c r="F5455" s="174">
        <v>5449</v>
      </c>
      <c r="G5455" s="196">
        <v>90508.581824102454</v>
      </c>
    </row>
    <row r="5456" spans="1:7">
      <c r="A5456" s="190">
        <v>67671.627089920017</v>
      </c>
      <c r="F5456" s="174">
        <v>5450</v>
      </c>
      <c r="G5456" s="196">
        <v>90949.017600000006</v>
      </c>
    </row>
    <row r="5457" spans="1:7">
      <c r="A5457" s="190">
        <v>67671.627089920017</v>
      </c>
      <c r="F5457" s="174">
        <v>5451</v>
      </c>
      <c r="G5457" s="196">
        <v>60421.095616000021</v>
      </c>
    </row>
    <row r="5458" spans="1:7">
      <c r="A5458" s="190">
        <v>67671.627089920017</v>
      </c>
      <c r="F5458" s="174">
        <v>5452</v>
      </c>
      <c r="G5458" s="196">
        <v>51716.499000000003</v>
      </c>
    </row>
    <row r="5459" spans="1:7">
      <c r="A5459" s="190">
        <v>67671.627089920017</v>
      </c>
      <c r="F5459" s="174">
        <v>5453</v>
      </c>
      <c r="G5459" s="196">
        <v>55026.354936000003</v>
      </c>
    </row>
    <row r="5460" spans="1:7">
      <c r="A5460" s="190">
        <v>67671.627089920017</v>
      </c>
      <c r="F5460" s="174">
        <v>5454</v>
      </c>
      <c r="G5460" s="196">
        <v>56906.295040000012</v>
      </c>
    </row>
    <row r="5461" spans="1:7">
      <c r="A5461" s="190">
        <v>67671.627089920017</v>
      </c>
      <c r="F5461" s="174">
        <v>5455</v>
      </c>
      <c r="G5461" s="196">
        <v>78852.798259200004</v>
      </c>
    </row>
    <row r="5462" spans="1:7">
      <c r="A5462" s="190">
        <v>67671.627089920017</v>
      </c>
      <c r="F5462" s="174">
        <v>5456</v>
      </c>
      <c r="G5462" s="196">
        <v>36377.875</v>
      </c>
    </row>
    <row r="5463" spans="1:7">
      <c r="A5463" s="190">
        <v>67671.627089920017</v>
      </c>
      <c r="F5463" s="174">
        <v>5457</v>
      </c>
      <c r="G5463" s="196">
        <v>48708.94323948802</v>
      </c>
    </row>
    <row r="5464" spans="1:7">
      <c r="A5464" s="190">
        <v>67671.627089920017</v>
      </c>
      <c r="F5464" s="174">
        <v>5458</v>
      </c>
      <c r="G5464" s="196">
        <v>90268.112621568012</v>
      </c>
    </row>
    <row r="5465" spans="1:7">
      <c r="A5465" s="190">
        <v>67671.627089920017</v>
      </c>
      <c r="F5465" s="174">
        <v>5459</v>
      </c>
      <c r="G5465" s="196">
        <v>65255.071270502427</v>
      </c>
    </row>
    <row r="5466" spans="1:7">
      <c r="A5466" s="190">
        <v>67671.627089920017</v>
      </c>
      <c r="F5466" s="174">
        <v>5460</v>
      </c>
      <c r="G5466" s="196">
        <v>43746.145249049609</v>
      </c>
    </row>
    <row r="5467" spans="1:7">
      <c r="A5467" s="190">
        <v>67671.627089920032</v>
      </c>
      <c r="F5467" s="174">
        <v>5461</v>
      </c>
      <c r="G5467" s="196">
        <v>51380.514087526426</v>
      </c>
    </row>
    <row r="5468" spans="1:7">
      <c r="A5468" s="190">
        <v>67671.627089920032</v>
      </c>
      <c r="F5468" s="174">
        <v>5462</v>
      </c>
      <c r="G5468" s="196">
        <v>82966.464000000007</v>
      </c>
    </row>
    <row r="5469" spans="1:7">
      <c r="A5469" s="190">
        <v>67671.627089920032</v>
      </c>
      <c r="F5469" s="174">
        <v>5463</v>
      </c>
      <c r="G5469" s="196">
        <v>71651.328000000023</v>
      </c>
    </row>
    <row r="5470" spans="1:7">
      <c r="A5470" s="190">
        <v>67671.627089920032</v>
      </c>
      <c r="F5470" s="174">
        <v>5464</v>
      </c>
      <c r="G5470" s="196">
        <v>48034.112000000016</v>
      </c>
    </row>
    <row r="5471" spans="1:7">
      <c r="A5471" s="190">
        <v>67671.627089920032</v>
      </c>
      <c r="F5471" s="174">
        <v>5465</v>
      </c>
      <c r="G5471" s="196">
        <v>39059.058258080004</v>
      </c>
    </row>
    <row r="5472" spans="1:7">
      <c r="A5472" s="190">
        <v>67671.627089920032</v>
      </c>
      <c r="F5472" s="174">
        <v>5466</v>
      </c>
      <c r="G5472" s="196">
        <v>60548.297922560036</v>
      </c>
    </row>
    <row r="5473" spans="1:7">
      <c r="A5473" s="190">
        <v>67671.627089920032</v>
      </c>
      <c r="F5473" s="174">
        <v>5467</v>
      </c>
      <c r="G5473" s="196">
        <v>45855.295780000008</v>
      </c>
    </row>
    <row r="5474" spans="1:7">
      <c r="A5474" s="190">
        <v>67739.127277158434</v>
      </c>
      <c r="F5474" s="174">
        <v>5468</v>
      </c>
      <c r="G5474" s="196">
        <v>91585.660723199995</v>
      </c>
    </row>
    <row r="5475" spans="1:7">
      <c r="A5475" s="190">
        <v>67776.307893360645</v>
      </c>
      <c r="F5475" s="174">
        <v>5469</v>
      </c>
      <c r="G5475" s="196">
        <v>60548.297922560007</v>
      </c>
    </row>
    <row r="5476" spans="1:7">
      <c r="A5476" s="190">
        <v>67776.307893360659</v>
      </c>
      <c r="F5476" s="174">
        <v>5470</v>
      </c>
      <c r="G5476" s="196">
        <v>81205.952507904003</v>
      </c>
    </row>
    <row r="5477" spans="1:7">
      <c r="A5477" s="190">
        <v>67776.307893360674</v>
      </c>
      <c r="F5477" s="174">
        <v>5471</v>
      </c>
      <c r="G5477" s="196">
        <v>27952.836367187498</v>
      </c>
    </row>
    <row r="5478" spans="1:7">
      <c r="A5478" s="190">
        <v>67776.307893360674</v>
      </c>
      <c r="F5478" s="174">
        <v>5472</v>
      </c>
      <c r="G5478" s="196">
        <v>69506.974655999991</v>
      </c>
    </row>
    <row r="5479" spans="1:7">
      <c r="A5479" s="190">
        <v>67776.307893360674</v>
      </c>
      <c r="F5479" s="174">
        <v>5473</v>
      </c>
      <c r="G5479" s="196">
        <v>58018.909200000002</v>
      </c>
    </row>
    <row r="5480" spans="1:7">
      <c r="A5480" s="190">
        <v>67776.307893360674</v>
      </c>
      <c r="F5480" s="174">
        <v>5474</v>
      </c>
      <c r="G5480" s="196">
        <v>46674.14034749999</v>
      </c>
    </row>
    <row r="5481" spans="1:7">
      <c r="A5481" s="190">
        <v>67776.307893360674</v>
      </c>
      <c r="F5481" s="174">
        <v>5475</v>
      </c>
      <c r="G5481" s="196">
        <v>57184.251208000009</v>
      </c>
    </row>
    <row r="5482" spans="1:7">
      <c r="A5482" s="190">
        <v>67776.307893360674</v>
      </c>
      <c r="F5482" s="174">
        <v>5476</v>
      </c>
      <c r="G5482" s="196">
        <v>85479.950008320026</v>
      </c>
    </row>
    <row r="5483" spans="1:7">
      <c r="A5483" s="190">
        <v>67776.307893360674</v>
      </c>
      <c r="F5483" s="174">
        <v>5477</v>
      </c>
      <c r="G5483" s="196">
        <v>55349.279999999999</v>
      </c>
    </row>
    <row r="5484" spans="1:7">
      <c r="A5484" s="190">
        <v>67812.864000000016</v>
      </c>
      <c r="F5484" s="174">
        <v>5478</v>
      </c>
      <c r="G5484" s="196">
        <v>44217.801801600006</v>
      </c>
    </row>
    <row r="5485" spans="1:7">
      <c r="A5485" s="190">
        <v>67812.864000000016</v>
      </c>
      <c r="F5485" s="174">
        <v>5479</v>
      </c>
      <c r="G5485" s="196">
        <v>58327.936232160013</v>
      </c>
    </row>
    <row r="5486" spans="1:7">
      <c r="A5486" s="190">
        <v>67812.864000000016</v>
      </c>
      <c r="F5486" s="174">
        <v>5480</v>
      </c>
      <c r="G5486" s="196">
        <v>73084.354560000022</v>
      </c>
    </row>
    <row r="5487" spans="1:7">
      <c r="A5487" s="190">
        <v>67812.864000000016</v>
      </c>
      <c r="F5487" s="174">
        <v>5481</v>
      </c>
      <c r="G5487" s="196">
        <v>57304.639105280017</v>
      </c>
    </row>
    <row r="5488" spans="1:7">
      <c r="A5488" s="190">
        <v>67814.093673267213</v>
      </c>
      <c r="F5488" s="174">
        <v>5482</v>
      </c>
      <c r="G5488" s="196">
        <v>54965.524992000006</v>
      </c>
    </row>
    <row r="5489" spans="1:7">
      <c r="A5489" s="190">
        <v>67814.093673267213</v>
      </c>
      <c r="F5489" s="174">
        <v>5483</v>
      </c>
      <c r="G5489" s="196">
        <v>52949.888712</v>
      </c>
    </row>
    <row r="5490" spans="1:7">
      <c r="A5490" s="190">
        <v>67814.093673267213</v>
      </c>
      <c r="F5490" s="174">
        <v>5484</v>
      </c>
      <c r="G5490" s="196">
        <v>94714.626048000006</v>
      </c>
    </row>
    <row r="5491" spans="1:7">
      <c r="A5491" s="190">
        <v>67814.093673267227</v>
      </c>
      <c r="F5491" s="174">
        <v>5485</v>
      </c>
      <c r="G5491" s="196">
        <v>77306.664960000009</v>
      </c>
    </row>
    <row r="5492" spans="1:7">
      <c r="A5492" s="190">
        <v>67814.093673267227</v>
      </c>
      <c r="F5492" s="174">
        <v>5486</v>
      </c>
      <c r="G5492" s="196">
        <v>89978.894745600046</v>
      </c>
    </row>
    <row r="5493" spans="1:7">
      <c r="A5493" s="190">
        <v>67814.093673267227</v>
      </c>
      <c r="F5493" s="174">
        <v>5487</v>
      </c>
      <c r="G5493" s="196">
        <v>79781.286674432034</v>
      </c>
    </row>
    <row r="5494" spans="1:7">
      <c r="A5494" s="190">
        <v>67814.093673267227</v>
      </c>
      <c r="F5494" s="174">
        <v>5488</v>
      </c>
      <c r="G5494" s="196">
        <v>53685.184000000016</v>
      </c>
    </row>
    <row r="5495" spans="1:7">
      <c r="A5495" s="190">
        <v>67814.093673267227</v>
      </c>
      <c r="F5495" s="174">
        <v>5489</v>
      </c>
      <c r="G5495" s="196">
        <v>86861.768749056035</v>
      </c>
    </row>
    <row r="5496" spans="1:7">
      <c r="A5496" s="190">
        <v>67814.093673267227</v>
      </c>
      <c r="F5496" s="174">
        <v>5490</v>
      </c>
      <c r="G5496" s="196">
        <v>91931.266990080025</v>
      </c>
    </row>
    <row r="5497" spans="1:7">
      <c r="A5497" s="190">
        <v>67814.093673267227</v>
      </c>
      <c r="F5497" s="174">
        <v>5491</v>
      </c>
      <c r="G5497" s="196">
        <v>98334.077829120011</v>
      </c>
    </row>
    <row r="5498" spans="1:7">
      <c r="A5498" s="190">
        <v>67814.093673267227</v>
      </c>
      <c r="F5498" s="174">
        <v>5492</v>
      </c>
      <c r="G5498" s="196">
        <v>86257.963008000021</v>
      </c>
    </row>
    <row r="5499" spans="1:7">
      <c r="A5499" s="190">
        <v>67814.093673267227</v>
      </c>
      <c r="F5499" s="174">
        <v>5493</v>
      </c>
      <c r="G5499" s="196">
        <v>56906.295040000012</v>
      </c>
    </row>
    <row r="5500" spans="1:7">
      <c r="A5500" s="190">
        <v>67814.093673267227</v>
      </c>
      <c r="F5500" s="174">
        <v>5494</v>
      </c>
      <c r="G5500" s="196">
        <v>46272.657000000007</v>
      </c>
    </row>
    <row r="5501" spans="1:7">
      <c r="A5501" s="190">
        <v>67814.093673267227</v>
      </c>
      <c r="F5501" s="174">
        <v>5495</v>
      </c>
      <c r="G5501" s="196">
        <v>90168.323997696032</v>
      </c>
    </row>
    <row r="5502" spans="1:7">
      <c r="A5502" s="190">
        <v>67814.093673267227</v>
      </c>
      <c r="F5502" s="174">
        <v>5496</v>
      </c>
      <c r="G5502" s="196">
        <v>48708.943239488006</v>
      </c>
    </row>
    <row r="5503" spans="1:7">
      <c r="A5503" s="190">
        <v>67814.093673267227</v>
      </c>
      <c r="F5503" s="174">
        <v>5497</v>
      </c>
      <c r="G5503" s="196">
        <v>85064.456601600032</v>
      </c>
    </row>
    <row r="5504" spans="1:7">
      <c r="A5504" s="190">
        <v>67814.093673267227</v>
      </c>
      <c r="F5504" s="174">
        <v>5498</v>
      </c>
      <c r="G5504" s="196">
        <v>73165.236480000007</v>
      </c>
    </row>
    <row r="5505" spans="1:7">
      <c r="A5505" s="190">
        <v>67814.093673267227</v>
      </c>
      <c r="F5505" s="174">
        <v>5499</v>
      </c>
      <c r="G5505" s="196">
        <v>85802.515857408012</v>
      </c>
    </row>
    <row r="5506" spans="1:7">
      <c r="A5506" s="190">
        <v>67814.093673267242</v>
      </c>
      <c r="F5506" s="174">
        <v>5500</v>
      </c>
      <c r="G5506" s="196">
        <v>69139.973715455999</v>
      </c>
    </row>
    <row r="5507" spans="1:7">
      <c r="A5507" s="190">
        <v>67814.093673267242</v>
      </c>
      <c r="F5507" s="174">
        <v>5501</v>
      </c>
      <c r="G5507" s="196">
        <v>63434.260028160003</v>
      </c>
    </row>
    <row r="5508" spans="1:7">
      <c r="A5508" s="190">
        <v>67814.093673267242</v>
      </c>
      <c r="F5508" s="174">
        <v>5502</v>
      </c>
      <c r="G5508" s="196">
        <v>95737.544009318444</v>
      </c>
    </row>
    <row r="5509" spans="1:7">
      <c r="A5509" s="190">
        <v>67814.093673267242</v>
      </c>
      <c r="F5509" s="174">
        <v>5503</v>
      </c>
      <c r="G5509" s="196">
        <v>89690.603520000019</v>
      </c>
    </row>
    <row r="5510" spans="1:7">
      <c r="A5510" s="190">
        <v>67814.093673267242</v>
      </c>
      <c r="F5510" s="174">
        <v>5504</v>
      </c>
      <c r="G5510" s="196">
        <v>63601.153280000013</v>
      </c>
    </row>
    <row r="5511" spans="1:7">
      <c r="A5511" s="190">
        <v>67851.31543698514</v>
      </c>
      <c r="F5511" s="174">
        <v>5505</v>
      </c>
      <c r="G5511" s="196">
        <v>101479.95648000004</v>
      </c>
    </row>
    <row r="5512" spans="1:7">
      <c r="A5512" s="190">
        <v>67887.911999999997</v>
      </c>
      <c r="F5512" s="174">
        <v>5506</v>
      </c>
      <c r="G5512" s="196">
        <v>55026.354935999996</v>
      </c>
    </row>
    <row r="5513" spans="1:7">
      <c r="A5513" s="190">
        <v>67887.911999999997</v>
      </c>
      <c r="F5513" s="174">
        <v>5507</v>
      </c>
      <c r="G5513" s="196">
        <v>78011.701744435224</v>
      </c>
    </row>
    <row r="5514" spans="1:7">
      <c r="A5514" s="190">
        <v>67889.143034137596</v>
      </c>
      <c r="F5514" s="174">
        <v>5508</v>
      </c>
      <c r="G5514" s="196">
        <v>65327.288580019209</v>
      </c>
    </row>
    <row r="5515" spans="1:7">
      <c r="A5515" s="190">
        <v>67889.143034137596</v>
      </c>
      <c r="F5515" s="174">
        <v>5509</v>
      </c>
      <c r="G5515" s="196">
        <v>65081.697269568002</v>
      </c>
    </row>
    <row r="5516" spans="1:7">
      <c r="A5516" s="190">
        <v>67889.143034137611</v>
      </c>
      <c r="F5516" s="174">
        <v>5510</v>
      </c>
      <c r="G5516" s="196">
        <v>62163.116999999998</v>
      </c>
    </row>
    <row r="5517" spans="1:7">
      <c r="A5517" s="190">
        <v>67889.143034137611</v>
      </c>
      <c r="F5517" s="174">
        <v>5511</v>
      </c>
      <c r="G5517" s="196">
        <v>41627.271000000001</v>
      </c>
    </row>
    <row r="5518" spans="1:7">
      <c r="A5518" s="190">
        <v>67889.143034137611</v>
      </c>
      <c r="F5518" s="174">
        <v>5512</v>
      </c>
      <c r="G5518" s="196">
        <v>98497.78606079999</v>
      </c>
    </row>
    <row r="5519" spans="1:7">
      <c r="A5519" s="190">
        <v>67889.143034137611</v>
      </c>
      <c r="F5519" s="174">
        <v>5513</v>
      </c>
      <c r="G5519" s="196">
        <v>61397.827612800007</v>
      </c>
    </row>
    <row r="5520" spans="1:7">
      <c r="A5520" s="190">
        <v>67889.143034137611</v>
      </c>
      <c r="F5520" s="174">
        <v>5514</v>
      </c>
      <c r="G5520" s="196">
        <v>69506.974656000006</v>
      </c>
    </row>
    <row r="5521" spans="1:7">
      <c r="A5521" s="190">
        <v>67889.143034137611</v>
      </c>
      <c r="F5521" s="174">
        <v>5515</v>
      </c>
      <c r="G5521" s="196">
        <v>60548.297922560021</v>
      </c>
    </row>
    <row r="5522" spans="1:7">
      <c r="A5522" s="190">
        <v>67889.143034137611</v>
      </c>
      <c r="F5522" s="174">
        <v>5516</v>
      </c>
      <c r="G5522" s="196">
        <v>43562.530991000007</v>
      </c>
    </row>
    <row r="5523" spans="1:7">
      <c r="A5523" s="190">
        <v>67889.143034137611</v>
      </c>
      <c r="F5523" s="174">
        <v>5517</v>
      </c>
      <c r="G5523" s="196">
        <v>59080.928457600006</v>
      </c>
    </row>
    <row r="5524" spans="1:7">
      <c r="A5524" s="190">
        <v>67889.143034137611</v>
      </c>
      <c r="F5524" s="174">
        <v>5518</v>
      </c>
      <c r="G5524" s="196">
        <v>74993.060869919995</v>
      </c>
    </row>
    <row r="5525" spans="1:7">
      <c r="A5525" s="190">
        <v>67889.143034137611</v>
      </c>
      <c r="F5525" s="174">
        <v>5519</v>
      </c>
      <c r="G5525" s="196">
        <v>54910.753349999999</v>
      </c>
    </row>
    <row r="5526" spans="1:7">
      <c r="A5526" s="190">
        <v>67889.143034137625</v>
      </c>
      <c r="F5526" s="174">
        <v>5520</v>
      </c>
      <c r="G5526" s="196">
        <v>61561.387991040021</v>
      </c>
    </row>
    <row r="5527" spans="1:7">
      <c r="A5527" s="190">
        <v>67889.143034137625</v>
      </c>
      <c r="F5527" s="174">
        <v>5521</v>
      </c>
      <c r="G5527" s="196">
        <v>81375.436800000025</v>
      </c>
    </row>
    <row r="5528" spans="1:7">
      <c r="A5528" s="190">
        <v>67889.143034137625</v>
      </c>
      <c r="F5528" s="174">
        <v>5522</v>
      </c>
      <c r="G5528" s="196">
        <v>52020.943296000005</v>
      </c>
    </row>
    <row r="5529" spans="1:7">
      <c r="A5529" s="190">
        <v>67889.143034137625</v>
      </c>
      <c r="F5529" s="174">
        <v>5523</v>
      </c>
      <c r="G5529" s="196">
        <v>46447.270800000006</v>
      </c>
    </row>
    <row r="5530" spans="1:7">
      <c r="A5530" s="190">
        <v>67889.143034137625</v>
      </c>
      <c r="F5530" s="174">
        <v>5524</v>
      </c>
      <c r="G5530" s="196">
        <v>60615.306280480007</v>
      </c>
    </row>
    <row r="5531" spans="1:7">
      <c r="A5531" s="190">
        <v>67889.143034137625</v>
      </c>
      <c r="F5531" s="174">
        <v>5525</v>
      </c>
      <c r="G5531" s="196">
        <v>76321.383936000013</v>
      </c>
    </row>
    <row r="5532" spans="1:7">
      <c r="A5532" s="190">
        <v>67889.143034137625</v>
      </c>
      <c r="F5532" s="174">
        <v>5526</v>
      </c>
      <c r="G5532" s="196">
        <v>64944.971014800001</v>
      </c>
    </row>
    <row r="5533" spans="1:7">
      <c r="A5533" s="190">
        <v>67925.759999999995</v>
      </c>
      <c r="F5533" s="174">
        <v>5527</v>
      </c>
      <c r="G5533" s="196">
        <v>65958.629990400004</v>
      </c>
    </row>
    <row r="5534" spans="1:7">
      <c r="A5534" s="190">
        <v>67925.760000000009</v>
      </c>
      <c r="F5534" s="174">
        <v>5528</v>
      </c>
      <c r="G5534" s="196">
        <v>48790.034709920015</v>
      </c>
    </row>
    <row r="5535" spans="1:7">
      <c r="A5535" s="190">
        <v>67925.760000000009</v>
      </c>
      <c r="F5535" s="174">
        <v>5529</v>
      </c>
      <c r="G5535" s="196">
        <v>59179.287383999996</v>
      </c>
    </row>
    <row r="5536" spans="1:7">
      <c r="A5536" s="190">
        <v>67926.991720448001</v>
      </c>
      <c r="F5536" s="174">
        <v>5530</v>
      </c>
      <c r="G5536" s="196">
        <v>28011.68444375</v>
      </c>
    </row>
    <row r="5537" spans="1:7">
      <c r="A5537" s="190">
        <v>67926.991720448015</v>
      </c>
      <c r="F5537" s="174">
        <v>5531</v>
      </c>
      <c r="G5537" s="196">
        <v>67417.222476800031</v>
      </c>
    </row>
    <row r="5538" spans="1:7">
      <c r="A5538" s="190">
        <v>67926.991720448015</v>
      </c>
      <c r="F5538" s="174">
        <v>5532</v>
      </c>
      <c r="G5538" s="196">
        <v>85754.70699048962</v>
      </c>
    </row>
    <row r="5539" spans="1:7">
      <c r="A5539" s="190">
        <v>67926.991720448015</v>
      </c>
      <c r="F5539" s="174">
        <v>5533</v>
      </c>
      <c r="G5539" s="196">
        <v>51357.931273600007</v>
      </c>
    </row>
    <row r="5540" spans="1:7">
      <c r="A5540" s="190">
        <v>67926.99172044803</v>
      </c>
      <c r="F5540" s="174">
        <v>5534</v>
      </c>
      <c r="G5540" s="196">
        <v>62529.058368000005</v>
      </c>
    </row>
    <row r="5541" spans="1:7">
      <c r="A5541" s="190">
        <v>67926.99172044803</v>
      </c>
      <c r="F5541" s="174">
        <v>5535</v>
      </c>
      <c r="G5541" s="196">
        <v>72152.887296000015</v>
      </c>
    </row>
    <row r="5542" spans="1:7">
      <c r="A5542" s="190">
        <v>67956.86018626357</v>
      </c>
      <c r="F5542" s="174">
        <v>5536</v>
      </c>
      <c r="G5542" s="196">
        <v>65218.711369082899</v>
      </c>
    </row>
    <row r="5543" spans="1:7">
      <c r="A5543" s="190">
        <v>67956.860186263584</v>
      </c>
      <c r="F5543" s="174">
        <v>5537</v>
      </c>
      <c r="G5543" s="196">
        <v>85753.152000000002</v>
      </c>
    </row>
    <row r="5544" spans="1:7">
      <c r="A5544" s="190">
        <v>67956.860186263599</v>
      </c>
      <c r="F5544" s="174">
        <v>5538</v>
      </c>
      <c r="G5544" s="196">
        <v>51329.314810820004</v>
      </c>
    </row>
    <row r="5545" spans="1:7">
      <c r="A5545" s="190">
        <v>67956.860186263613</v>
      </c>
      <c r="F5545" s="174">
        <v>5539</v>
      </c>
      <c r="G5545" s="196">
        <v>101156.65027399686</v>
      </c>
    </row>
    <row r="5546" spans="1:7">
      <c r="A5546" s="190">
        <v>67965.278601600003</v>
      </c>
      <c r="F5546" s="174">
        <v>5540</v>
      </c>
      <c r="G5546" s="196">
        <v>54379.226058752007</v>
      </c>
    </row>
    <row r="5547" spans="1:7">
      <c r="A5547" s="190">
        <v>68030.833920000005</v>
      </c>
      <c r="F5547" s="174">
        <v>5541</v>
      </c>
      <c r="G5547" s="196">
        <v>81205.952507904018</v>
      </c>
    </row>
    <row r="5548" spans="1:7">
      <c r="A5548" s="190">
        <v>68030.833920000005</v>
      </c>
      <c r="F5548" s="174">
        <v>5542</v>
      </c>
      <c r="G5548" s="196">
        <v>63601.153280000013</v>
      </c>
    </row>
    <row r="5549" spans="1:7">
      <c r="A5549" s="190">
        <v>68030.833920000005</v>
      </c>
      <c r="F5549" s="174">
        <v>5543</v>
      </c>
      <c r="G5549" s="196">
        <v>49234.107048000013</v>
      </c>
    </row>
    <row r="5550" spans="1:7">
      <c r="A5550" s="190">
        <v>68030.833920000005</v>
      </c>
      <c r="F5550" s="174">
        <v>5544</v>
      </c>
      <c r="G5550" s="196">
        <v>81204.479999999996</v>
      </c>
    </row>
    <row r="5551" spans="1:7">
      <c r="A5551" s="190">
        <v>68030.833920000005</v>
      </c>
      <c r="F5551" s="174">
        <v>5545</v>
      </c>
      <c r="G5551" s="196">
        <v>71730.624000000011</v>
      </c>
    </row>
    <row r="5552" spans="1:7">
      <c r="A5552" s="190">
        <v>68030.833920000005</v>
      </c>
      <c r="F5552" s="174">
        <v>5546</v>
      </c>
      <c r="G5552" s="196">
        <v>80641.462272000019</v>
      </c>
    </row>
    <row r="5553" spans="1:7">
      <c r="A5553" s="190">
        <v>68030.833920000019</v>
      </c>
      <c r="F5553" s="174">
        <v>5547</v>
      </c>
      <c r="G5553" s="196">
        <v>54264.983987200016</v>
      </c>
    </row>
    <row r="5554" spans="1:7">
      <c r="A5554" s="190">
        <v>68030.833920000019</v>
      </c>
      <c r="F5554" s="174">
        <v>5548</v>
      </c>
      <c r="G5554" s="196">
        <v>76855.633623552028</v>
      </c>
    </row>
    <row r="5555" spans="1:7">
      <c r="A5555" s="190">
        <v>68032.067545788421</v>
      </c>
      <c r="F5555" s="174">
        <v>5549</v>
      </c>
      <c r="G5555" s="196">
        <v>54174.792878080021</v>
      </c>
    </row>
    <row r="5556" spans="1:7">
      <c r="A5556" s="190">
        <v>68032.067545788421</v>
      </c>
      <c r="F5556" s="174">
        <v>5550</v>
      </c>
      <c r="G5556" s="196">
        <v>63735.050444800014</v>
      </c>
    </row>
    <row r="5557" spans="1:7">
      <c r="A5557" s="190">
        <v>68032.067545788421</v>
      </c>
      <c r="F5557" s="174">
        <v>5551</v>
      </c>
      <c r="G5557" s="196">
        <v>77017.434957496327</v>
      </c>
    </row>
    <row r="5558" spans="1:7">
      <c r="A5558" s="190">
        <v>68032.067545788435</v>
      </c>
      <c r="F5558" s="174">
        <v>5552</v>
      </c>
      <c r="G5558" s="196">
        <v>74471.758559999987</v>
      </c>
    </row>
    <row r="5559" spans="1:7">
      <c r="A5559" s="190">
        <v>68032.067545788435</v>
      </c>
      <c r="F5559" s="174">
        <v>5553</v>
      </c>
      <c r="G5559" s="196">
        <v>54174.792878080021</v>
      </c>
    </row>
    <row r="5560" spans="1:7">
      <c r="A5560" s="190">
        <v>68032.06754578845</v>
      </c>
      <c r="F5560" s="174">
        <v>5554</v>
      </c>
      <c r="G5560" s="196">
        <v>91931.26699008001</v>
      </c>
    </row>
    <row r="5561" spans="1:7">
      <c r="A5561" s="190">
        <v>68032.06754578845</v>
      </c>
      <c r="F5561" s="174">
        <v>5555</v>
      </c>
      <c r="G5561" s="196">
        <v>41470.777500000004</v>
      </c>
    </row>
    <row r="5562" spans="1:7">
      <c r="A5562" s="190">
        <v>68032.06754578845</v>
      </c>
      <c r="F5562" s="174">
        <v>5556</v>
      </c>
      <c r="G5562" s="196">
        <v>73287.0432</v>
      </c>
    </row>
    <row r="5563" spans="1:7">
      <c r="A5563" s="190">
        <v>68032.06754578845</v>
      </c>
      <c r="F5563" s="174">
        <v>5557</v>
      </c>
      <c r="G5563" s="196">
        <v>77392.219679999995</v>
      </c>
    </row>
    <row r="5564" spans="1:7">
      <c r="A5564" s="190">
        <v>68032.06754578845</v>
      </c>
      <c r="F5564" s="174">
        <v>5558</v>
      </c>
      <c r="G5564" s="196">
        <v>57184.251208000009</v>
      </c>
    </row>
    <row r="5565" spans="1:7">
      <c r="A5565" s="190">
        <v>68032.06754578845</v>
      </c>
      <c r="F5565" s="174">
        <v>5559</v>
      </c>
      <c r="G5565" s="196">
        <v>79182.554931200022</v>
      </c>
    </row>
    <row r="5566" spans="1:7">
      <c r="A5566" s="190">
        <v>68068.761599999998</v>
      </c>
      <c r="F5566" s="174">
        <v>5560</v>
      </c>
      <c r="G5566" s="196">
        <v>81945.064857600039</v>
      </c>
    </row>
    <row r="5567" spans="1:7">
      <c r="A5567" s="190">
        <v>68068.761599999998</v>
      </c>
      <c r="F5567" s="174">
        <v>5561</v>
      </c>
      <c r="G5567" s="196">
        <v>95377.62843033603</v>
      </c>
    </row>
    <row r="5568" spans="1:7">
      <c r="A5568" s="190">
        <v>68068.761599999998</v>
      </c>
      <c r="F5568" s="174">
        <v>5562</v>
      </c>
      <c r="G5568" s="196">
        <v>112869.52556888069</v>
      </c>
    </row>
    <row r="5569" spans="1:7">
      <c r="A5569" s="190">
        <v>68068.761600000013</v>
      </c>
      <c r="F5569" s="174">
        <v>5563</v>
      </c>
      <c r="G5569" s="196">
        <v>144572.40519966724</v>
      </c>
    </row>
    <row r="5570" spans="1:7">
      <c r="A5570" s="190">
        <v>68068.761600000013</v>
      </c>
      <c r="F5570" s="174">
        <v>5564</v>
      </c>
      <c r="G5570" s="196">
        <v>46524.597000000002</v>
      </c>
    </row>
    <row r="5571" spans="1:7">
      <c r="A5571" s="190">
        <v>68068.761600000027</v>
      </c>
      <c r="F5571" s="174">
        <v>5565</v>
      </c>
      <c r="G5571" s="196">
        <v>57121.035776000019</v>
      </c>
    </row>
    <row r="5572" spans="1:7">
      <c r="A5572" s="190">
        <v>68068.761600000027</v>
      </c>
      <c r="F5572" s="174">
        <v>5566</v>
      </c>
      <c r="G5572" s="196">
        <v>49212.46762499999</v>
      </c>
    </row>
    <row r="5573" spans="1:7">
      <c r="A5573" s="190">
        <v>68069.995913543695</v>
      </c>
      <c r="F5573" s="174">
        <v>5567</v>
      </c>
      <c r="G5573" s="196">
        <v>61860.959999999999</v>
      </c>
    </row>
    <row r="5574" spans="1:7">
      <c r="A5574" s="190">
        <v>68069.995913543709</v>
      </c>
      <c r="F5574" s="174">
        <v>5568</v>
      </c>
      <c r="G5574" s="196">
        <v>50916.158720000021</v>
      </c>
    </row>
    <row r="5575" spans="1:7">
      <c r="A5575" s="190">
        <v>68069.995913543709</v>
      </c>
      <c r="F5575" s="174">
        <v>5569</v>
      </c>
      <c r="G5575" s="196">
        <v>73563.598080000011</v>
      </c>
    </row>
    <row r="5576" spans="1:7">
      <c r="A5576" s="190">
        <v>68069.995913543709</v>
      </c>
      <c r="F5576" s="174">
        <v>5570</v>
      </c>
      <c r="G5576" s="196">
        <v>58548.041651903994</v>
      </c>
    </row>
    <row r="5577" spans="1:7">
      <c r="A5577" s="190">
        <v>68107.358136747353</v>
      </c>
      <c r="F5577" s="174">
        <v>5571</v>
      </c>
      <c r="G5577" s="196">
        <v>44124.90726</v>
      </c>
    </row>
    <row r="5578" spans="1:7">
      <c r="A5578" s="190">
        <v>68144.092799999999</v>
      </c>
      <c r="F5578" s="174">
        <v>5572</v>
      </c>
      <c r="G5578" s="196">
        <v>51250.036460000003</v>
      </c>
    </row>
    <row r="5579" spans="1:7">
      <c r="A5579" s="190">
        <v>68144.092799999999</v>
      </c>
      <c r="F5579" s="174">
        <v>5573</v>
      </c>
      <c r="G5579" s="196">
        <v>86861.76874905602</v>
      </c>
    </row>
    <row r="5580" spans="1:7">
      <c r="A5580" s="190">
        <v>68144.092799999999</v>
      </c>
      <c r="F5580" s="174">
        <v>5574</v>
      </c>
      <c r="G5580" s="196">
        <v>64386.324960000013</v>
      </c>
    </row>
    <row r="5581" spans="1:7">
      <c r="A5581" s="190">
        <v>68144.092799999999</v>
      </c>
      <c r="F5581" s="174">
        <v>5575</v>
      </c>
      <c r="G5581" s="196">
        <v>46099.535565944003</v>
      </c>
    </row>
    <row r="5582" spans="1:7">
      <c r="A5582" s="190">
        <v>68144.092799999999</v>
      </c>
      <c r="F5582" s="174">
        <v>5576</v>
      </c>
      <c r="G5582" s="196">
        <v>69769.265126399987</v>
      </c>
    </row>
    <row r="5583" spans="1:7">
      <c r="A5583" s="190">
        <v>68144.092799999999</v>
      </c>
      <c r="F5583" s="174">
        <v>5577</v>
      </c>
      <c r="G5583" s="196">
        <v>80811.233771520041</v>
      </c>
    </row>
    <row r="5584" spans="1:7">
      <c r="A5584" s="190">
        <v>68144.092799999999</v>
      </c>
      <c r="F5584" s="174">
        <v>5578</v>
      </c>
      <c r="G5584" s="196">
        <v>81772.911360000013</v>
      </c>
    </row>
    <row r="5585" spans="1:7">
      <c r="A5585" s="190">
        <v>68144.092799999999</v>
      </c>
      <c r="F5585" s="174">
        <v>5579</v>
      </c>
      <c r="G5585" s="196">
        <v>68507.049757440021</v>
      </c>
    </row>
    <row r="5586" spans="1:7">
      <c r="A5586" s="190">
        <v>68144.092799999999</v>
      </c>
      <c r="F5586" s="174">
        <v>5580</v>
      </c>
      <c r="G5586" s="196">
        <v>54758.887680000007</v>
      </c>
    </row>
    <row r="5587" spans="1:7">
      <c r="A5587" s="190">
        <v>68144.092800000013</v>
      </c>
      <c r="F5587" s="174">
        <v>5581</v>
      </c>
      <c r="G5587" s="196">
        <v>84885.749760000021</v>
      </c>
    </row>
    <row r="5588" spans="1:7">
      <c r="A5588" s="190">
        <v>68144.092800000013</v>
      </c>
      <c r="F5588" s="174">
        <v>5582</v>
      </c>
      <c r="G5588" s="196">
        <v>63601.153280000013</v>
      </c>
    </row>
    <row r="5589" spans="1:7">
      <c r="A5589" s="190">
        <v>68144.092800000013</v>
      </c>
      <c r="F5589" s="174">
        <v>5583</v>
      </c>
      <c r="G5589" s="196">
        <v>43350.786080000005</v>
      </c>
    </row>
    <row r="5590" spans="1:7">
      <c r="A5590" s="190">
        <v>68144.092800000013</v>
      </c>
      <c r="F5590" s="174">
        <v>5584</v>
      </c>
      <c r="G5590" s="196">
        <v>58263.456491520024</v>
      </c>
    </row>
    <row r="5591" spans="1:7">
      <c r="A5591" s="190">
        <v>68144.092800000013</v>
      </c>
      <c r="F5591" s="174">
        <v>5585</v>
      </c>
      <c r="G5591" s="196">
        <v>35324.371740000002</v>
      </c>
    </row>
    <row r="5592" spans="1:7">
      <c r="A5592" s="190">
        <v>68144.092800000013</v>
      </c>
      <c r="F5592" s="174">
        <v>5586</v>
      </c>
      <c r="G5592" s="196">
        <v>78852.798259200004</v>
      </c>
    </row>
    <row r="5593" spans="1:7">
      <c r="A5593" s="190">
        <v>68144.092800000013</v>
      </c>
      <c r="F5593" s="174">
        <v>5587</v>
      </c>
      <c r="G5593" s="196">
        <v>115687.15038720003</v>
      </c>
    </row>
    <row r="5594" spans="1:7">
      <c r="A5594" s="190">
        <v>68144.092800000013</v>
      </c>
      <c r="F5594" s="174">
        <v>5588</v>
      </c>
      <c r="G5594" s="196">
        <v>60971.030400000011</v>
      </c>
    </row>
    <row r="5595" spans="1:7">
      <c r="A5595" s="190">
        <v>68145.328479549455</v>
      </c>
      <c r="F5595" s="174">
        <v>5589</v>
      </c>
      <c r="G5595" s="196">
        <v>85479.950008320011</v>
      </c>
    </row>
    <row r="5596" spans="1:7">
      <c r="A5596" s="190">
        <v>68145.328479549455</v>
      </c>
      <c r="F5596" s="174">
        <v>5590</v>
      </c>
      <c r="G5596" s="196">
        <v>56786.744000000013</v>
      </c>
    </row>
    <row r="5597" spans="1:7">
      <c r="A5597" s="190">
        <v>68145.328479549469</v>
      </c>
      <c r="F5597" s="174">
        <v>5591</v>
      </c>
      <c r="G5597" s="196">
        <v>93704.336703488036</v>
      </c>
    </row>
    <row r="5598" spans="1:7">
      <c r="A5598" s="190">
        <v>68145.328479549469</v>
      </c>
      <c r="F5598" s="174">
        <v>5592</v>
      </c>
      <c r="G5598" s="196">
        <v>84427.607369842735</v>
      </c>
    </row>
    <row r="5599" spans="1:7">
      <c r="A5599" s="190">
        <v>68212.064256000027</v>
      </c>
      <c r="F5599" s="174">
        <v>5593</v>
      </c>
      <c r="G5599" s="196">
        <v>37151.544152187496</v>
      </c>
    </row>
    <row r="5600" spans="1:7">
      <c r="A5600" s="190">
        <v>68212.064256000027</v>
      </c>
      <c r="F5600" s="174">
        <v>5594</v>
      </c>
      <c r="G5600" s="196">
        <v>60649.099750400012</v>
      </c>
    </row>
    <row r="5601" spans="1:7">
      <c r="A5601" s="190">
        <v>68212.064256000027</v>
      </c>
      <c r="F5601" s="174">
        <v>5595</v>
      </c>
      <c r="G5601" s="196">
        <v>61432.057344000015</v>
      </c>
    </row>
    <row r="5602" spans="1:7">
      <c r="A5602" s="190">
        <v>68212.064256000027</v>
      </c>
      <c r="F5602" s="174">
        <v>5596</v>
      </c>
      <c r="G5602" s="196">
        <v>65081.697269568009</v>
      </c>
    </row>
    <row r="5603" spans="1:7">
      <c r="A5603" s="190">
        <v>68249.504457600022</v>
      </c>
      <c r="F5603" s="174">
        <v>5597</v>
      </c>
      <c r="G5603" s="196">
        <v>75423.818186752032</v>
      </c>
    </row>
    <row r="5604" spans="1:7">
      <c r="A5604" s="190">
        <v>68287.554048000005</v>
      </c>
      <c r="F5604" s="174">
        <v>5598</v>
      </c>
      <c r="G5604" s="196">
        <v>46273.496077513613</v>
      </c>
    </row>
    <row r="5605" spans="1:7">
      <c r="A5605" s="190">
        <v>68287.554048000005</v>
      </c>
      <c r="F5605" s="174">
        <v>5599</v>
      </c>
      <c r="G5605" s="196">
        <v>94057.937974067245</v>
      </c>
    </row>
    <row r="5606" spans="1:7">
      <c r="A5606" s="190">
        <v>68287.554048000005</v>
      </c>
      <c r="F5606" s="174">
        <v>5600</v>
      </c>
      <c r="G5606" s="196">
        <v>113232.32047249496</v>
      </c>
    </row>
    <row r="5607" spans="1:7">
      <c r="A5607" s="190">
        <v>68287.554048000005</v>
      </c>
      <c r="F5607" s="174">
        <v>5601</v>
      </c>
      <c r="G5607" s="196">
        <v>43490.127892400014</v>
      </c>
    </row>
    <row r="5608" spans="1:7">
      <c r="A5608" s="190">
        <v>68287.554048000005</v>
      </c>
      <c r="F5608" s="174">
        <v>5602</v>
      </c>
      <c r="G5608" s="196">
        <v>51523.010338408007</v>
      </c>
    </row>
    <row r="5609" spans="1:7">
      <c r="A5609" s="190">
        <v>68287.554048000005</v>
      </c>
      <c r="F5609" s="174">
        <v>5603</v>
      </c>
      <c r="G5609" s="196">
        <v>78141.576941568012</v>
      </c>
    </row>
    <row r="5610" spans="1:7">
      <c r="A5610" s="190">
        <v>68287.554048000005</v>
      </c>
      <c r="F5610" s="174">
        <v>5604</v>
      </c>
      <c r="G5610" s="196">
        <v>56906.295040000019</v>
      </c>
    </row>
    <row r="5611" spans="1:7">
      <c r="A5611" s="190">
        <v>68287.554048000005</v>
      </c>
      <c r="F5611" s="174">
        <v>5605</v>
      </c>
      <c r="G5611" s="196">
        <v>37443.834044399999</v>
      </c>
    </row>
    <row r="5612" spans="1:7">
      <c r="A5612" s="190">
        <v>68287.554048000005</v>
      </c>
      <c r="F5612" s="174">
        <v>5606</v>
      </c>
      <c r="G5612" s="196">
        <v>71731.92471531521</v>
      </c>
    </row>
    <row r="5613" spans="1:7">
      <c r="A5613" s="190">
        <v>68287.554048000005</v>
      </c>
      <c r="F5613" s="174">
        <v>5607</v>
      </c>
      <c r="G5613" s="196">
        <v>72505.314739199996</v>
      </c>
    </row>
    <row r="5614" spans="1:7">
      <c r="A5614" s="190">
        <v>68287.554048000005</v>
      </c>
      <c r="F5614" s="174">
        <v>5608</v>
      </c>
      <c r="G5614" s="196">
        <v>72152.887296000015</v>
      </c>
    </row>
    <row r="5615" spans="1:7">
      <c r="A5615" s="190">
        <v>68287.554048000005</v>
      </c>
      <c r="F5615" s="174">
        <v>5609</v>
      </c>
      <c r="G5615" s="196">
        <v>53038.040580000008</v>
      </c>
    </row>
    <row r="5616" spans="1:7">
      <c r="A5616" s="190">
        <v>68287.554048000005</v>
      </c>
      <c r="F5616" s="174">
        <v>5610</v>
      </c>
      <c r="G5616" s="196">
        <v>64046.361352960004</v>
      </c>
    </row>
    <row r="5617" spans="1:7">
      <c r="A5617" s="190">
        <v>68287.55404800002</v>
      </c>
      <c r="F5617" s="174">
        <v>5611</v>
      </c>
      <c r="G5617" s="196">
        <v>46720.696243200007</v>
      </c>
    </row>
    <row r="5618" spans="1:7">
      <c r="A5618" s="190">
        <v>68287.55404800002</v>
      </c>
      <c r="F5618" s="174">
        <v>5612</v>
      </c>
      <c r="G5618" s="196">
        <v>71233.291673600019</v>
      </c>
    </row>
    <row r="5619" spans="1:7">
      <c r="A5619" s="190">
        <v>68287.55404800002</v>
      </c>
      <c r="F5619" s="174">
        <v>5613</v>
      </c>
      <c r="G5619" s="196">
        <v>48606.6135268</v>
      </c>
    </row>
    <row r="5620" spans="1:7">
      <c r="A5620" s="190">
        <v>68287.55404800002</v>
      </c>
      <c r="F5620" s="174">
        <v>5614</v>
      </c>
      <c r="G5620" s="196">
        <v>35383.18035000001</v>
      </c>
    </row>
    <row r="5621" spans="1:7">
      <c r="A5621" s="190">
        <v>68287.55404800002</v>
      </c>
      <c r="F5621" s="174">
        <v>5615</v>
      </c>
      <c r="G5621" s="196">
        <v>85754.70699048962</v>
      </c>
    </row>
    <row r="5622" spans="1:7">
      <c r="A5622" s="190">
        <v>68287.55404800002</v>
      </c>
      <c r="F5622" s="174">
        <v>5616</v>
      </c>
      <c r="G5622" s="196">
        <v>67776.307893360674</v>
      </c>
    </row>
    <row r="5623" spans="1:7">
      <c r="A5623" s="190">
        <v>68287.55404800002</v>
      </c>
      <c r="F5623" s="174">
        <v>5617</v>
      </c>
      <c r="G5623" s="196">
        <v>95737.54400931843</v>
      </c>
    </row>
    <row r="5624" spans="1:7">
      <c r="A5624" s="190">
        <v>68287.55404800002</v>
      </c>
      <c r="F5624" s="174">
        <v>5618</v>
      </c>
      <c r="G5624" s="196">
        <v>71882.939293663265</v>
      </c>
    </row>
    <row r="5625" spans="1:7">
      <c r="A5625" s="190">
        <v>68287.55404800002</v>
      </c>
      <c r="F5625" s="174">
        <v>5619</v>
      </c>
      <c r="G5625" s="196">
        <v>95430.802145280031</v>
      </c>
    </row>
    <row r="5626" spans="1:7">
      <c r="A5626" s="190">
        <v>68287.55404800002</v>
      </c>
      <c r="F5626" s="174">
        <v>5620</v>
      </c>
      <c r="G5626" s="196">
        <v>84885.749760000021</v>
      </c>
    </row>
    <row r="5627" spans="1:7">
      <c r="A5627" s="190">
        <v>68287.55404800002</v>
      </c>
      <c r="F5627" s="174">
        <v>5621</v>
      </c>
      <c r="G5627" s="196">
        <v>108201.98879723523</v>
      </c>
    </row>
    <row r="5628" spans="1:7">
      <c r="A5628" s="190">
        <v>68287.55404800002</v>
      </c>
      <c r="F5628" s="174">
        <v>5622</v>
      </c>
      <c r="G5628" s="196">
        <v>48871.261182799994</v>
      </c>
    </row>
    <row r="5629" spans="1:7">
      <c r="A5629" s="190">
        <v>68287.55404800002</v>
      </c>
      <c r="F5629" s="174">
        <v>5623</v>
      </c>
      <c r="G5629" s="196">
        <v>61397.827612800014</v>
      </c>
    </row>
    <row r="5630" spans="1:7">
      <c r="A5630" s="190">
        <v>68287.55404800002</v>
      </c>
      <c r="F5630" s="174">
        <v>5624</v>
      </c>
      <c r="G5630" s="196">
        <v>102462.54546124804</v>
      </c>
    </row>
    <row r="5631" spans="1:7">
      <c r="A5631" s="190">
        <v>68287.55404800002</v>
      </c>
      <c r="F5631" s="174">
        <v>5625</v>
      </c>
      <c r="G5631" s="196">
        <v>49316.072819999994</v>
      </c>
    </row>
    <row r="5632" spans="1:7">
      <c r="A5632" s="190">
        <v>68287.55404800002</v>
      </c>
      <c r="F5632" s="174">
        <v>5626</v>
      </c>
      <c r="G5632" s="196">
        <v>49952.725199999993</v>
      </c>
    </row>
    <row r="5633" spans="1:7">
      <c r="A5633" s="190">
        <v>68287.55404800002</v>
      </c>
      <c r="F5633" s="174">
        <v>5627</v>
      </c>
      <c r="G5633" s="196">
        <v>60548.297922560014</v>
      </c>
    </row>
    <row r="5634" spans="1:7">
      <c r="A5634" s="190">
        <v>68287.55404800002</v>
      </c>
      <c r="F5634" s="174">
        <v>5628</v>
      </c>
      <c r="G5634" s="196">
        <v>62425.131955200006</v>
      </c>
    </row>
    <row r="5635" spans="1:7">
      <c r="A5635" s="190">
        <v>68287.55404800002</v>
      </c>
      <c r="F5635" s="174">
        <v>5629</v>
      </c>
      <c r="G5635" s="196">
        <v>54819.488939999988</v>
      </c>
    </row>
    <row r="5636" spans="1:7">
      <c r="A5636" s="190">
        <v>68287.55404800002</v>
      </c>
      <c r="F5636" s="174">
        <v>5630</v>
      </c>
      <c r="G5636" s="196">
        <v>52020.943296000012</v>
      </c>
    </row>
    <row r="5637" spans="1:7">
      <c r="A5637" s="190">
        <v>68287.55404800002</v>
      </c>
      <c r="F5637" s="174">
        <v>5631</v>
      </c>
      <c r="G5637" s="196">
        <v>109138.82112000001</v>
      </c>
    </row>
    <row r="5638" spans="1:7">
      <c r="A5638" s="190">
        <v>68287.55404800002</v>
      </c>
      <c r="F5638" s="174">
        <v>5632</v>
      </c>
      <c r="G5638" s="196">
        <v>72738.367536575999</v>
      </c>
    </row>
    <row r="5639" spans="1:7">
      <c r="A5639" s="190">
        <v>68287.55404800002</v>
      </c>
      <c r="F5639" s="174">
        <v>5633</v>
      </c>
      <c r="G5639" s="196">
        <v>51716.498999999996</v>
      </c>
    </row>
    <row r="5640" spans="1:7">
      <c r="A5640" s="190">
        <v>68363.127383999992</v>
      </c>
      <c r="F5640" s="174">
        <v>5634</v>
      </c>
      <c r="G5640" s="196">
        <v>73718.468812800013</v>
      </c>
    </row>
    <row r="5641" spans="1:7">
      <c r="A5641" s="190">
        <v>68401.240319999983</v>
      </c>
      <c r="F5641" s="174">
        <v>5635</v>
      </c>
      <c r="G5641" s="196">
        <v>52107.548640000008</v>
      </c>
    </row>
    <row r="5642" spans="1:7">
      <c r="A5642" s="190">
        <v>68401.240319999997</v>
      </c>
      <c r="F5642" s="174">
        <v>5636</v>
      </c>
      <c r="G5642" s="196">
        <v>64873.176345600019</v>
      </c>
    </row>
    <row r="5643" spans="1:7">
      <c r="A5643" s="190">
        <v>68401.240319999997</v>
      </c>
      <c r="F5643" s="174">
        <v>5637</v>
      </c>
      <c r="G5643" s="196">
        <v>62293.986719999994</v>
      </c>
    </row>
    <row r="5644" spans="1:7">
      <c r="A5644" s="190">
        <v>68401.240319999997</v>
      </c>
      <c r="F5644" s="174">
        <v>5638</v>
      </c>
      <c r="G5644" s="196">
        <v>90950.666808852518</v>
      </c>
    </row>
    <row r="5645" spans="1:7">
      <c r="A5645" s="190">
        <v>68401.240319999997</v>
      </c>
      <c r="F5645" s="174">
        <v>5639</v>
      </c>
      <c r="G5645" s="196">
        <v>46022.915839241614</v>
      </c>
    </row>
    <row r="5646" spans="1:7">
      <c r="A5646" s="190">
        <v>68401.240319999997</v>
      </c>
      <c r="F5646" s="174">
        <v>5640</v>
      </c>
      <c r="G5646" s="196">
        <v>89068.748668928034</v>
      </c>
    </row>
    <row r="5647" spans="1:7">
      <c r="A5647" s="190">
        <v>68401.240319999997</v>
      </c>
      <c r="F5647" s="174">
        <v>5641</v>
      </c>
      <c r="G5647" s="196">
        <v>91241.353728000016</v>
      </c>
    </row>
    <row r="5648" spans="1:7">
      <c r="A5648" s="190">
        <v>68401.240319999997</v>
      </c>
      <c r="F5648" s="174">
        <v>5642</v>
      </c>
      <c r="G5648" s="196">
        <v>58044.420940800017</v>
      </c>
    </row>
    <row r="5649" spans="1:7">
      <c r="A5649" s="190">
        <v>68401.240319999997</v>
      </c>
      <c r="F5649" s="174">
        <v>5643</v>
      </c>
      <c r="G5649" s="196">
        <v>142572.0322975335</v>
      </c>
    </row>
    <row r="5650" spans="1:7">
      <c r="A5650" s="190">
        <v>68401.240319999997</v>
      </c>
      <c r="F5650" s="174">
        <v>5644</v>
      </c>
      <c r="G5650" s="196">
        <v>94558.920254223849</v>
      </c>
    </row>
    <row r="5651" spans="1:7">
      <c r="A5651" s="190">
        <v>68401.240319999997</v>
      </c>
      <c r="F5651" s="174">
        <v>5645</v>
      </c>
      <c r="G5651" s="196">
        <v>58141.054272000008</v>
      </c>
    </row>
    <row r="5652" spans="1:7">
      <c r="A5652" s="190">
        <v>68401.240319999997</v>
      </c>
      <c r="F5652" s="174">
        <v>5646</v>
      </c>
      <c r="G5652" s="196">
        <v>59080.928457599992</v>
      </c>
    </row>
    <row r="5653" spans="1:7">
      <c r="A5653" s="190">
        <v>68401.240319999997</v>
      </c>
      <c r="F5653" s="174">
        <v>5647</v>
      </c>
      <c r="G5653" s="196">
        <v>89640.628224000029</v>
      </c>
    </row>
    <row r="5654" spans="1:7">
      <c r="A5654" s="190">
        <v>68401.240319999997</v>
      </c>
      <c r="F5654" s="174">
        <v>5648</v>
      </c>
      <c r="G5654" s="196">
        <v>60649.099750400012</v>
      </c>
    </row>
    <row r="5655" spans="1:7">
      <c r="A5655" s="190">
        <v>68401.240319999997</v>
      </c>
      <c r="F5655" s="174">
        <v>5649</v>
      </c>
      <c r="G5655" s="196">
        <v>30025.715979000008</v>
      </c>
    </row>
    <row r="5656" spans="1:7">
      <c r="A5656" s="190">
        <v>68401.240319999997</v>
      </c>
      <c r="F5656" s="174">
        <v>5650</v>
      </c>
      <c r="G5656" s="196">
        <v>57001.03360000001</v>
      </c>
    </row>
    <row r="5657" spans="1:7">
      <c r="A5657" s="190">
        <v>68401.240319999997</v>
      </c>
      <c r="F5657" s="174">
        <v>5651</v>
      </c>
      <c r="G5657" s="196">
        <v>117752.99235840001</v>
      </c>
    </row>
    <row r="5658" spans="1:7">
      <c r="A5658" s="190">
        <v>68401.240319999997</v>
      </c>
      <c r="F5658" s="174">
        <v>5652</v>
      </c>
      <c r="G5658" s="196">
        <v>71652.627277414445</v>
      </c>
    </row>
    <row r="5659" spans="1:7">
      <c r="A5659" s="190">
        <v>68401.240319999997</v>
      </c>
      <c r="F5659" s="174">
        <v>5653</v>
      </c>
      <c r="G5659" s="196">
        <v>79648.686197964838</v>
      </c>
    </row>
    <row r="5660" spans="1:7">
      <c r="A5660" s="190">
        <v>68401.240320000012</v>
      </c>
      <c r="F5660" s="174">
        <v>5654</v>
      </c>
      <c r="G5660" s="196">
        <v>76034.461439999999</v>
      </c>
    </row>
    <row r="5661" spans="1:7">
      <c r="A5661" s="190">
        <v>68401.240320000012</v>
      </c>
      <c r="F5661" s="174">
        <v>5655</v>
      </c>
      <c r="G5661" s="196">
        <v>90950.666808852489</v>
      </c>
    </row>
    <row r="5662" spans="1:7">
      <c r="A5662" s="190">
        <v>68401.240320000012</v>
      </c>
      <c r="F5662" s="174">
        <v>5656</v>
      </c>
      <c r="G5662" s="196">
        <v>71731.924715315225</v>
      </c>
    </row>
    <row r="5663" spans="1:7">
      <c r="A5663" s="190">
        <v>68401.240320000012</v>
      </c>
      <c r="F5663" s="174">
        <v>5657</v>
      </c>
      <c r="G5663" s="196">
        <v>71383.256498176022</v>
      </c>
    </row>
    <row r="5664" spans="1:7">
      <c r="A5664" s="190">
        <v>68401.240320000012</v>
      </c>
      <c r="F5664" s="174">
        <v>5658</v>
      </c>
      <c r="G5664" s="196">
        <v>73165.236480000007</v>
      </c>
    </row>
    <row r="5665" spans="1:7">
      <c r="A5665" s="190">
        <v>68401.240320000012</v>
      </c>
      <c r="F5665" s="174">
        <v>5659</v>
      </c>
      <c r="G5665" s="196">
        <v>30025.715979000001</v>
      </c>
    </row>
    <row r="5666" spans="1:7">
      <c r="A5666" s="190">
        <v>68401.240320000012</v>
      </c>
      <c r="F5666" s="174">
        <v>5660</v>
      </c>
      <c r="G5666" s="196">
        <v>49076.361600000011</v>
      </c>
    </row>
    <row r="5667" spans="1:7">
      <c r="A5667" s="190">
        <v>68401.240320000012</v>
      </c>
      <c r="F5667" s="174">
        <v>5661</v>
      </c>
      <c r="G5667" s="196">
        <v>73955.421033984021</v>
      </c>
    </row>
    <row r="5668" spans="1:7">
      <c r="A5668" s="190">
        <v>68401.240320000012</v>
      </c>
      <c r="F5668" s="174">
        <v>5662</v>
      </c>
      <c r="G5668" s="196">
        <v>139270.80233041922</v>
      </c>
    </row>
    <row r="5669" spans="1:7">
      <c r="A5669" s="190">
        <v>68401.240320000012</v>
      </c>
      <c r="F5669" s="174">
        <v>5663</v>
      </c>
      <c r="G5669" s="196">
        <v>42006.911711520006</v>
      </c>
    </row>
    <row r="5670" spans="1:7">
      <c r="A5670" s="190">
        <v>68401.240320000012</v>
      </c>
      <c r="F5670" s="174">
        <v>5664</v>
      </c>
      <c r="G5670" s="196">
        <v>37229.757929350002</v>
      </c>
    </row>
    <row r="5671" spans="1:7">
      <c r="A5671" s="190">
        <v>68401.240320000012</v>
      </c>
      <c r="F5671" s="174">
        <v>5665</v>
      </c>
      <c r="G5671" s="196">
        <v>45875.459006720012</v>
      </c>
    </row>
    <row r="5672" spans="1:7">
      <c r="A5672" s="190">
        <v>68401.240320000012</v>
      </c>
      <c r="F5672" s="174">
        <v>5666</v>
      </c>
      <c r="G5672" s="196">
        <v>45951.833244800015</v>
      </c>
    </row>
    <row r="5673" spans="1:7">
      <c r="A5673" s="190">
        <v>68401.240320000012</v>
      </c>
      <c r="F5673" s="174">
        <v>5667</v>
      </c>
      <c r="G5673" s="196">
        <v>68659.358207999991</v>
      </c>
    </row>
    <row r="5674" spans="1:7">
      <c r="A5674" s="190">
        <v>68401.240320000026</v>
      </c>
      <c r="F5674" s="174">
        <v>5668</v>
      </c>
      <c r="G5674" s="196">
        <v>110670.1056</v>
      </c>
    </row>
    <row r="5675" spans="1:7">
      <c r="A5675" s="190">
        <v>68401.240320000026</v>
      </c>
      <c r="F5675" s="174">
        <v>5669</v>
      </c>
      <c r="G5675" s="196">
        <v>72617.472742886428</v>
      </c>
    </row>
    <row r="5676" spans="1:7">
      <c r="A5676" s="190">
        <v>68431.317319680005</v>
      </c>
      <c r="F5676" s="174">
        <v>5670</v>
      </c>
      <c r="G5676" s="196">
        <v>68069.995913543695</v>
      </c>
    </row>
    <row r="5677" spans="1:7">
      <c r="A5677" s="190">
        <v>68431.317319680005</v>
      </c>
      <c r="F5677" s="174">
        <v>5671</v>
      </c>
      <c r="G5677" s="196">
        <v>96769.754726400031</v>
      </c>
    </row>
    <row r="5678" spans="1:7">
      <c r="A5678" s="190">
        <v>68431.317319680005</v>
      </c>
      <c r="F5678" s="174">
        <v>5672</v>
      </c>
      <c r="G5678" s="196">
        <v>84885.749760000021</v>
      </c>
    </row>
    <row r="5679" spans="1:7">
      <c r="A5679" s="190">
        <v>68431.317319680005</v>
      </c>
      <c r="F5679" s="174">
        <v>5673</v>
      </c>
      <c r="G5679" s="196">
        <v>63495.444992000026</v>
      </c>
    </row>
    <row r="5680" spans="1:7">
      <c r="A5680" s="190">
        <v>68431.31731968002</v>
      </c>
      <c r="F5680" s="174">
        <v>5674</v>
      </c>
      <c r="G5680" s="196">
        <v>65327.288580019216</v>
      </c>
    </row>
    <row r="5681" spans="1:7">
      <c r="A5681" s="190">
        <v>68431.31731968002</v>
      </c>
      <c r="F5681" s="174">
        <v>5675</v>
      </c>
      <c r="G5681" s="196">
        <v>65009.751453696008</v>
      </c>
    </row>
    <row r="5682" spans="1:7">
      <c r="A5682" s="190">
        <v>68431.31731968002</v>
      </c>
      <c r="F5682" s="174">
        <v>5676</v>
      </c>
      <c r="G5682" s="196">
        <v>64736.88816000001</v>
      </c>
    </row>
    <row r="5683" spans="1:7">
      <c r="A5683" s="190">
        <v>68431.31731968002</v>
      </c>
      <c r="F5683" s="174">
        <v>5677</v>
      </c>
      <c r="G5683" s="196">
        <v>85754.70699048962</v>
      </c>
    </row>
    <row r="5684" spans="1:7">
      <c r="A5684" s="190">
        <v>68431.31731968002</v>
      </c>
      <c r="F5684" s="174">
        <v>5678</v>
      </c>
      <c r="G5684" s="196">
        <v>86401.566720000017</v>
      </c>
    </row>
    <row r="5685" spans="1:7">
      <c r="A5685" s="190">
        <v>68431.31731968002</v>
      </c>
      <c r="F5685" s="174">
        <v>5679</v>
      </c>
      <c r="G5685" s="196">
        <v>61201.109759999999</v>
      </c>
    </row>
    <row r="5686" spans="1:7">
      <c r="A5686" s="190">
        <v>68431.31731968002</v>
      </c>
      <c r="F5686" s="174">
        <v>5680</v>
      </c>
      <c r="G5686" s="196">
        <v>46350.532974424015</v>
      </c>
    </row>
    <row r="5687" spans="1:7">
      <c r="A5687" s="190">
        <v>68431.31731968002</v>
      </c>
      <c r="F5687" s="174">
        <v>5681</v>
      </c>
      <c r="G5687" s="196">
        <v>68545.242931200017</v>
      </c>
    </row>
    <row r="5688" spans="1:7">
      <c r="A5688" s="190">
        <v>68431.31731968002</v>
      </c>
      <c r="F5688" s="174">
        <v>5682</v>
      </c>
      <c r="G5688" s="196">
        <v>65572.617599999998</v>
      </c>
    </row>
    <row r="5689" spans="1:7">
      <c r="A5689" s="190">
        <v>68431.317319680034</v>
      </c>
      <c r="F5689" s="174">
        <v>5683</v>
      </c>
      <c r="G5689" s="196">
        <v>79182.554931200022</v>
      </c>
    </row>
    <row r="5690" spans="1:7">
      <c r="A5690" s="190">
        <v>68431.317319680034</v>
      </c>
      <c r="F5690" s="174">
        <v>5684</v>
      </c>
      <c r="G5690" s="196">
        <v>41269.948348160011</v>
      </c>
    </row>
    <row r="5691" spans="1:7">
      <c r="A5691" s="190">
        <v>68431.317319680034</v>
      </c>
      <c r="F5691" s="174">
        <v>5685</v>
      </c>
      <c r="G5691" s="196">
        <v>51272.571831040012</v>
      </c>
    </row>
    <row r="5692" spans="1:7">
      <c r="A5692" s="190">
        <v>68507.049757439992</v>
      </c>
      <c r="F5692" s="174">
        <v>5686</v>
      </c>
      <c r="G5692" s="196">
        <v>48531.540400000013</v>
      </c>
    </row>
    <row r="5693" spans="1:7">
      <c r="A5693" s="190">
        <v>68507.049757440007</v>
      </c>
      <c r="F5693" s="174">
        <v>5687</v>
      </c>
      <c r="G5693" s="196">
        <v>92124.806499532817</v>
      </c>
    </row>
    <row r="5694" spans="1:7">
      <c r="A5694" s="190">
        <v>68507.049757440007</v>
      </c>
      <c r="F5694" s="174">
        <v>5688</v>
      </c>
      <c r="G5694" s="196">
        <v>64216.977276928024</v>
      </c>
    </row>
    <row r="5695" spans="1:7">
      <c r="A5695" s="190">
        <v>68507.049757440007</v>
      </c>
      <c r="F5695" s="174">
        <v>5689</v>
      </c>
      <c r="G5695" s="196">
        <v>57121.035776000033</v>
      </c>
    </row>
    <row r="5696" spans="1:7">
      <c r="A5696" s="190">
        <v>68507.049757440007</v>
      </c>
      <c r="F5696" s="174">
        <v>5690</v>
      </c>
      <c r="G5696" s="196">
        <v>46870.869909696012</v>
      </c>
    </row>
    <row r="5697" spans="1:7">
      <c r="A5697" s="190">
        <v>68507.049757440007</v>
      </c>
      <c r="F5697" s="174">
        <v>5691</v>
      </c>
      <c r="G5697" s="196">
        <v>43557.402490710803</v>
      </c>
    </row>
    <row r="5698" spans="1:7">
      <c r="A5698" s="190">
        <v>68507.049757440007</v>
      </c>
      <c r="F5698" s="174">
        <v>5692</v>
      </c>
      <c r="G5698" s="196">
        <v>60742.917451596819</v>
      </c>
    </row>
    <row r="5699" spans="1:7">
      <c r="A5699" s="190">
        <v>68507.049757440007</v>
      </c>
      <c r="F5699" s="174">
        <v>5693</v>
      </c>
      <c r="G5699" s="196">
        <v>57705.77157901696</v>
      </c>
    </row>
    <row r="5700" spans="1:7">
      <c r="A5700" s="190">
        <v>68507.049757440007</v>
      </c>
      <c r="F5700" s="174">
        <v>5694</v>
      </c>
      <c r="G5700" s="196">
        <v>62397.694800000005</v>
      </c>
    </row>
    <row r="5701" spans="1:7">
      <c r="A5701" s="190">
        <v>68507.049757440007</v>
      </c>
      <c r="F5701" s="174">
        <v>5695</v>
      </c>
      <c r="G5701" s="196">
        <v>89305.252753604655</v>
      </c>
    </row>
    <row r="5702" spans="1:7">
      <c r="A5702" s="190">
        <v>68507.049757440007</v>
      </c>
      <c r="F5702" s="174">
        <v>5696</v>
      </c>
      <c r="G5702" s="196">
        <v>30172.375200956249</v>
      </c>
    </row>
    <row r="5703" spans="1:7">
      <c r="A5703" s="190">
        <v>68507.049757440021</v>
      </c>
      <c r="F5703" s="174">
        <v>5697</v>
      </c>
      <c r="G5703" s="196">
        <v>55026.354936000003</v>
      </c>
    </row>
    <row r="5704" spans="1:7">
      <c r="A5704" s="190">
        <v>68507.049757440021</v>
      </c>
      <c r="F5704" s="174">
        <v>5698</v>
      </c>
      <c r="G5704" s="196">
        <v>64181.195797913635</v>
      </c>
    </row>
    <row r="5705" spans="1:7">
      <c r="A5705" s="190">
        <v>68507.049757440021</v>
      </c>
      <c r="F5705" s="174">
        <v>5699</v>
      </c>
      <c r="G5705" s="196">
        <v>69101.449159747193</v>
      </c>
    </row>
    <row r="5706" spans="1:7">
      <c r="A5706" s="190">
        <v>68507.049757440021</v>
      </c>
      <c r="F5706" s="174">
        <v>5700</v>
      </c>
      <c r="G5706" s="196">
        <v>43562.530991</v>
      </c>
    </row>
    <row r="5707" spans="1:7">
      <c r="A5707" s="190">
        <v>68507.049757440021</v>
      </c>
      <c r="F5707" s="174">
        <v>5701</v>
      </c>
      <c r="G5707" s="196">
        <v>73165.236480000007</v>
      </c>
    </row>
    <row r="5708" spans="1:7">
      <c r="A5708" s="190">
        <v>68507.049757440021</v>
      </c>
      <c r="F5708" s="174">
        <v>5702</v>
      </c>
      <c r="G5708" s="196">
        <v>75790.848000000013</v>
      </c>
    </row>
    <row r="5709" spans="1:7">
      <c r="A5709" s="190">
        <v>68545.242931200002</v>
      </c>
      <c r="F5709" s="174">
        <v>5703</v>
      </c>
      <c r="G5709" s="196">
        <v>68145.328479549455</v>
      </c>
    </row>
    <row r="5710" spans="1:7">
      <c r="A5710" s="190">
        <v>68545.242931200002</v>
      </c>
      <c r="F5710" s="174">
        <v>5704</v>
      </c>
      <c r="G5710" s="196">
        <v>54758.887679999993</v>
      </c>
    </row>
    <row r="5711" spans="1:7">
      <c r="A5711" s="190">
        <v>68545.242931200002</v>
      </c>
      <c r="F5711" s="174">
        <v>5705</v>
      </c>
      <c r="G5711" s="196">
        <v>45682.907449999999</v>
      </c>
    </row>
    <row r="5712" spans="1:7">
      <c r="A5712" s="190">
        <v>68545.242931200002</v>
      </c>
      <c r="F5712" s="174">
        <v>5706</v>
      </c>
      <c r="G5712" s="196">
        <v>97813.094400000002</v>
      </c>
    </row>
    <row r="5713" spans="1:7">
      <c r="A5713" s="190">
        <v>68545.242931200017</v>
      </c>
      <c r="F5713" s="174">
        <v>5707</v>
      </c>
      <c r="G5713" s="196">
        <v>76076.851200000019</v>
      </c>
    </row>
    <row r="5714" spans="1:7">
      <c r="A5714" s="190">
        <v>68545.242931200017</v>
      </c>
      <c r="F5714" s="174">
        <v>5708</v>
      </c>
      <c r="G5714" s="196">
        <v>56008.968416999996</v>
      </c>
    </row>
    <row r="5715" spans="1:7">
      <c r="A5715" s="190">
        <v>68545.242931200017</v>
      </c>
      <c r="F5715" s="174">
        <v>5709</v>
      </c>
      <c r="G5715" s="196">
        <v>68287.55404800002</v>
      </c>
    </row>
    <row r="5716" spans="1:7">
      <c r="A5716" s="190">
        <v>68545.242931200017</v>
      </c>
      <c r="F5716" s="174">
        <v>5710</v>
      </c>
      <c r="G5716" s="196">
        <v>35191.573349999999</v>
      </c>
    </row>
    <row r="5717" spans="1:7">
      <c r="A5717" s="190">
        <v>68545.242931200017</v>
      </c>
      <c r="F5717" s="174">
        <v>5711</v>
      </c>
      <c r="G5717" s="196">
        <v>96045.271829348392</v>
      </c>
    </row>
    <row r="5718" spans="1:7">
      <c r="A5718" s="190">
        <v>68545.242931200017</v>
      </c>
      <c r="F5718" s="174">
        <v>5712</v>
      </c>
      <c r="G5718" s="196">
        <v>57304.639105280003</v>
      </c>
    </row>
    <row r="5719" spans="1:7">
      <c r="A5719" s="190">
        <v>68545.242931200017</v>
      </c>
      <c r="F5719" s="174">
        <v>5713</v>
      </c>
      <c r="G5719" s="196">
        <v>48552.880409600017</v>
      </c>
    </row>
    <row r="5720" spans="1:7">
      <c r="A5720" s="190">
        <v>68545.242931200017</v>
      </c>
      <c r="F5720" s="174">
        <v>5714</v>
      </c>
      <c r="G5720" s="196">
        <v>77847.811614720005</v>
      </c>
    </row>
    <row r="5721" spans="1:7">
      <c r="A5721" s="190">
        <v>68545.242931200017</v>
      </c>
      <c r="F5721" s="174">
        <v>5715</v>
      </c>
      <c r="G5721" s="196">
        <v>72464.915027040013</v>
      </c>
    </row>
    <row r="5722" spans="1:7">
      <c r="A5722" s="190">
        <v>68545.242931200017</v>
      </c>
      <c r="F5722" s="174">
        <v>5716</v>
      </c>
      <c r="G5722" s="196">
        <v>87044.635630632984</v>
      </c>
    </row>
    <row r="5723" spans="1:7">
      <c r="A5723" s="190">
        <v>68545.242931200017</v>
      </c>
      <c r="F5723" s="174">
        <v>5717</v>
      </c>
      <c r="G5723" s="196">
        <v>34762.422800000015</v>
      </c>
    </row>
    <row r="5724" spans="1:7">
      <c r="A5724" s="190">
        <v>68545.242931200017</v>
      </c>
      <c r="F5724" s="174">
        <v>5718</v>
      </c>
      <c r="G5724" s="196">
        <v>71881.635840000017</v>
      </c>
    </row>
    <row r="5725" spans="1:7">
      <c r="A5725" s="190">
        <v>68545.242931200017</v>
      </c>
      <c r="F5725" s="174">
        <v>5719</v>
      </c>
      <c r="G5725" s="196">
        <v>41246.952874792012</v>
      </c>
    </row>
    <row r="5726" spans="1:7">
      <c r="A5726" s="190">
        <v>68545.242931200017</v>
      </c>
      <c r="F5726" s="174">
        <v>5720</v>
      </c>
      <c r="G5726" s="196">
        <v>119191.9162868368</v>
      </c>
    </row>
    <row r="5727" spans="1:7">
      <c r="A5727" s="190">
        <v>68545.242931200017</v>
      </c>
      <c r="F5727" s="174">
        <v>5721</v>
      </c>
      <c r="G5727" s="196">
        <v>41761.072942500003</v>
      </c>
    </row>
    <row r="5728" spans="1:7">
      <c r="A5728" s="190">
        <v>68545.242931200017</v>
      </c>
      <c r="F5728" s="174">
        <v>5722</v>
      </c>
      <c r="G5728" s="196">
        <v>57800.792999999991</v>
      </c>
    </row>
    <row r="5729" spans="1:7">
      <c r="A5729" s="190">
        <v>68545.242931200017</v>
      </c>
      <c r="F5729" s="174">
        <v>5723</v>
      </c>
      <c r="G5729" s="196">
        <v>86679.286041600019</v>
      </c>
    </row>
    <row r="5730" spans="1:7">
      <c r="A5730" s="190">
        <v>68545.242931200017</v>
      </c>
      <c r="F5730" s="174">
        <v>5724</v>
      </c>
      <c r="G5730" s="196">
        <v>57400.040835200009</v>
      </c>
    </row>
    <row r="5731" spans="1:7">
      <c r="A5731" s="190">
        <v>68545.242931200017</v>
      </c>
      <c r="F5731" s="174">
        <v>5725</v>
      </c>
      <c r="G5731" s="196">
        <v>85659.907797811218</v>
      </c>
    </row>
    <row r="5732" spans="1:7">
      <c r="A5732" s="190">
        <v>68545.242931200017</v>
      </c>
      <c r="F5732" s="174">
        <v>5726</v>
      </c>
      <c r="G5732" s="196">
        <v>90608.747008819206</v>
      </c>
    </row>
    <row r="5733" spans="1:7">
      <c r="A5733" s="190">
        <v>68545.242931200017</v>
      </c>
      <c r="F5733" s="174">
        <v>5727</v>
      </c>
      <c r="G5733" s="196">
        <v>57400.040835200016</v>
      </c>
    </row>
    <row r="5734" spans="1:7">
      <c r="A5734" s="190">
        <v>68545.242931200031</v>
      </c>
      <c r="F5734" s="174">
        <v>5728</v>
      </c>
      <c r="G5734" s="196">
        <v>123553.38240000002</v>
      </c>
    </row>
    <row r="5735" spans="1:7">
      <c r="A5735" s="190">
        <v>68545.242931200031</v>
      </c>
      <c r="F5735" s="174">
        <v>5729</v>
      </c>
      <c r="G5735" s="196">
        <v>63735.050444800021</v>
      </c>
    </row>
    <row r="5736" spans="1:7">
      <c r="A5736" s="190">
        <v>68545.242931200031</v>
      </c>
      <c r="F5736" s="174">
        <v>5730</v>
      </c>
      <c r="G5736" s="196">
        <v>98497.786060800005</v>
      </c>
    </row>
    <row r="5737" spans="1:7">
      <c r="A5737" s="190">
        <v>68545.242931200031</v>
      </c>
      <c r="F5737" s="174">
        <v>5731</v>
      </c>
      <c r="G5737" s="196">
        <v>58141.054272000016</v>
      </c>
    </row>
    <row r="5738" spans="1:7">
      <c r="A5738" s="190">
        <v>68545.242931200031</v>
      </c>
      <c r="F5738" s="174">
        <v>5732</v>
      </c>
      <c r="G5738" s="196">
        <v>69360.9516</v>
      </c>
    </row>
    <row r="5739" spans="1:7">
      <c r="A5739" s="190">
        <v>68545.242931200031</v>
      </c>
      <c r="F5739" s="174">
        <v>5733</v>
      </c>
      <c r="G5739" s="196">
        <v>58450.731887385598</v>
      </c>
    </row>
    <row r="5740" spans="1:7">
      <c r="A5740" s="190">
        <v>68545.242931200031</v>
      </c>
      <c r="F5740" s="174">
        <v>5734</v>
      </c>
      <c r="G5740" s="196">
        <v>49474.588768350004</v>
      </c>
    </row>
    <row r="5741" spans="1:7">
      <c r="A5741" s="190">
        <v>68545.242931200031</v>
      </c>
      <c r="F5741" s="174">
        <v>5735</v>
      </c>
      <c r="G5741" s="196">
        <v>51998.078999999998</v>
      </c>
    </row>
    <row r="5742" spans="1:7">
      <c r="A5742" s="190">
        <v>68545.242931200031</v>
      </c>
      <c r="F5742" s="174">
        <v>5736</v>
      </c>
      <c r="G5742" s="196">
        <v>96919.447235788844</v>
      </c>
    </row>
    <row r="5743" spans="1:7">
      <c r="A5743" s="190">
        <v>68621.101449599984</v>
      </c>
      <c r="F5743" s="174">
        <v>5737</v>
      </c>
      <c r="G5743" s="196">
        <v>86583.464755200024</v>
      </c>
    </row>
    <row r="5744" spans="1:7">
      <c r="A5744" s="190">
        <v>68621.101449599999</v>
      </c>
      <c r="F5744" s="174">
        <v>5738</v>
      </c>
      <c r="G5744" s="196">
        <v>37626.726721192499</v>
      </c>
    </row>
    <row r="5745" spans="1:7">
      <c r="A5745" s="190">
        <v>68621.101449599999</v>
      </c>
      <c r="F5745" s="174">
        <v>5739</v>
      </c>
      <c r="G5745" s="196">
        <v>68287.55404800002</v>
      </c>
    </row>
    <row r="5746" spans="1:7">
      <c r="A5746" s="190">
        <v>68621.101449599999</v>
      </c>
      <c r="F5746" s="174">
        <v>5740</v>
      </c>
      <c r="G5746" s="196">
        <v>58263.45649152001</v>
      </c>
    </row>
    <row r="5747" spans="1:7">
      <c r="A5747" s="190">
        <v>68621.101449599999</v>
      </c>
      <c r="F5747" s="174">
        <v>5741</v>
      </c>
      <c r="G5747" s="196">
        <v>57184.251208000001</v>
      </c>
    </row>
    <row r="5748" spans="1:7">
      <c r="A5748" s="190">
        <v>68621.101449599999</v>
      </c>
      <c r="F5748" s="174">
        <v>5742</v>
      </c>
      <c r="G5748" s="196">
        <v>54934.898390400005</v>
      </c>
    </row>
    <row r="5749" spans="1:7">
      <c r="A5749" s="190">
        <v>68621.101449599999</v>
      </c>
      <c r="F5749" s="174">
        <v>5743</v>
      </c>
      <c r="G5749" s="196">
        <v>94714.62604800002</v>
      </c>
    </row>
    <row r="5750" spans="1:7">
      <c r="A5750" s="190">
        <v>68621.101449599999</v>
      </c>
      <c r="F5750" s="174">
        <v>5744</v>
      </c>
      <c r="G5750" s="196">
        <v>81376.912407920681</v>
      </c>
    </row>
    <row r="5751" spans="1:7">
      <c r="A5751" s="190">
        <v>68621.101449599999</v>
      </c>
      <c r="F5751" s="174">
        <v>5745</v>
      </c>
      <c r="G5751" s="196">
        <v>43350.786080000005</v>
      </c>
    </row>
    <row r="5752" spans="1:7">
      <c r="A5752" s="190">
        <v>68621.101449599999</v>
      </c>
      <c r="F5752" s="174">
        <v>5746</v>
      </c>
      <c r="G5752" s="196">
        <v>65892.904020000002</v>
      </c>
    </row>
    <row r="5753" spans="1:7">
      <c r="A5753" s="190">
        <v>68621.101449599999</v>
      </c>
      <c r="F5753" s="174">
        <v>5747</v>
      </c>
      <c r="G5753" s="196">
        <v>72384.807290880024</v>
      </c>
    </row>
    <row r="5754" spans="1:7">
      <c r="A5754" s="190">
        <v>68621.101449599999</v>
      </c>
      <c r="F5754" s="174">
        <v>5748</v>
      </c>
      <c r="G5754" s="196">
        <v>67305.171691520009</v>
      </c>
    </row>
    <row r="5755" spans="1:7">
      <c r="A5755" s="190">
        <v>68621.101449599999</v>
      </c>
      <c r="F5755" s="174">
        <v>5749</v>
      </c>
      <c r="G5755" s="196">
        <v>44266.737319050007</v>
      </c>
    </row>
    <row r="5756" spans="1:7">
      <c r="A5756" s="190">
        <v>68621.101449599999</v>
      </c>
      <c r="F5756" s="174">
        <v>5750</v>
      </c>
      <c r="G5756" s="196">
        <v>44217.801801600006</v>
      </c>
    </row>
    <row r="5757" spans="1:7">
      <c r="A5757" s="190">
        <v>68621.101449599999</v>
      </c>
      <c r="F5757" s="174">
        <v>5751</v>
      </c>
      <c r="G5757" s="196">
        <v>65081.697269568009</v>
      </c>
    </row>
    <row r="5758" spans="1:7">
      <c r="A5758" s="190">
        <v>68621.101449600013</v>
      </c>
      <c r="F5758" s="174">
        <v>5752</v>
      </c>
      <c r="G5758" s="196">
        <v>107974.67369472004</v>
      </c>
    </row>
    <row r="5759" spans="1:7">
      <c r="A5759" s="190">
        <v>68621.101449600013</v>
      </c>
      <c r="F5759" s="174">
        <v>5753</v>
      </c>
      <c r="G5759" s="196">
        <v>83094.804287999985</v>
      </c>
    </row>
    <row r="5760" spans="1:7">
      <c r="A5760" s="190">
        <v>68621.101449600013</v>
      </c>
      <c r="F5760" s="174">
        <v>5754</v>
      </c>
      <c r="G5760" s="196">
        <v>73595.945041920029</v>
      </c>
    </row>
    <row r="5761" spans="1:7">
      <c r="A5761" s="190">
        <v>68621.101449600013</v>
      </c>
      <c r="F5761" s="174">
        <v>5755</v>
      </c>
      <c r="G5761" s="196">
        <v>85802.515857408027</v>
      </c>
    </row>
    <row r="5762" spans="1:7">
      <c r="A5762" s="190">
        <v>68621.101449600013</v>
      </c>
      <c r="F5762" s="174">
        <v>5756</v>
      </c>
      <c r="G5762" s="196">
        <v>84885.749760000035</v>
      </c>
    </row>
    <row r="5763" spans="1:7">
      <c r="A5763" s="190">
        <v>68621.101449600013</v>
      </c>
      <c r="F5763" s="174">
        <v>5757</v>
      </c>
      <c r="G5763" s="196">
        <v>38641.727600000006</v>
      </c>
    </row>
    <row r="5764" spans="1:7">
      <c r="A5764" s="190">
        <v>68621.101449600013</v>
      </c>
      <c r="F5764" s="174">
        <v>5758</v>
      </c>
      <c r="G5764" s="196">
        <v>81945.064857600024</v>
      </c>
    </row>
    <row r="5765" spans="1:7">
      <c r="A5765" s="190">
        <v>68621.101449600013</v>
      </c>
      <c r="F5765" s="174">
        <v>5759</v>
      </c>
      <c r="G5765" s="196">
        <v>41114.798166400004</v>
      </c>
    </row>
    <row r="5766" spans="1:7">
      <c r="A5766" s="190">
        <v>68621.101449600013</v>
      </c>
      <c r="F5766" s="174">
        <v>5760</v>
      </c>
      <c r="G5766" s="196">
        <v>72112.683955200016</v>
      </c>
    </row>
    <row r="5767" spans="1:7">
      <c r="A5767" s="190">
        <v>68621.101449600013</v>
      </c>
      <c r="F5767" s="174">
        <v>5761</v>
      </c>
      <c r="G5767" s="196">
        <v>48687.534636999997</v>
      </c>
    </row>
    <row r="5768" spans="1:7">
      <c r="A5768" s="190">
        <v>68621.101449600013</v>
      </c>
      <c r="F5768" s="174">
        <v>5762</v>
      </c>
      <c r="G5768" s="196">
        <v>35383.18035000001</v>
      </c>
    </row>
    <row r="5769" spans="1:7">
      <c r="A5769" s="190">
        <v>68621.101449600013</v>
      </c>
      <c r="F5769" s="174">
        <v>5763</v>
      </c>
      <c r="G5769" s="196">
        <v>64873.176345600012</v>
      </c>
    </row>
    <row r="5770" spans="1:7">
      <c r="A5770" s="190">
        <v>68621.101449600013</v>
      </c>
      <c r="F5770" s="174">
        <v>5764</v>
      </c>
      <c r="G5770" s="196">
        <v>60776.782065664011</v>
      </c>
    </row>
    <row r="5771" spans="1:7">
      <c r="A5771" s="190">
        <v>68621.101449600013</v>
      </c>
      <c r="F5771" s="174">
        <v>5765</v>
      </c>
      <c r="G5771" s="196">
        <v>53774.560000000005</v>
      </c>
    </row>
    <row r="5772" spans="1:7">
      <c r="A5772" s="190">
        <v>68621.101449600013</v>
      </c>
      <c r="F5772" s="174">
        <v>5766</v>
      </c>
      <c r="G5772" s="196">
        <v>119641.69710301353</v>
      </c>
    </row>
    <row r="5773" spans="1:7">
      <c r="A5773" s="190">
        <v>68621.101449600013</v>
      </c>
      <c r="F5773" s="174">
        <v>5767</v>
      </c>
      <c r="G5773" s="196">
        <v>60648.000000000007</v>
      </c>
    </row>
    <row r="5774" spans="1:7">
      <c r="A5774" s="190">
        <v>68621.101449600028</v>
      </c>
      <c r="F5774" s="174">
        <v>5768</v>
      </c>
      <c r="G5774" s="196">
        <v>64074.523450327077</v>
      </c>
    </row>
    <row r="5775" spans="1:7">
      <c r="A5775" s="190">
        <v>68651.27512535041</v>
      </c>
      <c r="F5775" s="174">
        <v>5769</v>
      </c>
      <c r="G5775" s="196">
        <v>36848.168168000004</v>
      </c>
    </row>
    <row r="5776" spans="1:7">
      <c r="A5776" s="190">
        <v>68651.27512535041</v>
      </c>
      <c r="F5776" s="174">
        <v>5770</v>
      </c>
      <c r="G5776" s="196">
        <v>72425.162342400028</v>
      </c>
    </row>
    <row r="5777" spans="1:7">
      <c r="A5777" s="190">
        <v>68651.27512535041</v>
      </c>
      <c r="F5777" s="174">
        <v>5771</v>
      </c>
      <c r="G5777" s="196">
        <v>52078.514493000002</v>
      </c>
    </row>
    <row r="5778" spans="1:7">
      <c r="A5778" s="190">
        <v>68651.27512535041</v>
      </c>
      <c r="F5778" s="174">
        <v>5772</v>
      </c>
      <c r="G5778" s="196">
        <v>68431.31731968002</v>
      </c>
    </row>
    <row r="5779" spans="1:7">
      <c r="A5779" s="190">
        <v>68651.275125350425</v>
      </c>
      <c r="F5779" s="174">
        <v>5773</v>
      </c>
      <c r="G5779" s="196">
        <v>75624.090912591884</v>
      </c>
    </row>
    <row r="5780" spans="1:7">
      <c r="A5780" s="190">
        <v>68651.275125350425</v>
      </c>
      <c r="F5780" s="174">
        <v>5774</v>
      </c>
      <c r="G5780" s="196">
        <v>75265.364787200015</v>
      </c>
    </row>
    <row r="5781" spans="1:7">
      <c r="A5781" s="190">
        <v>68651.275125350425</v>
      </c>
      <c r="F5781" s="174">
        <v>5775</v>
      </c>
      <c r="G5781" s="196">
        <v>61860.959999999999</v>
      </c>
    </row>
    <row r="5782" spans="1:7">
      <c r="A5782" s="190">
        <v>68659.358207999991</v>
      </c>
      <c r="F5782" s="174">
        <v>5776</v>
      </c>
      <c r="G5782" s="196">
        <v>61432.057344000015</v>
      </c>
    </row>
    <row r="5783" spans="1:7">
      <c r="A5783" s="190">
        <v>68659.358208000005</v>
      </c>
      <c r="F5783" s="174">
        <v>5777</v>
      </c>
      <c r="G5783" s="196">
        <v>80641.462272000004</v>
      </c>
    </row>
    <row r="5784" spans="1:7">
      <c r="A5784" s="190">
        <v>68659.358208000005</v>
      </c>
      <c r="F5784" s="174">
        <v>5778</v>
      </c>
      <c r="G5784" s="196">
        <v>60548.297922560014</v>
      </c>
    </row>
    <row r="5785" spans="1:7">
      <c r="A5785" s="190">
        <v>68659.35820800002</v>
      </c>
      <c r="F5785" s="174">
        <v>5779</v>
      </c>
      <c r="G5785" s="196">
        <v>57826.208832000004</v>
      </c>
    </row>
    <row r="5786" spans="1:7">
      <c r="A5786" s="190">
        <v>68689.548705792011</v>
      </c>
      <c r="F5786" s="174">
        <v>5780</v>
      </c>
      <c r="G5786" s="196">
        <v>52188.15347088001</v>
      </c>
    </row>
    <row r="5787" spans="1:7">
      <c r="A5787" s="190">
        <v>68689.548705792025</v>
      </c>
      <c r="F5787" s="174">
        <v>5781</v>
      </c>
      <c r="G5787" s="196">
        <v>73287.043199999986</v>
      </c>
    </row>
    <row r="5788" spans="1:7">
      <c r="A5788" s="190">
        <v>68689.548705792025</v>
      </c>
      <c r="F5788" s="174">
        <v>5782</v>
      </c>
      <c r="G5788" s="196">
        <v>71881.635840000017</v>
      </c>
    </row>
    <row r="5789" spans="1:7">
      <c r="A5789" s="190">
        <v>68689.548705792025</v>
      </c>
      <c r="F5789" s="174">
        <v>5783</v>
      </c>
      <c r="G5789" s="196">
        <v>57241.290588160024</v>
      </c>
    </row>
    <row r="5790" spans="1:7">
      <c r="A5790" s="190">
        <v>68689.548705792025</v>
      </c>
      <c r="F5790" s="174">
        <v>5784</v>
      </c>
      <c r="G5790" s="196">
        <v>107224.10496000001</v>
      </c>
    </row>
    <row r="5791" spans="1:7">
      <c r="A5791" s="190">
        <v>68689.548705792025</v>
      </c>
      <c r="F5791" s="174">
        <v>5785</v>
      </c>
      <c r="G5791" s="196">
        <v>39331.758450000001</v>
      </c>
    </row>
    <row r="5792" spans="1:7">
      <c r="A5792" s="190">
        <v>68689.548705792025</v>
      </c>
      <c r="F5792" s="174">
        <v>5786</v>
      </c>
      <c r="G5792" s="196">
        <v>79736.83281571843</v>
      </c>
    </row>
    <row r="5793" spans="1:7">
      <c r="A5793" s="190">
        <v>68689.548705792025</v>
      </c>
      <c r="F5793" s="174">
        <v>5787</v>
      </c>
      <c r="G5793" s="196">
        <v>112445.20404418564</v>
      </c>
    </row>
    <row r="5794" spans="1:7">
      <c r="A5794" s="190">
        <v>68689.548705792025</v>
      </c>
      <c r="F5794" s="174">
        <v>5788</v>
      </c>
      <c r="G5794" s="196">
        <v>100776.36211507204</v>
      </c>
    </row>
    <row r="5795" spans="1:7">
      <c r="A5795" s="190">
        <v>68689.548705792025</v>
      </c>
      <c r="F5795" s="174">
        <v>5789</v>
      </c>
      <c r="G5795" s="196">
        <v>67559.153471488025</v>
      </c>
    </row>
    <row r="5796" spans="1:7">
      <c r="A5796" s="190">
        <v>68689.548705792025</v>
      </c>
      <c r="F5796" s="174">
        <v>5790</v>
      </c>
      <c r="G5796" s="196">
        <v>45708.376000000004</v>
      </c>
    </row>
    <row r="5797" spans="1:7">
      <c r="A5797" s="190">
        <v>68689.54870579204</v>
      </c>
      <c r="F5797" s="174">
        <v>5791</v>
      </c>
      <c r="G5797" s="196">
        <v>117986.27739466997</v>
      </c>
    </row>
    <row r="5798" spans="1:7">
      <c r="A5798" s="190">
        <v>68689.54870579204</v>
      </c>
      <c r="F5798" s="174">
        <v>5792</v>
      </c>
      <c r="G5798" s="196">
        <v>81375.43680000001</v>
      </c>
    </row>
    <row r="5799" spans="1:7">
      <c r="A5799" s="190">
        <v>68764.320000000007</v>
      </c>
      <c r="F5799" s="174">
        <v>5793</v>
      </c>
      <c r="G5799" s="196">
        <v>36770.756050000004</v>
      </c>
    </row>
    <row r="5800" spans="1:7">
      <c r="A5800" s="190">
        <v>68765.566926336003</v>
      </c>
      <c r="F5800" s="174">
        <v>5794</v>
      </c>
      <c r="G5800" s="196">
        <v>68880.049002240004</v>
      </c>
    </row>
    <row r="5801" spans="1:7">
      <c r="A5801" s="190">
        <v>68765.566926336003</v>
      </c>
      <c r="F5801" s="174">
        <v>5795</v>
      </c>
      <c r="G5801" s="196">
        <v>86401.566720000003</v>
      </c>
    </row>
    <row r="5802" spans="1:7">
      <c r="A5802" s="190">
        <v>68765.566926336003</v>
      </c>
      <c r="F5802" s="174">
        <v>5796</v>
      </c>
      <c r="G5802" s="196">
        <v>76609.389158400023</v>
      </c>
    </row>
    <row r="5803" spans="1:7">
      <c r="A5803" s="190">
        <v>68765.566926336003</v>
      </c>
      <c r="F5803" s="174">
        <v>5797</v>
      </c>
      <c r="G5803" s="196">
        <v>42076.845526799996</v>
      </c>
    </row>
    <row r="5804" spans="1:7">
      <c r="A5804" s="190">
        <v>68765.566926336003</v>
      </c>
      <c r="F5804" s="174">
        <v>5798</v>
      </c>
      <c r="G5804" s="196">
        <v>81466.971640965145</v>
      </c>
    </row>
    <row r="5805" spans="1:7">
      <c r="A5805" s="190">
        <v>68765.566926336003</v>
      </c>
      <c r="F5805" s="174">
        <v>5799</v>
      </c>
      <c r="G5805" s="196">
        <v>70965.497344000018</v>
      </c>
    </row>
    <row r="5806" spans="1:7">
      <c r="A5806" s="190">
        <v>68765.566926336003</v>
      </c>
      <c r="F5806" s="174">
        <v>5800</v>
      </c>
      <c r="G5806" s="196">
        <v>114086.44767744002</v>
      </c>
    </row>
    <row r="5807" spans="1:7">
      <c r="A5807" s="190">
        <v>68765.566926336003</v>
      </c>
      <c r="F5807" s="174">
        <v>5801</v>
      </c>
      <c r="G5807" s="196">
        <v>67559.153471488025</v>
      </c>
    </row>
    <row r="5808" spans="1:7">
      <c r="A5808" s="190">
        <v>68765.566926336003</v>
      </c>
      <c r="F5808" s="174">
        <v>5802</v>
      </c>
      <c r="G5808" s="196">
        <v>65009.751453696015</v>
      </c>
    </row>
    <row r="5809" spans="1:7">
      <c r="A5809" s="190">
        <v>68765.566926336003</v>
      </c>
      <c r="F5809" s="174">
        <v>5803</v>
      </c>
      <c r="G5809" s="196">
        <v>46694.663631840005</v>
      </c>
    </row>
    <row r="5810" spans="1:7">
      <c r="A5810" s="190">
        <v>68765.566926336003</v>
      </c>
      <c r="F5810" s="174">
        <v>5804</v>
      </c>
      <c r="G5810" s="196">
        <v>67814.093673267242</v>
      </c>
    </row>
    <row r="5811" spans="1:7">
      <c r="A5811" s="190">
        <v>68765.566926336003</v>
      </c>
      <c r="F5811" s="174">
        <v>5805</v>
      </c>
      <c r="G5811" s="196">
        <v>57184.251208000009</v>
      </c>
    </row>
    <row r="5812" spans="1:7">
      <c r="A5812" s="190">
        <v>68765.566926336003</v>
      </c>
      <c r="F5812" s="174">
        <v>5806</v>
      </c>
      <c r="G5812" s="196">
        <v>58263.45649152001</v>
      </c>
    </row>
    <row r="5813" spans="1:7">
      <c r="A5813" s="190">
        <v>68765.566926336003</v>
      </c>
      <c r="F5813" s="174">
        <v>5807</v>
      </c>
      <c r="G5813" s="196">
        <v>82254.291517440011</v>
      </c>
    </row>
    <row r="5814" spans="1:7">
      <c r="A5814" s="190">
        <v>68765.566926336018</v>
      </c>
      <c r="F5814" s="174">
        <v>5808</v>
      </c>
      <c r="G5814" s="196">
        <v>72891.500941916151</v>
      </c>
    </row>
    <row r="5815" spans="1:7">
      <c r="A5815" s="190">
        <v>68765.566926336018</v>
      </c>
      <c r="F5815" s="174">
        <v>5809</v>
      </c>
      <c r="G5815" s="196">
        <v>41228.823973625003</v>
      </c>
    </row>
    <row r="5816" spans="1:7">
      <c r="A5816" s="190">
        <v>68765.566926336018</v>
      </c>
      <c r="F5816" s="174">
        <v>5810</v>
      </c>
      <c r="G5816" s="196">
        <v>44051.569464</v>
      </c>
    </row>
    <row r="5817" spans="1:7">
      <c r="A5817" s="190">
        <v>68765.566926336018</v>
      </c>
      <c r="F5817" s="174">
        <v>5811</v>
      </c>
      <c r="G5817" s="196">
        <v>106080.38117376005</v>
      </c>
    </row>
    <row r="5818" spans="1:7">
      <c r="A5818" s="190">
        <v>68765.566926336018</v>
      </c>
      <c r="F5818" s="174">
        <v>5812</v>
      </c>
      <c r="G5818" s="196">
        <v>51911.655599999991</v>
      </c>
    </row>
    <row r="5819" spans="1:7">
      <c r="A5819" s="190">
        <v>68765.566926336018</v>
      </c>
      <c r="F5819" s="174">
        <v>5813</v>
      </c>
      <c r="G5819" s="196">
        <v>51272.571831040026</v>
      </c>
    </row>
    <row r="5820" spans="1:7">
      <c r="A5820" s="190">
        <v>68765.566926336018</v>
      </c>
      <c r="F5820" s="174">
        <v>5814</v>
      </c>
      <c r="G5820" s="196">
        <v>60320.672742400013</v>
      </c>
    </row>
    <row r="5821" spans="1:7">
      <c r="A5821" s="190">
        <v>68765.566926336018</v>
      </c>
      <c r="F5821" s="174">
        <v>5815</v>
      </c>
      <c r="G5821" s="196">
        <v>72505.31473920001</v>
      </c>
    </row>
    <row r="5822" spans="1:7">
      <c r="A5822" s="190">
        <v>68765.566926336018</v>
      </c>
      <c r="F5822" s="174">
        <v>5816</v>
      </c>
      <c r="G5822" s="196">
        <v>84568.16387489796</v>
      </c>
    </row>
    <row r="5823" spans="1:7">
      <c r="A5823" s="190">
        <v>68765.566926336018</v>
      </c>
      <c r="F5823" s="174">
        <v>5817</v>
      </c>
      <c r="G5823" s="196">
        <v>57304.63910528001</v>
      </c>
    </row>
    <row r="5824" spans="1:7">
      <c r="A5824" s="190">
        <v>68765.566926336018</v>
      </c>
      <c r="F5824" s="174">
        <v>5818</v>
      </c>
      <c r="G5824" s="196">
        <v>61201.109760000007</v>
      </c>
    </row>
    <row r="5825" spans="1:7">
      <c r="A5825" s="190">
        <v>68765.566926336018</v>
      </c>
      <c r="F5825" s="174">
        <v>5819</v>
      </c>
      <c r="G5825" s="196">
        <v>63841.157632000017</v>
      </c>
    </row>
    <row r="5826" spans="1:7">
      <c r="A5826" s="190">
        <v>68765.566926336018</v>
      </c>
      <c r="F5826" s="174">
        <v>5820</v>
      </c>
      <c r="G5826" s="196">
        <v>52385.089899072023</v>
      </c>
    </row>
    <row r="5827" spans="1:7">
      <c r="A5827" s="190">
        <v>68765.566926336018</v>
      </c>
      <c r="F5827" s="174">
        <v>5821</v>
      </c>
      <c r="G5827" s="196">
        <v>116496.96043991043</v>
      </c>
    </row>
    <row r="5828" spans="1:7">
      <c r="A5828" s="190">
        <v>68765.566926336018</v>
      </c>
      <c r="F5828" s="174">
        <v>5822</v>
      </c>
      <c r="G5828" s="196">
        <v>63601.153280000013</v>
      </c>
    </row>
    <row r="5829" spans="1:7">
      <c r="A5829" s="190">
        <v>68765.566926336018</v>
      </c>
      <c r="F5829" s="174">
        <v>5823</v>
      </c>
      <c r="G5829" s="196">
        <v>80507.432140800025</v>
      </c>
    </row>
    <row r="5830" spans="1:7">
      <c r="A5830" s="190">
        <v>68765.566926336018</v>
      </c>
      <c r="F5830" s="174">
        <v>5824</v>
      </c>
      <c r="G5830" s="196">
        <v>58263.45649152001</v>
      </c>
    </row>
    <row r="5831" spans="1:7">
      <c r="A5831" s="190">
        <v>68765.566926336018</v>
      </c>
      <c r="F5831" s="174">
        <v>5825</v>
      </c>
      <c r="G5831" s="196">
        <v>57922.478880000002</v>
      </c>
    </row>
    <row r="5832" spans="1:7">
      <c r="A5832" s="190">
        <v>68765.566926336032</v>
      </c>
      <c r="F5832" s="174">
        <v>5826</v>
      </c>
      <c r="G5832" s="196">
        <v>60648.000000000007</v>
      </c>
    </row>
    <row r="5833" spans="1:7">
      <c r="A5833" s="190">
        <v>68765.566926336032</v>
      </c>
      <c r="F5833" s="174">
        <v>5827</v>
      </c>
      <c r="G5833" s="196">
        <v>25238.527683818742</v>
      </c>
    </row>
    <row r="5834" spans="1:7">
      <c r="A5834" s="190">
        <v>68765.566926336032</v>
      </c>
      <c r="F5834" s="174">
        <v>5828</v>
      </c>
      <c r="G5834" s="196">
        <v>80596.529126400012</v>
      </c>
    </row>
    <row r="5835" spans="1:7">
      <c r="A5835" s="190">
        <v>68765.566926336032</v>
      </c>
      <c r="F5835" s="174">
        <v>5829</v>
      </c>
      <c r="G5835" s="196">
        <v>64181.195797913628</v>
      </c>
    </row>
    <row r="5836" spans="1:7">
      <c r="A5836" s="190">
        <v>68803.904225279999</v>
      </c>
      <c r="F5836" s="174">
        <v>5830</v>
      </c>
      <c r="G5836" s="196">
        <v>54060.980288000013</v>
      </c>
    </row>
    <row r="5837" spans="1:7">
      <c r="A5837" s="190">
        <v>68803.904225279999</v>
      </c>
      <c r="F5837" s="174">
        <v>5831</v>
      </c>
      <c r="G5837" s="196">
        <v>71233.291673600019</v>
      </c>
    </row>
    <row r="5838" spans="1:7">
      <c r="A5838" s="190">
        <v>68803.904225280014</v>
      </c>
      <c r="F5838" s="174">
        <v>5832</v>
      </c>
      <c r="G5838" s="196">
        <v>86679.286041600019</v>
      </c>
    </row>
    <row r="5839" spans="1:7">
      <c r="A5839" s="190">
        <v>68803.904225280014</v>
      </c>
      <c r="F5839" s="174">
        <v>5833</v>
      </c>
      <c r="G5839" s="196">
        <v>62293.986720000015</v>
      </c>
    </row>
    <row r="5840" spans="1:7">
      <c r="A5840" s="190">
        <v>68878.8</v>
      </c>
      <c r="F5840" s="174">
        <v>5834</v>
      </c>
      <c r="G5840" s="196">
        <v>90950.666808852504</v>
      </c>
    </row>
    <row r="5841" spans="1:7">
      <c r="A5841" s="190">
        <v>68878.8</v>
      </c>
      <c r="F5841" s="174">
        <v>5835</v>
      </c>
      <c r="G5841" s="196">
        <v>105344.89053095531</v>
      </c>
    </row>
    <row r="5842" spans="1:7">
      <c r="A5842" s="190">
        <v>68880.049002239975</v>
      </c>
      <c r="F5842" s="174">
        <v>5836</v>
      </c>
      <c r="G5842" s="196">
        <v>69506.974656000006</v>
      </c>
    </row>
    <row r="5843" spans="1:7">
      <c r="A5843" s="190">
        <v>68880.049002239975</v>
      </c>
      <c r="F5843" s="174">
        <v>5837</v>
      </c>
      <c r="G5843" s="196">
        <v>55503.789486179994</v>
      </c>
    </row>
    <row r="5844" spans="1:7">
      <c r="A5844" s="190">
        <v>68880.04900223999</v>
      </c>
      <c r="F5844" s="174">
        <v>5838</v>
      </c>
      <c r="G5844" s="196">
        <v>67305.171691520023</v>
      </c>
    </row>
    <row r="5845" spans="1:7">
      <c r="A5845" s="190">
        <v>68880.04900223999</v>
      </c>
      <c r="F5845" s="174">
        <v>5839</v>
      </c>
      <c r="G5845" s="196">
        <v>46772.401695600012</v>
      </c>
    </row>
    <row r="5846" spans="1:7">
      <c r="A5846" s="190">
        <v>68880.04900223999</v>
      </c>
      <c r="F5846" s="174">
        <v>5840</v>
      </c>
      <c r="G5846" s="196">
        <v>50809.192000000003</v>
      </c>
    </row>
    <row r="5847" spans="1:7">
      <c r="A5847" s="190">
        <v>68880.04900223999</v>
      </c>
      <c r="F5847" s="174">
        <v>5841</v>
      </c>
      <c r="G5847" s="196">
        <v>41848.990990799997</v>
      </c>
    </row>
    <row r="5848" spans="1:7">
      <c r="A5848" s="190">
        <v>68880.04900223999</v>
      </c>
      <c r="F5848" s="174">
        <v>5842</v>
      </c>
      <c r="G5848" s="196">
        <v>38977.001412999998</v>
      </c>
    </row>
    <row r="5849" spans="1:7">
      <c r="A5849" s="190">
        <v>68880.049002240004</v>
      </c>
      <c r="F5849" s="174">
        <v>5843</v>
      </c>
      <c r="G5849" s="196">
        <v>96097.075200000021</v>
      </c>
    </row>
    <row r="5850" spans="1:7">
      <c r="A5850" s="190">
        <v>68880.049002240004</v>
      </c>
      <c r="F5850" s="174">
        <v>5844</v>
      </c>
      <c r="G5850" s="196">
        <v>67926.991720448001</v>
      </c>
    </row>
    <row r="5851" spans="1:7">
      <c r="A5851" s="190">
        <v>68880.049002240004</v>
      </c>
      <c r="F5851" s="174">
        <v>5845</v>
      </c>
      <c r="G5851" s="196">
        <v>80082.348133580817</v>
      </c>
    </row>
    <row r="5852" spans="1:7">
      <c r="A5852" s="190">
        <v>68880.049002240004</v>
      </c>
      <c r="F5852" s="174">
        <v>5846</v>
      </c>
      <c r="G5852" s="196">
        <v>121186.22745290349</v>
      </c>
    </row>
    <row r="5853" spans="1:7">
      <c r="A5853" s="190">
        <v>68880.049002240004</v>
      </c>
      <c r="F5853" s="174">
        <v>5847</v>
      </c>
      <c r="G5853" s="196">
        <v>86679.286041600019</v>
      </c>
    </row>
    <row r="5854" spans="1:7">
      <c r="A5854" s="190">
        <v>68880.049002240004</v>
      </c>
      <c r="F5854" s="174">
        <v>5848</v>
      </c>
      <c r="G5854" s="196">
        <v>68545.242931200017</v>
      </c>
    </row>
    <row r="5855" spans="1:7">
      <c r="A5855" s="190">
        <v>68880.049002240004</v>
      </c>
      <c r="F5855" s="174">
        <v>5849</v>
      </c>
      <c r="G5855" s="196">
        <v>66170.639872512009</v>
      </c>
    </row>
    <row r="5856" spans="1:7">
      <c r="A5856" s="190">
        <v>68880.049002240004</v>
      </c>
      <c r="F5856" s="174">
        <v>5850</v>
      </c>
      <c r="G5856" s="196">
        <v>122167.37046528001</v>
      </c>
    </row>
    <row r="5857" spans="1:7">
      <c r="A5857" s="190">
        <v>68880.049002240004</v>
      </c>
      <c r="F5857" s="174">
        <v>5851</v>
      </c>
      <c r="G5857" s="196">
        <v>67559.153471488025</v>
      </c>
    </row>
    <row r="5858" spans="1:7">
      <c r="A5858" s="190">
        <v>68880.049002240019</v>
      </c>
      <c r="F5858" s="174">
        <v>5852</v>
      </c>
      <c r="G5858" s="196">
        <v>52692.514560000003</v>
      </c>
    </row>
    <row r="5859" spans="1:7">
      <c r="A5859" s="190">
        <v>68880.049002240019</v>
      </c>
      <c r="F5859" s="174">
        <v>5853</v>
      </c>
      <c r="G5859" s="196">
        <v>61527.086197248005</v>
      </c>
    </row>
    <row r="5860" spans="1:7">
      <c r="A5860" s="190">
        <v>68880.049002240019</v>
      </c>
      <c r="F5860" s="174">
        <v>5854</v>
      </c>
      <c r="G5860" s="196">
        <v>109720.12894617603</v>
      </c>
    </row>
    <row r="5861" spans="1:7">
      <c r="A5861" s="190">
        <v>68880.049002240019</v>
      </c>
      <c r="F5861" s="174">
        <v>5855</v>
      </c>
      <c r="G5861" s="196">
        <v>57241.290588160024</v>
      </c>
    </row>
    <row r="5862" spans="1:7">
      <c r="A5862" s="190">
        <v>68880.049002240019</v>
      </c>
      <c r="F5862" s="174">
        <v>5856</v>
      </c>
      <c r="G5862" s="196">
        <v>39462.8278125</v>
      </c>
    </row>
    <row r="5863" spans="1:7">
      <c r="A5863" s="190">
        <v>68910.336540917779</v>
      </c>
      <c r="F5863" s="174">
        <v>5857</v>
      </c>
      <c r="G5863" s="196">
        <v>45612.350000000006</v>
      </c>
    </row>
    <row r="5864" spans="1:7">
      <c r="A5864" s="190">
        <v>68910.336540917779</v>
      </c>
      <c r="F5864" s="174">
        <v>5858</v>
      </c>
      <c r="G5864" s="196">
        <v>72891.50094191618</v>
      </c>
    </row>
    <row r="5865" spans="1:7">
      <c r="A5865" s="190">
        <v>68948.754549964826</v>
      </c>
      <c r="F5865" s="174">
        <v>5859</v>
      </c>
      <c r="G5865" s="196">
        <v>68545.242931200017</v>
      </c>
    </row>
    <row r="5866" spans="1:7">
      <c r="A5866" s="190">
        <v>68948.754549964826</v>
      </c>
      <c r="F5866" s="174">
        <v>5860</v>
      </c>
      <c r="G5866" s="196">
        <v>72891.50094191618</v>
      </c>
    </row>
    <row r="5867" spans="1:7">
      <c r="A5867" s="190">
        <v>68986.599105742091</v>
      </c>
      <c r="F5867" s="174">
        <v>5861</v>
      </c>
      <c r="G5867" s="196">
        <v>37990.362059999999</v>
      </c>
    </row>
    <row r="5868" spans="1:7">
      <c r="A5868" s="190">
        <v>68986.599105742091</v>
      </c>
      <c r="F5868" s="174">
        <v>5862</v>
      </c>
      <c r="G5868" s="196">
        <v>64422.22080000001</v>
      </c>
    </row>
    <row r="5869" spans="1:7">
      <c r="A5869" s="190">
        <v>68986.599105742091</v>
      </c>
      <c r="F5869" s="174">
        <v>5863</v>
      </c>
      <c r="G5869" s="196">
        <v>57121.035776000019</v>
      </c>
    </row>
    <row r="5870" spans="1:7">
      <c r="A5870" s="190">
        <v>68986.599105742105</v>
      </c>
      <c r="F5870" s="174">
        <v>5864</v>
      </c>
      <c r="G5870" s="196">
        <v>61397.8276128</v>
      </c>
    </row>
    <row r="5871" spans="1:7">
      <c r="A5871" s="190">
        <v>68986.599105742105</v>
      </c>
      <c r="F5871" s="174">
        <v>5865</v>
      </c>
      <c r="G5871" s="196">
        <v>85479.95000832004</v>
      </c>
    </row>
    <row r="5872" spans="1:7">
      <c r="A5872" s="190">
        <v>69023.80799999999</v>
      </c>
      <c r="F5872" s="174">
        <v>5866</v>
      </c>
      <c r="G5872" s="196">
        <v>104961.85804800002</v>
      </c>
    </row>
    <row r="5873" spans="1:7">
      <c r="A5873" s="190">
        <v>69023.80799999999</v>
      </c>
      <c r="F5873" s="174">
        <v>5867</v>
      </c>
      <c r="G5873" s="196">
        <v>46772.401695600012</v>
      </c>
    </row>
    <row r="5874" spans="1:7">
      <c r="A5874" s="190">
        <v>69023.80799999999</v>
      </c>
      <c r="F5874" s="174">
        <v>5868</v>
      </c>
      <c r="G5874" s="196">
        <v>72657.957507072031</v>
      </c>
    </row>
    <row r="5875" spans="1:7">
      <c r="A5875" s="190">
        <v>69023.80799999999</v>
      </c>
      <c r="F5875" s="174">
        <v>5869</v>
      </c>
      <c r="G5875" s="196">
        <v>54734.820000000007</v>
      </c>
    </row>
    <row r="5876" spans="1:7">
      <c r="A5876" s="190">
        <v>69023.80799999999</v>
      </c>
      <c r="F5876" s="174">
        <v>5870</v>
      </c>
      <c r="G5876" s="196">
        <v>68803.904225280014</v>
      </c>
    </row>
    <row r="5877" spans="1:7">
      <c r="A5877" s="190">
        <v>69023.808000000005</v>
      </c>
      <c r="F5877" s="174">
        <v>5871</v>
      </c>
      <c r="G5877" s="196">
        <v>68401.240320000012</v>
      </c>
    </row>
    <row r="5878" spans="1:7">
      <c r="A5878" s="190">
        <v>69023.808000000005</v>
      </c>
      <c r="F5878" s="174">
        <v>5872</v>
      </c>
      <c r="G5878" s="196">
        <v>94714.62604800002</v>
      </c>
    </row>
    <row r="5879" spans="1:7">
      <c r="A5879" s="190">
        <v>69023.808000000005</v>
      </c>
      <c r="F5879" s="174">
        <v>5873</v>
      </c>
      <c r="G5879" s="196">
        <v>44359.930450248008</v>
      </c>
    </row>
    <row r="5880" spans="1:7">
      <c r="A5880" s="190">
        <v>69023.808000000005</v>
      </c>
      <c r="F5880" s="174">
        <v>5874</v>
      </c>
      <c r="G5880" s="196">
        <v>45682.907450000006</v>
      </c>
    </row>
    <row r="5881" spans="1:7">
      <c r="A5881" s="190">
        <v>69023.808000000005</v>
      </c>
      <c r="F5881" s="174">
        <v>5875</v>
      </c>
      <c r="G5881" s="196">
        <v>107974.67369472004</v>
      </c>
    </row>
    <row r="5882" spans="1:7">
      <c r="A5882" s="190">
        <v>69023.808000000005</v>
      </c>
      <c r="F5882" s="174">
        <v>5876</v>
      </c>
      <c r="G5882" s="196">
        <v>43702.553412042507</v>
      </c>
    </row>
    <row r="5883" spans="1:7">
      <c r="A5883" s="190">
        <v>69023.808000000005</v>
      </c>
      <c r="F5883" s="174">
        <v>5877</v>
      </c>
      <c r="G5883" s="196">
        <v>54060.980288000006</v>
      </c>
    </row>
    <row r="5884" spans="1:7">
      <c r="A5884" s="190">
        <v>69023.808000000019</v>
      </c>
      <c r="F5884" s="174">
        <v>5878</v>
      </c>
      <c r="G5884" s="196">
        <v>70669.960704000012</v>
      </c>
    </row>
    <row r="5885" spans="1:7">
      <c r="A5885" s="190">
        <v>69025.059631718395</v>
      </c>
      <c r="F5885" s="174">
        <v>5879</v>
      </c>
      <c r="G5885" s="196">
        <v>87613.833599999998</v>
      </c>
    </row>
    <row r="5886" spans="1:7">
      <c r="A5886" s="190">
        <v>69025.05963171841</v>
      </c>
      <c r="F5886" s="174">
        <v>5880</v>
      </c>
      <c r="G5886" s="196">
        <v>34874.15915900001</v>
      </c>
    </row>
    <row r="5887" spans="1:7">
      <c r="A5887" s="190">
        <v>69025.05963171841</v>
      </c>
      <c r="F5887" s="174">
        <v>5881</v>
      </c>
      <c r="G5887" s="196">
        <v>60844.043285312022</v>
      </c>
    </row>
    <row r="5888" spans="1:7">
      <c r="A5888" s="190">
        <v>69025.05963171841</v>
      </c>
      <c r="F5888" s="174">
        <v>5882</v>
      </c>
      <c r="G5888" s="196">
        <v>57121.035776000012</v>
      </c>
    </row>
    <row r="5889" spans="1:7">
      <c r="A5889" s="190">
        <v>69025.05963171841</v>
      </c>
      <c r="F5889" s="174">
        <v>5883</v>
      </c>
      <c r="G5889" s="196">
        <v>68651.27512535041</v>
      </c>
    </row>
    <row r="5890" spans="1:7">
      <c r="A5890" s="190">
        <v>69025.05963171841</v>
      </c>
      <c r="F5890" s="174">
        <v>5884</v>
      </c>
      <c r="G5890" s="196">
        <v>71233.291673600019</v>
      </c>
    </row>
    <row r="5891" spans="1:7">
      <c r="A5891" s="190">
        <v>69025.05963171841</v>
      </c>
      <c r="F5891" s="174">
        <v>5885</v>
      </c>
      <c r="G5891" s="196">
        <v>46447.270800000013</v>
      </c>
    </row>
    <row r="5892" spans="1:7">
      <c r="A5892" s="190">
        <v>69025.05963171841</v>
      </c>
      <c r="F5892" s="174">
        <v>5886</v>
      </c>
      <c r="G5892" s="196">
        <v>78141.576941568026</v>
      </c>
    </row>
    <row r="5893" spans="1:7">
      <c r="A5893" s="190">
        <v>69025.05963171841</v>
      </c>
      <c r="F5893" s="174">
        <v>5887</v>
      </c>
      <c r="G5893" s="196">
        <v>72384.807290880024</v>
      </c>
    </row>
    <row r="5894" spans="1:7">
      <c r="A5894" s="190">
        <v>69025.05963171841</v>
      </c>
      <c r="F5894" s="174">
        <v>5888</v>
      </c>
      <c r="G5894" s="196">
        <v>48370.350784000017</v>
      </c>
    </row>
    <row r="5895" spans="1:7">
      <c r="A5895" s="190">
        <v>69025.05963171841</v>
      </c>
      <c r="F5895" s="174">
        <v>5889</v>
      </c>
      <c r="G5895" s="196">
        <v>64837.029234720016</v>
      </c>
    </row>
    <row r="5896" spans="1:7">
      <c r="A5896" s="190">
        <v>69025.05963171841</v>
      </c>
      <c r="F5896" s="174">
        <v>5890</v>
      </c>
      <c r="G5896" s="196">
        <v>65820.061440000005</v>
      </c>
    </row>
    <row r="5897" spans="1:7">
      <c r="A5897" s="190">
        <v>69025.05963171841</v>
      </c>
      <c r="F5897" s="174">
        <v>5891</v>
      </c>
      <c r="G5897" s="196">
        <v>84568.163874897975</v>
      </c>
    </row>
    <row r="5898" spans="1:7">
      <c r="A5898" s="190">
        <v>69025.05963171841</v>
      </c>
      <c r="F5898" s="174">
        <v>5892</v>
      </c>
      <c r="G5898" s="196">
        <v>146131.13733119998</v>
      </c>
    </row>
    <row r="5899" spans="1:7">
      <c r="A5899" s="190">
        <v>69025.05963171841</v>
      </c>
      <c r="F5899" s="174">
        <v>5893</v>
      </c>
      <c r="G5899" s="196">
        <v>57922.47888000001</v>
      </c>
    </row>
    <row r="5900" spans="1:7">
      <c r="A5900" s="190">
        <v>69025.05963171841</v>
      </c>
      <c r="F5900" s="174">
        <v>5894</v>
      </c>
      <c r="G5900" s="196">
        <v>93417.37393766403</v>
      </c>
    </row>
    <row r="5901" spans="1:7">
      <c r="A5901" s="190">
        <v>69025.059631718424</v>
      </c>
      <c r="F5901" s="174">
        <v>5895</v>
      </c>
      <c r="G5901" s="196">
        <v>72932.138478796827</v>
      </c>
    </row>
    <row r="5902" spans="1:7">
      <c r="A5902" s="190">
        <v>69025.059631718424</v>
      </c>
      <c r="F5902" s="174">
        <v>5896</v>
      </c>
      <c r="G5902" s="196">
        <v>63601.153280000013</v>
      </c>
    </row>
    <row r="5903" spans="1:7">
      <c r="A5903" s="190">
        <v>69025.059631718424</v>
      </c>
      <c r="F5903" s="174">
        <v>5897</v>
      </c>
      <c r="G5903" s="196">
        <v>67201.218560000023</v>
      </c>
    </row>
    <row r="5904" spans="1:7">
      <c r="A5904" s="190">
        <v>69138.720000000001</v>
      </c>
      <c r="F5904" s="174">
        <v>5898</v>
      </c>
      <c r="G5904" s="196">
        <v>66170.639872512009</v>
      </c>
    </row>
    <row r="5905" spans="1:7">
      <c r="A5905" s="190">
        <v>69138.720000000001</v>
      </c>
      <c r="F5905" s="174">
        <v>5899</v>
      </c>
      <c r="G5905" s="196">
        <v>52355.901107036399</v>
      </c>
    </row>
    <row r="5906" spans="1:7">
      <c r="A5906" s="190">
        <v>69138.720000000001</v>
      </c>
      <c r="F5906" s="174">
        <v>5900</v>
      </c>
      <c r="G5906" s="196">
        <v>93417.373937664001</v>
      </c>
    </row>
    <row r="5907" spans="1:7">
      <c r="A5907" s="190">
        <v>69138.720000000001</v>
      </c>
      <c r="F5907" s="174">
        <v>5901</v>
      </c>
      <c r="G5907" s="196">
        <v>45708.376000000011</v>
      </c>
    </row>
    <row r="5908" spans="1:7">
      <c r="A5908" s="190">
        <v>69139.973715455984</v>
      </c>
      <c r="F5908" s="174">
        <v>5902</v>
      </c>
      <c r="G5908" s="196">
        <v>51825.375840000001</v>
      </c>
    </row>
    <row r="5909" spans="1:7">
      <c r="A5909" s="190">
        <v>69139.973715456028</v>
      </c>
      <c r="F5909" s="174">
        <v>5903</v>
      </c>
      <c r="G5909" s="196">
        <v>61827.612406089611</v>
      </c>
    </row>
    <row r="5910" spans="1:7">
      <c r="A5910" s="190">
        <v>69169.121280000007</v>
      </c>
      <c r="F5910" s="174">
        <v>5904</v>
      </c>
      <c r="G5910" s="196">
        <v>43187.813200000004</v>
      </c>
    </row>
    <row r="5911" spans="1:7">
      <c r="A5911" s="190">
        <v>69245.670239999992</v>
      </c>
      <c r="F5911" s="174">
        <v>5905</v>
      </c>
      <c r="G5911" s="196">
        <v>102905.64838858752</v>
      </c>
    </row>
    <row r="5912" spans="1:7">
      <c r="A5912" s="190">
        <v>69245.670239999992</v>
      </c>
      <c r="F5912" s="174">
        <v>5906</v>
      </c>
      <c r="G5912" s="196">
        <v>112445.20404418567</v>
      </c>
    </row>
    <row r="5913" spans="1:7">
      <c r="A5913" s="190">
        <v>69245.670240000007</v>
      </c>
      <c r="F5913" s="174">
        <v>5907</v>
      </c>
      <c r="G5913" s="196">
        <v>51164.856344</v>
      </c>
    </row>
    <row r="5914" spans="1:7">
      <c r="A5914" s="190">
        <v>69245.670240000007</v>
      </c>
      <c r="F5914" s="174">
        <v>5908</v>
      </c>
      <c r="G5914" s="196">
        <v>76321.383936000013</v>
      </c>
    </row>
    <row r="5915" spans="1:7">
      <c r="A5915" s="190">
        <v>69245.670240000007</v>
      </c>
      <c r="F5915" s="174">
        <v>5909</v>
      </c>
      <c r="G5915" s="196">
        <v>72273.008640000015</v>
      </c>
    </row>
    <row r="5916" spans="1:7">
      <c r="A5916" s="190">
        <v>69245.670240000007</v>
      </c>
      <c r="F5916" s="174">
        <v>5910</v>
      </c>
      <c r="G5916" s="196">
        <v>102405.45368309764</v>
      </c>
    </row>
    <row r="5917" spans="1:7">
      <c r="A5917" s="190">
        <v>69245.670240000007</v>
      </c>
      <c r="F5917" s="174">
        <v>5911</v>
      </c>
      <c r="G5917" s="196">
        <v>97813.094399999987</v>
      </c>
    </row>
    <row r="5918" spans="1:7">
      <c r="A5918" s="190">
        <v>69245.670240000007</v>
      </c>
      <c r="F5918" s="174">
        <v>5912</v>
      </c>
      <c r="G5918" s="196">
        <v>46447.270799999998</v>
      </c>
    </row>
    <row r="5919" spans="1:7">
      <c r="A5919" s="190">
        <v>69284.275200000004</v>
      </c>
      <c r="F5919" s="174">
        <v>5913</v>
      </c>
      <c r="G5919" s="196">
        <v>96097.075200000036</v>
      </c>
    </row>
    <row r="5920" spans="1:7">
      <c r="A5920" s="190">
        <v>69284.275200000004</v>
      </c>
      <c r="F5920" s="174">
        <v>5914</v>
      </c>
      <c r="G5920" s="196">
        <v>45951.833244800007</v>
      </c>
    </row>
    <row r="5921" spans="1:7">
      <c r="A5921" s="190">
        <v>69284.275200000004</v>
      </c>
      <c r="F5921" s="174">
        <v>5915</v>
      </c>
      <c r="G5921" s="196">
        <v>68401.240320000012</v>
      </c>
    </row>
    <row r="5922" spans="1:7">
      <c r="A5922" s="190">
        <v>69284.275200000018</v>
      </c>
      <c r="F5922" s="174">
        <v>5916</v>
      </c>
      <c r="G5922" s="196">
        <v>48708.943239488028</v>
      </c>
    </row>
    <row r="5923" spans="1:7">
      <c r="A5923" s="190">
        <v>69284.275200000018</v>
      </c>
      <c r="F5923" s="174">
        <v>5917</v>
      </c>
      <c r="G5923" s="196">
        <v>48450.878560000005</v>
      </c>
    </row>
    <row r="5924" spans="1:7">
      <c r="A5924" s="190">
        <v>69284.275200000018</v>
      </c>
      <c r="F5924" s="174">
        <v>5918</v>
      </c>
      <c r="G5924" s="196">
        <v>77306.664960000009</v>
      </c>
    </row>
    <row r="5925" spans="1:7">
      <c r="A5925" s="190">
        <v>69360.951599999986</v>
      </c>
      <c r="F5925" s="174">
        <v>5919</v>
      </c>
      <c r="G5925" s="196">
        <v>58891.63392</v>
      </c>
    </row>
    <row r="5926" spans="1:7">
      <c r="A5926" s="190">
        <v>69360.951599999986</v>
      </c>
      <c r="F5926" s="174">
        <v>5920</v>
      </c>
      <c r="G5926" s="196">
        <v>80766.206029824039</v>
      </c>
    </row>
    <row r="5927" spans="1:7">
      <c r="A5927" s="190">
        <v>69360.9516</v>
      </c>
      <c r="F5927" s="174">
        <v>5921</v>
      </c>
      <c r="G5927" s="196">
        <v>93066.180802560004</v>
      </c>
    </row>
    <row r="5928" spans="1:7">
      <c r="A5928" s="190">
        <v>69360.9516</v>
      </c>
      <c r="F5928" s="174">
        <v>5922</v>
      </c>
      <c r="G5928" s="196">
        <v>51000.924800000008</v>
      </c>
    </row>
    <row r="5929" spans="1:7">
      <c r="A5929" s="190">
        <v>69360.9516</v>
      </c>
      <c r="F5929" s="174">
        <v>5923</v>
      </c>
      <c r="G5929" s="196">
        <v>107974.67369472003</v>
      </c>
    </row>
    <row r="5930" spans="1:7">
      <c r="A5930" s="190">
        <v>69360.9516</v>
      </c>
      <c r="F5930" s="174">
        <v>5924</v>
      </c>
      <c r="G5930" s="196">
        <v>73800.052502400009</v>
      </c>
    </row>
    <row r="5931" spans="1:7">
      <c r="A5931" s="190">
        <v>69360.9516</v>
      </c>
      <c r="F5931" s="174">
        <v>5925</v>
      </c>
      <c r="G5931" s="196">
        <v>72505.314739200025</v>
      </c>
    </row>
    <row r="5932" spans="1:7">
      <c r="A5932" s="190">
        <v>69360.9516</v>
      </c>
      <c r="F5932" s="174">
        <v>5926</v>
      </c>
      <c r="G5932" s="196">
        <v>54264.983987200008</v>
      </c>
    </row>
    <row r="5933" spans="1:7">
      <c r="A5933" s="190">
        <v>69360.9516</v>
      </c>
      <c r="F5933" s="174">
        <v>5927</v>
      </c>
      <c r="G5933" s="196">
        <v>51357.931273600021</v>
      </c>
    </row>
    <row r="5934" spans="1:7">
      <c r="A5934" s="190">
        <v>69391.450598399999</v>
      </c>
      <c r="F5934" s="174">
        <v>5928</v>
      </c>
      <c r="G5934" s="196">
        <v>90608.74700881922</v>
      </c>
    </row>
    <row r="5935" spans="1:7">
      <c r="A5935" s="190">
        <v>69391.450598400028</v>
      </c>
      <c r="F5935" s="174">
        <v>5929</v>
      </c>
      <c r="G5935" s="196">
        <v>49764.93299999999</v>
      </c>
    </row>
    <row r="5936" spans="1:7">
      <c r="A5936" s="190">
        <v>69430.136832000004</v>
      </c>
      <c r="F5936" s="174">
        <v>5930</v>
      </c>
      <c r="G5936" s="196">
        <v>102190.31617536003</v>
      </c>
    </row>
    <row r="5937" spans="1:7">
      <c r="A5937" s="190">
        <v>69430.136832000004</v>
      </c>
      <c r="F5937" s="174">
        <v>5931</v>
      </c>
      <c r="G5937" s="196">
        <v>63601.153280000013</v>
      </c>
    </row>
    <row r="5938" spans="1:7">
      <c r="A5938" s="190">
        <v>69430.136832000018</v>
      </c>
      <c r="F5938" s="174">
        <v>5932</v>
      </c>
      <c r="G5938" s="196">
        <v>72657.957507072017</v>
      </c>
    </row>
    <row r="5939" spans="1:7">
      <c r="A5939" s="190">
        <v>69430.136832000018</v>
      </c>
      <c r="F5939" s="174">
        <v>5933</v>
      </c>
      <c r="G5939" s="196">
        <v>58450.731887385598</v>
      </c>
    </row>
    <row r="5940" spans="1:7">
      <c r="A5940" s="190">
        <v>69430.136832000018</v>
      </c>
      <c r="F5940" s="174">
        <v>5934</v>
      </c>
      <c r="G5940" s="196">
        <v>54264.983987200023</v>
      </c>
    </row>
    <row r="5941" spans="1:7">
      <c r="A5941" s="190">
        <v>69506.974655999991</v>
      </c>
      <c r="F5941" s="174">
        <v>5935</v>
      </c>
      <c r="G5941" s="196">
        <v>72738.367536575999</v>
      </c>
    </row>
    <row r="5942" spans="1:7">
      <c r="A5942" s="190">
        <v>69506.974656000006</v>
      </c>
      <c r="F5942" s="174">
        <v>5936</v>
      </c>
      <c r="G5942" s="196">
        <v>67417.222476800016</v>
      </c>
    </row>
    <row r="5943" spans="1:7">
      <c r="A5943" s="190">
        <v>69506.974656000006</v>
      </c>
      <c r="F5943" s="174">
        <v>5937</v>
      </c>
      <c r="G5943" s="196">
        <v>39102.284631827511</v>
      </c>
    </row>
    <row r="5944" spans="1:7">
      <c r="A5944" s="190">
        <v>69506.974656000006</v>
      </c>
      <c r="F5944" s="174">
        <v>5938</v>
      </c>
      <c r="G5944" s="196">
        <v>48268.732400000001</v>
      </c>
    </row>
    <row r="5945" spans="1:7">
      <c r="A5945" s="190">
        <v>69506.974656000006</v>
      </c>
      <c r="F5945" s="174">
        <v>5939</v>
      </c>
      <c r="G5945" s="196">
        <v>119258.36663881734</v>
      </c>
    </row>
    <row r="5946" spans="1:7">
      <c r="A5946" s="190">
        <v>69506.974656000006</v>
      </c>
      <c r="F5946" s="174">
        <v>5940</v>
      </c>
      <c r="G5946" s="196">
        <v>51000.924800000008</v>
      </c>
    </row>
    <row r="5947" spans="1:7">
      <c r="A5947" s="190">
        <v>69506.974656000006</v>
      </c>
      <c r="F5947" s="174">
        <v>5941</v>
      </c>
      <c r="G5947" s="196">
        <v>84838.451712000009</v>
      </c>
    </row>
    <row r="5948" spans="1:7">
      <c r="A5948" s="190">
        <v>69506.974656000006</v>
      </c>
      <c r="F5948" s="174">
        <v>5942</v>
      </c>
      <c r="G5948" s="196">
        <v>51414.768720050008</v>
      </c>
    </row>
    <row r="5949" spans="1:7">
      <c r="A5949" s="190">
        <v>69506.974656000006</v>
      </c>
      <c r="F5949" s="174">
        <v>5943</v>
      </c>
      <c r="G5949" s="196">
        <v>68507.049757440007</v>
      </c>
    </row>
    <row r="5950" spans="1:7">
      <c r="A5950" s="190">
        <v>69506.974656000006</v>
      </c>
      <c r="F5950" s="174">
        <v>5944</v>
      </c>
      <c r="G5950" s="196">
        <v>36515.15</v>
      </c>
    </row>
    <row r="5951" spans="1:7">
      <c r="A5951" s="190">
        <v>69506.974656000006</v>
      </c>
      <c r="F5951" s="174">
        <v>5945</v>
      </c>
      <c r="G5951" s="196">
        <v>72505.314739199996</v>
      </c>
    </row>
    <row r="5952" spans="1:7">
      <c r="A5952" s="190">
        <v>69506.974656000006</v>
      </c>
      <c r="F5952" s="174">
        <v>5946</v>
      </c>
      <c r="G5952" s="196">
        <v>86861.768749056035</v>
      </c>
    </row>
    <row r="5953" spans="1:7">
      <c r="A5953" s="190">
        <v>69506.974656000006</v>
      </c>
      <c r="F5953" s="174">
        <v>5947</v>
      </c>
      <c r="G5953" s="196">
        <v>64494.685882430735</v>
      </c>
    </row>
    <row r="5954" spans="1:7">
      <c r="A5954" s="190">
        <v>69506.974656000006</v>
      </c>
      <c r="F5954" s="174">
        <v>5948</v>
      </c>
      <c r="G5954" s="196">
        <v>80339.755681153052</v>
      </c>
    </row>
    <row r="5955" spans="1:7">
      <c r="A5955" s="190">
        <v>69506.974656000006</v>
      </c>
      <c r="F5955" s="174">
        <v>5949</v>
      </c>
      <c r="G5955" s="196">
        <v>71502.096547840018</v>
      </c>
    </row>
    <row r="5956" spans="1:7">
      <c r="A5956" s="190">
        <v>69506.974656000006</v>
      </c>
      <c r="F5956" s="174">
        <v>5950</v>
      </c>
      <c r="G5956" s="196">
        <v>60972.136008017937</v>
      </c>
    </row>
    <row r="5957" spans="1:7">
      <c r="A5957" s="190">
        <v>69506.974656000006</v>
      </c>
      <c r="F5957" s="174">
        <v>5951</v>
      </c>
      <c r="G5957" s="196">
        <v>73955.421033984006</v>
      </c>
    </row>
    <row r="5958" spans="1:7">
      <c r="A5958" s="190">
        <v>69506.974656000006</v>
      </c>
      <c r="F5958" s="174">
        <v>5952</v>
      </c>
      <c r="G5958" s="196">
        <v>43799.715211000002</v>
      </c>
    </row>
    <row r="5959" spans="1:7">
      <c r="A5959" s="190">
        <v>69506.974656000006</v>
      </c>
      <c r="F5959" s="174">
        <v>5953</v>
      </c>
      <c r="G5959" s="196">
        <v>80206.227001350577</v>
      </c>
    </row>
    <row r="5960" spans="1:7">
      <c r="A5960" s="190">
        <v>69506.974656000006</v>
      </c>
      <c r="F5960" s="174">
        <v>5954</v>
      </c>
      <c r="G5960" s="196">
        <v>41761.072942500003</v>
      </c>
    </row>
    <row r="5961" spans="1:7">
      <c r="A5961" s="190">
        <v>69506.974656000006</v>
      </c>
      <c r="F5961" s="174">
        <v>5955</v>
      </c>
      <c r="G5961" s="196">
        <v>107974.67369472004</v>
      </c>
    </row>
    <row r="5962" spans="1:7">
      <c r="A5962" s="190">
        <v>69506.974656000006</v>
      </c>
      <c r="F5962" s="174">
        <v>5956</v>
      </c>
      <c r="G5962" s="196">
        <v>48606.6135268</v>
      </c>
    </row>
    <row r="5963" spans="1:7">
      <c r="A5963" s="190">
        <v>69506.974656000006</v>
      </c>
      <c r="F5963" s="174">
        <v>5957</v>
      </c>
      <c r="G5963" s="196">
        <v>58230.992293824005</v>
      </c>
    </row>
    <row r="5964" spans="1:7">
      <c r="A5964" s="190">
        <v>69506.974656000006</v>
      </c>
      <c r="F5964" s="174">
        <v>5958</v>
      </c>
      <c r="G5964" s="196">
        <v>56906.295040000012</v>
      </c>
    </row>
    <row r="5965" spans="1:7">
      <c r="A5965" s="190">
        <v>69506.974656000006</v>
      </c>
      <c r="F5965" s="174">
        <v>5959</v>
      </c>
      <c r="G5965" s="196">
        <v>48633.712064000014</v>
      </c>
    </row>
    <row r="5966" spans="1:7">
      <c r="A5966" s="190">
        <v>69506.974656000006</v>
      </c>
      <c r="F5966" s="174">
        <v>5960</v>
      </c>
      <c r="G5966" s="196">
        <v>50893.780000000006</v>
      </c>
    </row>
    <row r="5967" spans="1:7">
      <c r="A5967" s="190">
        <v>69506.974656000006</v>
      </c>
      <c r="F5967" s="174">
        <v>5961</v>
      </c>
      <c r="G5967" s="196">
        <v>91241.353727999987</v>
      </c>
    </row>
    <row r="5968" spans="1:7">
      <c r="A5968" s="190">
        <v>69506.974656000006</v>
      </c>
      <c r="F5968" s="174">
        <v>5962</v>
      </c>
      <c r="G5968" s="196">
        <v>60127.406080000022</v>
      </c>
    </row>
    <row r="5969" spans="1:7">
      <c r="A5969" s="190">
        <v>69506.97465600002</v>
      </c>
      <c r="F5969" s="174">
        <v>5963</v>
      </c>
      <c r="G5969" s="196">
        <v>75507.289174016027</v>
      </c>
    </row>
    <row r="5970" spans="1:7">
      <c r="A5970" s="190">
        <v>69506.97465600002</v>
      </c>
      <c r="F5970" s="174">
        <v>5964</v>
      </c>
      <c r="G5970" s="196">
        <v>59303.875357440011</v>
      </c>
    </row>
    <row r="5971" spans="1:7">
      <c r="A5971" s="190">
        <v>69506.97465600002</v>
      </c>
      <c r="F5971" s="174">
        <v>5965</v>
      </c>
      <c r="G5971" s="196">
        <v>73012.8519423744</v>
      </c>
    </row>
    <row r="5972" spans="1:7">
      <c r="A5972" s="190">
        <v>69622.691039999976</v>
      </c>
      <c r="F5972" s="174">
        <v>5966</v>
      </c>
      <c r="G5972" s="196">
        <v>86679.286041600019</v>
      </c>
    </row>
    <row r="5973" spans="1:7">
      <c r="A5973" s="190">
        <v>69622.691039999976</v>
      </c>
      <c r="F5973" s="174">
        <v>5967</v>
      </c>
      <c r="G5973" s="196">
        <v>52217.248742400021</v>
      </c>
    </row>
    <row r="5974" spans="1:7">
      <c r="A5974" s="190">
        <v>69622.691039999991</v>
      </c>
      <c r="F5974" s="174">
        <v>5968</v>
      </c>
      <c r="G5974" s="196">
        <v>48215.372800000019</v>
      </c>
    </row>
    <row r="5975" spans="1:7">
      <c r="A5975" s="190">
        <v>69622.691039999991</v>
      </c>
      <c r="F5975" s="174">
        <v>5969</v>
      </c>
      <c r="G5975" s="196">
        <v>68765.566926336003</v>
      </c>
    </row>
    <row r="5976" spans="1:7">
      <c r="A5976" s="190">
        <v>69622.691040000005</v>
      </c>
      <c r="F5976" s="174">
        <v>5970</v>
      </c>
      <c r="G5976" s="196">
        <v>51272.571831040012</v>
      </c>
    </row>
    <row r="5977" spans="1:7">
      <c r="A5977" s="190">
        <v>69622.691040000005</v>
      </c>
      <c r="F5977" s="174">
        <v>5971</v>
      </c>
      <c r="G5977" s="196">
        <v>85385.454551040049</v>
      </c>
    </row>
    <row r="5978" spans="1:7">
      <c r="A5978" s="190">
        <v>69622.691040000005</v>
      </c>
      <c r="F5978" s="174">
        <v>5972</v>
      </c>
      <c r="G5978" s="196">
        <v>60649.099750400019</v>
      </c>
    </row>
    <row r="5979" spans="1:7">
      <c r="A5979" s="190">
        <v>69622.691040000005</v>
      </c>
      <c r="F5979" s="174">
        <v>5973</v>
      </c>
      <c r="G5979" s="196">
        <v>82656.058802688</v>
      </c>
    </row>
    <row r="5980" spans="1:7">
      <c r="A5980" s="190">
        <v>69622.691040000005</v>
      </c>
      <c r="F5980" s="174">
        <v>5974</v>
      </c>
      <c r="G5980" s="196">
        <v>54850.051200000009</v>
      </c>
    </row>
    <row r="5981" spans="1:7">
      <c r="A5981" s="190">
        <v>69653.305128959997</v>
      </c>
      <c r="F5981" s="174">
        <v>5975</v>
      </c>
      <c r="G5981" s="196">
        <v>77977.413964800027</v>
      </c>
    </row>
    <row r="5982" spans="1:7">
      <c r="A5982" s="190">
        <v>69653.305128959997</v>
      </c>
      <c r="F5982" s="174">
        <v>5976</v>
      </c>
      <c r="G5982" s="196">
        <v>61397.8276128</v>
      </c>
    </row>
    <row r="5983" spans="1:7">
      <c r="A5983" s="190">
        <v>69653.305128959997</v>
      </c>
      <c r="F5983" s="174">
        <v>5977</v>
      </c>
      <c r="G5983" s="196">
        <v>75423.818186752032</v>
      </c>
    </row>
    <row r="5984" spans="1:7">
      <c r="A5984" s="190">
        <v>69653.305128959997</v>
      </c>
      <c r="F5984" s="174">
        <v>5978</v>
      </c>
      <c r="G5984" s="196">
        <v>65572.617599999998</v>
      </c>
    </row>
    <row r="5985" spans="1:7">
      <c r="A5985" s="190">
        <v>69653.305128960012</v>
      </c>
      <c r="F5985" s="174">
        <v>5979</v>
      </c>
      <c r="G5985" s="196">
        <v>61201.109760000014</v>
      </c>
    </row>
    <row r="5986" spans="1:7">
      <c r="A5986" s="190">
        <v>69653.305128960012</v>
      </c>
      <c r="F5986" s="174">
        <v>5980</v>
      </c>
      <c r="G5986" s="196">
        <v>39756.541441259993</v>
      </c>
    </row>
    <row r="5987" spans="1:7">
      <c r="A5987" s="190">
        <v>69653.305128960012</v>
      </c>
      <c r="F5987" s="174">
        <v>5981</v>
      </c>
      <c r="G5987" s="196">
        <v>76770.672082944031</v>
      </c>
    </row>
    <row r="5988" spans="1:7">
      <c r="A5988" s="190">
        <v>69653.305128960012</v>
      </c>
      <c r="F5988" s="174">
        <v>5982</v>
      </c>
      <c r="G5988" s="196">
        <v>77392.219679999995</v>
      </c>
    </row>
    <row r="5989" spans="1:7">
      <c r="A5989" s="190">
        <v>69653.305128960012</v>
      </c>
      <c r="F5989" s="174">
        <v>5983</v>
      </c>
      <c r="G5989" s="196">
        <v>41183.246776000007</v>
      </c>
    </row>
    <row r="5990" spans="1:7">
      <c r="A5990" s="190">
        <v>69653.305128960012</v>
      </c>
      <c r="F5990" s="174">
        <v>5984</v>
      </c>
      <c r="G5990" s="196">
        <v>57584.540966456007</v>
      </c>
    </row>
    <row r="5991" spans="1:7">
      <c r="A5991" s="190">
        <v>69653.305128960012</v>
      </c>
      <c r="F5991" s="174">
        <v>5985</v>
      </c>
      <c r="G5991" s="196">
        <v>54174.792878080014</v>
      </c>
    </row>
    <row r="5992" spans="1:7">
      <c r="A5992" s="190">
        <v>69653.305128960012</v>
      </c>
      <c r="F5992" s="174">
        <v>5986</v>
      </c>
      <c r="G5992" s="196">
        <v>51409.159094272021</v>
      </c>
    </row>
    <row r="5993" spans="1:7">
      <c r="A5993" s="190">
        <v>69653.305128960026</v>
      </c>
      <c r="F5993" s="174">
        <v>5987</v>
      </c>
      <c r="G5993" s="196">
        <v>66884.069951999991</v>
      </c>
    </row>
    <row r="5994" spans="1:7">
      <c r="A5994" s="190">
        <v>69653.305128960026</v>
      </c>
      <c r="F5994" s="174">
        <v>5988</v>
      </c>
      <c r="G5994" s="196">
        <v>57425.280450764818</v>
      </c>
    </row>
    <row r="5995" spans="1:7">
      <c r="A5995" s="190">
        <v>69653.305128960026</v>
      </c>
      <c r="F5995" s="174">
        <v>5989</v>
      </c>
      <c r="G5995" s="196">
        <v>60870.797277810707</v>
      </c>
    </row>
    <row r="5996" spans="1:7">
      <c r="A5996" s="190">
        <v>69730.38993167998</v>
      </c>
      <c r="F5996" s="174">
        <v>5990</v>
      </c>
      <c r="G5996" s="196">
        <v>48606.613526800007</v>
      </c>
    </row>
    <row r="5997" spans="1:7">
      <c r="A5997" s="190">
        <v>69730.389931679994</v>
      </c>
      <c r="F5997" s="174">
        <v>5991</v>
      </c>
      <c r="G5997" s="196">
        <v>108321.73514588164</v>
      </c>
    </row>
    <row r="5998" spans="1:7">
      <c r="A5998" s="190">
        <v>69730.389931679994</v>
      </c>
      <c r="F5998" s="174">
        <v>5992</v>
      </c>
      <c r="G5998" s="196">
        <v>96405.958656000032</v>
      </c>
    </row>
    <row r="5999" spans="1:7">
      <c r="A5999" s="190">
        <v>69730.389931679994</v>
      </c>
      <c r="F5999" s="174">
        <v>5993</v>
      </c>
      <c r="G5999" s="196">
        <v>51825.375839999993</v>
      </c>
    </row>
    <row r="6000" spans="1:7">
      <c r="A6000" s="190">
        <v>69730.389931680023</v>
      </c>
      <c r="F6000" s="174">
        <v>5994</v>
      </c>
      <c r="G6000" s="196">
        <v>64181.19579791362</v>
      </c>
    </row>
    <row r="6001" spans="1:7">
      <c r="A6001" s="190">
        <v>69769.265126399972</v>
      </c>
      <c r="F6001" s="174">
        <v>5995</v>
      </c>
      <c r="G6001" s="196">
        <v>65681.784</v>
      </c>
    </row>
    <row r="6002" spans="1:7">
      <c r="A6002" s="190">
        <v>69769.265126399987</v>
      </c>
      <c r="F6002" s="174">
        <v>5996</v>
      </c>
      <c r="G6002" s="196">
        <v>47276.686350000004</v>
      </c>
    </row>
    <row r="6003" spans="1:7">
      <c r="A6003" s="190">
        <v>69769.265126399987</v>
      </c>
      <c r="F6003" s="174">
        <v>5997</v>
      </c>
      <c r="G6003" s="196">
        <v>67417.222476800001</v>
      </c>
    </row>
    <row r="6004" spans="1:7">
      <c r="A6004" s="190">
        <v>69769.265126399987</v>
      </c>
      <c r="F6004" s="174">
        <v>5998</v>
      </c>
      <c r="G6004" s="196">
        <v>43422.957199999997</v>
      </c>
    </row>
    <row r="6005" spans="1:7">
      <c r="A6005" s="190">
        <v>69769.265126399987</v>
      </c>
      <c r="F6005" s="174">
        <v>5999</v>
      </c>
      <c r="G6005" s="196">
        <v>71661.503519999984</v>
      </c>
    </row>
    <row r="6006" spans="1:7">
      <c r="A6006" s="190">
        <v>69769.265126400001</v>
      </c>
      <c r="F6006" s="174">
        <v>6000</v>
      </c>
      <c r="G6006" s="196">
        <v>81945.064857600024</v>
      </c>
    </row>
    <row r="6007" spans="1:7">
      <c r="A6007" s="190">
        <v>69769.265126400001</v>
      </c>
      <c r="F6007" s="174">
        <v>6001</v>
      </c>
      <c r="G6007" s="196">
        <v>49869.701280000001</v>
      </c>
    </row>
    <row r="6008" spans="1:7">
      <c r="A6008" s="190">
        <v>69769.265126400001</v>
      </c>
      <c r="F6008" s="174">
        <v>6002</v>
      </c>
      <c r="G6008" s="196">
        <v>60548.297922560028</v>
      </c>
    </row>
    <row r="6009" spans="1:7">
      <c r="A6009" s="190">
        <v>69769.265126400001</v>
      </c>
      <c r="F6009" s="174">
        <v>6003</v>
      </c>
      <c r="G6009" s="196">
        <v>64181.19579791362</v>
      </c>
    </row>
    <row r="6010" spans="1:7">
      <c r="A6010" s="190">
        <v>69769.265126400001</v>
      </c>
      <c r="F6010" s="174">
        <v>6004</v>
      </c>
      <c r="G6010" s="196">
        <v>45951.833244800007</v>
      </c>
    </row>
    <row r="6011" spans="1:7">
      <c r="A6011" s="190">
        <v>69769.265126400001</v>
      </c>
      <c r="F6011" s="174">
        <v>6005</v>
      </c>
      <c r="G6011" s="196">
        <v>62163.116999999998</v>
      </c>
    </row>
    <row r="6012" spans="1:7">
      <c r="A6012" s="190">
        <v>69769.265126400001</v>
      </c>
      <c r="F6012" s="174">
        <v>6006</v>
      </c>
      <c r="G6012" s="196">
        <v>96608.918568960013</v>
      </c>
    </row>
    <row r="6013" spans="1:7">
      <c r="A6013" s="190">
        <v>69769.265126400001</v>
      </c>
      <c r="F6013" s="174">
        <v>6007</v>
      </c>
      <c r="G6013" s="196">
        <v>77435.366399999999</v>
      </c>
    </row>
    <row r="6014" spans="1:7">
      <c r="A6014" s="190">
        <v>69769.265126400001</v>
      </c>
      <c r="F6014" s="174">
        <v>6008</v>
      </c>
      <c r="G6014" s="196">
        <v>80080.896000000008</v>
      </c>
    </row>
    <row r="6015" spans="1:7">
      <c r="A6015" s="190">
        <v>69769.265126400001</v>
      </c>
      <c r="F6015" s="174">
        <v>6009</v>
      </c>
      <c r="G6015" s="196">
        <v>68689.548705792025</v>
      </c>
    </row>
    <row r="6016" spans="1:7">
      <c r="A6016" s="190">
        <v>69769.265126400001</v>
      </c>
      <c r="F6016" s="174">
        <v>6010</v>
      </c>
      <c r="G6016" s="196">
        <v>43654.241582560004</v>
      </c>
    </row>
    <row r="6017" spans="1:7">
      <c r="A6017" s="190">
        <v>69769.265126400001</v>
      </c>
      <c r="F6017" s="174">
        <v>6011</v>
      </c>
      <c r="G6017" s="196">
        <v>48891.864000000001</v>
      </c>
    </row>
    <row r="6018" spans="1:7">
      <c r="A6018" s="190">
        <v>69769.265126400001</v>
      </c>
      <c r="F6018" s="174">
        <v>6012</v>
      </c>
      <c r="G6018" s="196">
        <v>52217.248742400006</v>
      </c>
    </row>
    <row r="6019" spans="1:7">
      <c r="A6019" s="190">
        <v>69769.265126400001</v>
      </c>
      <c r="F6019" s="174">
        <v>6013</v>
      </c>
      <c r="G6019" s="196">
        <v>54819.488939999996</v>
      </c>
    </row>
    <row r="6020" spans="1:7">
      <c r="A6020" s="190">
        <v>69769.265126400001</v>
      </c>
      <c r="F6020" s="174">
        <v>6014</v>
      </c>
      <c r="G6020" s="196">
        <v>91140.489216000016</v>
      </c>
    </row>
    <row r="6021" spans="1:7">
      <c r="A6021" s="190">
        <v>69769.265126400016</v>
      </c>
      <c r="F6021" s="174">
        <v>6015</v>
      </c>
      <c r="G6021" s="196">
        <v>41246.952874791998</v>
      </c>
    </row>
    <row r="6022" spans="1:7">
      <c r="A6022" s="190">
        <v>69769.265126400016</v>
      </c>
      <c r="F6022" s="174">
        <v>6016</v>
      </c>
      <c r="G6022" s="196">
        <v>45779.081991999992</v>
      </c>
    </row>
    <row r="6023" spans="1:7">
      <c r="A6023" s="190">
        <v>69769.265126400016</v>
      </c>
      <c r="F6023" s="174">
        <v>6017</v>
      </c>
      <c r="G6023" s="196">
        <v>102518.78504878082</v>
      </c>
    </row>
    <row r="6024" spans="1:7">
      <c r="A6024" s="190">
        <v>69769.265126400016</v>
      </c>
      <c r="F6024" s="174">
        <v>6018</v>
      </c>
      <c r="G6024" s="196">
        <v>68651.275125350425</v>
      </c>
    </row>
    <row r="6025" spans="1:7">
      <c r="A6025" s="190">
        <v>69769.265126400016</v>
      </c>
      <c r="F6025" s="174">
        <v>6019</v>
      </c>
      <c r="G6025" s="196">
        <v>94714.62604800002</v>
      </c>
    </row>
    <row r="6026" spans="1:7">
      <c r="A6026" s="190">
        <v>69769.265126400031</v>
      </c>
      <c r="F6026" s="174">
        <v>6020</v>
      </c>
      <c r="G6026" s="196">
        <v>61827.612406089611</v>
      </c>
    </row>
    <row r="6027" spans="1:7">
      <c r="A6027" s="190">
        <v>69846.478261199984</v>
      </c>
      <c r="F6027" s="174">
        <v>6021</v>
      </c>
      <c r="G6027" s="196">
        <v>66280.801870080017</v>
      </c>
    </row>
    <row r="6028" spans="1:7">
      <c r="A6028" s="190">
        <v>69846.478261199998</v>
      </c>
      <c r="F6028" s="174">
        <v>6022</v>
      </c>
      <c r="G6028" s="196">
        <v>61527.086197248012</v>
      </c>
    </row>
    <row r="6029" spans="1:7">
      <c r="A6029" s="190">
        <v>69846.478261199998</v>
      </c>
      <c r="F6029" s="174">
        <v>6023</v>
      </c>
      <c r="G6029" s="196">
        <v>83980.301762560033</v>
      </c>
    </row>
    <row r="6030" spans="1:7">
      <c r="A6030" s="190">
        <v>69846.478261200013</v>
      </c>
      <c r="F6030" s="174">
        <v>6024</v>
      </c>
      <c r="G6030" s="196">
        <v>71731.924715315239</v>
      </c>
    </row>
    <row r="6031" spans="1:7">
      <c r="A6031" s="190">
        <v>69846.478261200013</v>
      </c>
      <c r="F6031" s="174">
        <v>6025</v>
      </c>
      <c r="G6031" s="196">
        <v>55234.001558400007</v>
      </c>
    </row>
    <row r="6032" spans="1:7">
      <c r="A6032" s="190">
        <v>69877.190752588809</v>
      </c>
      <c r="F6032" s="174">
        <v>6026</v>
      </c>
      <c r="G6032" s="196">
        <v>48268.732400000008</v>
      </c>
    </row>
    <row r="6033" spans="1:7">
      <c r="A6033" s="190">
        <v>69877.190752588809</v>
      </c>
      <c r="F6033" s="174">
        <v>6027</v>
      </c>
      <c r="G6033" s="196">
        <v>58645.513419359995</v>
      </c>
    </row>
    <row r="6034" spans="1:7">
      <c r="A6034" s="190">
        <v>69877.190752588824</v>
      </c>
      <c r="F6034" s="174">
        <v>6028</v>
      </c>
      <c r="G6034" s="196">
        <v>53857.743520000018</v>
      </c>
    </row>
    <row r="6035" spans="1:7">
      <c r="A6035" s="190">
        <v>69916.147789823997</v>
      </c>
      <c r="F6035" s="174">
        <v>6029</v>
      </c>
      <c r="G6035" s="196">
        <v>68287.55404800002</v>
      </c>
    </row>
    <row r="6036" spans="1:7">
      <c r="A6036" s="190">
        <v>69916.147789824012</v>
      </c>
      <c r="F6036" s="174">
        <v>6030</v>
      </c>
      <c r="G6036" s="196">
        <v>46028.334632000013</v>
      </c>
    </row>
    <row r="6037" spans="1:7">
      <c r="A6037" s="190">
        <v>69916.147789824012</v>
      </c>
      <c r="F6037" s="174">
        <v>6031</v>
      </c>
      <c r="G6037" s="196">
        <v>77144.256000000008</v>
      </c>
    </row>
    <row r="6038" spans="1:7">
      <c r="A6038" s="190">
        <v>69916.147789824012</v>
      </c>
      <c r="F6038" s="174">
        <v>6032</v>
      </c>
      <c r="G6038" s="196">
        <v>104015.14324992002</v>
      </c>
    </row>
    <row r="6039" spans="1:7">
      <c r="A6039" s="190">
        <v>69916.147789824026</v>
      </c>
      <c r="F6039" s="174">
        <v>6033</v>
      </c>
      <c r="G6039" s="196">
        <v>65081.697269568016</v>
      </c>
    </row>
    <row r="6040" spans="1:7">
      <c r="A6040" s="190">
        <v>69916.147789824026</v>
      </c>
      <c r="F6040" s="174">
        <v>6034</v>
      </c>
      <c r="G6040" s="196">
        <v>61039.613424443378</v>
      </c>
    </row>
    <row r="6041" spans="1:7">
      <c r="A6041" s="190">
        <v>69916.147789824026</v>
      </c>
      <c r="F6041" s="174">
        <v>6035</v>
      </c>
      <c r="G6041" s="196">
        <v>51108.295168000019</v>
      </c>
    </row>
    <row r="6042" spans="1:7">
      <c r="A6042" s="190">
        <v>69916.147789824026</v>
      </c>
      <c r="F6042" s="174">
        <v>6036</v>
      </c>
      <c r="G6042" s="196">
        <v>68545.242931200002</v>
      </c>
    </row>
    <row r="6043" spans="1:7">
      <c r="A6043" s="190">
        <v>69993.523478591989</v>
      </c>
      <c r="F6043" s="174">
        <v>6037</v>
      </c>
      <c r="G6043" s="196">
        <v>58044.42094080001</v>
      </c>
    </row>
    <row r="6044" spans="1:7">
      <c r="A6044" s="190">
        <v>69993.523478591989</v>
      </c>
      <c r="F6044" s="174">
        <v>6038</v>
      </c>
      <c r="G6044" s="196">
        <v>73400.4104544</v>
      </c>
    </row>
    <row r="6045" spans="1:7">
      <c r="A6045" s="190">
        <v>69993.523478591989</v>
      </c>
      <c r="F6045" s="174">
        <v>6039</v>
      </c>
      <c r="G6045" s="196">
        <v>86076.748800000001</v>
      </c>
    </row>
    <row r="6046" spans="1:7">
      <c r="A6046" s="190">
        <v>69993.523478592004</v>
      </c>
      <c r="F6046" s="174">
        <v>6040</v>
      </c>
      <c r="G6046" s="196">
        <v>68803.904225280014</v>
      </c>
    </row>
    <row r="6047" spans="1:7">
      <c r="A6047" s="190">
        <v>69993.523478592004</v>
      </c>
      <c r="F6047" s="174">
        <v>6041</v>
      </c>
      <c r="G6047" s="196">
        <v>56008.968417000004</v>
      </c>
    </row>
    <row r="6048" spans="1:7">
      <c r="A6048" s="190">
        <v>69993.523478592018</v>
      </c>
      <c r="F6048" s="174">
        <v>6042</v>
      </c>
      <c r="G6048" s="196">
        <v>54379.226058752014</v>
      </c>
    </row>
    <row r="6049" spans="1:7">
      <c r="A6049" s="190">
        <v>69993.523478592018</v>
      </c>
      <c r="F6049" s="174">
        <v>6043</v>
      </c>
      <c r="G6049" s="196">
        <v>81682.513920000012</v>
      </c>
    </row>
    <row r="6050" spans="1:7">
      <c r="A6050" s="190">
        <v>69993.523478592018</v>
      </c>
      <c r="F6050" s="174">
        <v>6044</v>
      </c>
      <c r="G6050" s="196">
        <v>90799.502265679912</v>
      </c>
    </row>
    <row r="6051" spans="1:7">
      <c r="A6051" s="190">
        <v>70032.545372160006</v>
      </c>
      <c r="F6051" s="174">
        <v>6045</v>
      </c>
      <c r="G6051" s="196">
        <v>77016.03839999999</v>
      </c>
    </row>
    <row r="6052" spans="1:7">
      <c r="A6052" s="190">
        <v>70110.049877280006</v>
      </c>
      <c r="F6052" s="174">
        <v>6046</v>
      </c>
      <c r="G6052" s="196">
        <v>62529.058368000005</v>
      </c>
    </row>
    <row r="6053" spans="1:7">
      <c r="A6053" s="190">
        <v>70110.049877280006</v>
      </c>
      <c r="F6053" s="174">
        <v>6047</v>
      </c>
      <c r="G6053" s="196">
        <v>40983.066880000013</v>
      </c>
    </row>
    <row r="6054" spans="1:7">
      <c r="A6054" s="190">
        <v>70139.60639999999</v>
      </c>
      <c r="F6054" s="174">
        <v>6048</v>
      </c>
      <c r="G6054" s="196">
        <v>51357.931273600007</v>
      </c>
    </row>
    <row r="6055" spans="1:7">
      <c r="A6055" s="190">
        <v>70256.375999999989</v>
      </c>
      <c r="F6055" s="174">
        <v>6049</v>
      </c>
      <c r="G6055" s="196">
        <v>41315.621497780005</v>
      </c>
    </row>
    <row r="6056" spans="1:7">
      <c r="A6056" s="190">
        <v>70256.376000000004</v>
      </c>
      <c r="F6056" s="174">
        <v>6050</v>
      </c>
      <c r="G6056" s="196">
        <v>51085.832000000009</v>
      </c>
    </row>
    <row r="6057" spans="1:7">
      <c r="A6057" s="190">
        <v>70256.376000000004</v>
      </c>
      <c r="F6057" s="174">
        <v>6051</v>
      </c>
      <c r="G6057" s="196">
        <v>96715.834951680023</v>
      </c>
    </row>
    <row r="6058" spans="1:7">
      <c r="A6058" s="190">
        <v>70373.34</v>
      </c>
      <c r="F6058" s="174">
        <v>6052</v>
      </c>
      <c r="G6058" s="196">
        <v>60548.297922560028</v>
      </c>
    </row>
    <row r="6059" spans="1:7">
      <c r="A6059" s="190">
        <v>70404.284159999981</v>
      </c>
      <c r="F6059" s="174">
        <v>6053</v>
      </c>
      <c r="G6059" s="196">
        <v>67484.468903936038</v>
      </c>
    </row>
    <row r="6060" spans="1:7">
      <c r="A6060" s="190">
        <v>70404.284159999996</v>
      </c>
      <c r="F6060" s="174">
        <v>6054</v>
      </c>
      <c r="G6060" s="196">
        <v>48552.880409600024</v>
      </c>
    </row>
    <row r="6061" spans="1:7">
      <c r="A6061" s="190">
        <v>70404.284159999996</v>
      </c>
      <c r="F6061" s="174">
        <v>6055</v>
      </c>
      <c r="G6061" s="196">
        <v>54030.857695600011</v>
      </c>
    </row>
    <row r="6062" spans="1:7">
      <c r="A6062" s="190">
        <v>70404.28416000001</v>
      </c>
      <c r="F6062" s="174">
        <v>6056</v>
      </c>
      <c r="G6062" s="196">
        <v>47455.088939999994</v>
      </c>
    </row>
    <row r="6063" spans="1:7">
      <c r="A6063" s="190">
        <v>70472.19200000001</v>
      </c>
      <c r="F6063" s="174">
        <v>6057</v>
      </c>
      <c r="G6063" s="196">
        <v>33130.451201050004</v>
      </c>
    </row>
    <row r="6064" spans="1:7">
      <c r="A6064" s="190">
        <v>70521.494399999981</v>
      </c>
      <c r="F6064" s="174">
        <v>6058</v>
      </c>
      <c r="G6064" s="196">
        <v>60675.768023449629</v>
      </c>
    </row>
    <row r="6065" spans="1:7">
      <c r="A6065" s="190">
        <v>70521.494399999996</v>
      </c>
      <c r="F6065" s="174">
        <v>6059</v>
      </c>
      <c r="G6065" s="196">
        <v>97080.800366592041</v>
      </c>
    </row>
    <row r="6066" spans="1:7">
      <c r="A6066" s="190">
        <v>70521.494399999996</v>
      </c>
      <c r="F6066" s="174">
        <v>6060</v>
      </c>
      <c r="G6066" s="196">
        <v>81070.984165785616</v>
      </c>
    </row>
    <row r="6067" spans="1:7">
      <c r="A6067" s="190">
        <v>70552.503705600015</v>
      </c>
      <c r="F6067" s="174">
        <v>6061</v>
      </c>
      <c r="G6067" s="196">
        <v>48973.26</v>
      </c>
    </row>
    <row r="6068" spans="1:7">
      <c r="A6068" s="190">
        <v>70630.58364479999</v>
      </c>
      <c r="F6068" s="174">
        <v>6062</v>
      </c>
      <c r="G6068" s="196">
        <v>97080.800366592026</v>
      </c>
    </row>
    <row r="6069" spans="1:7">
      <c r="A6069" s="190">
        <v>70669.960703999997</v>
      </c>
      <c r="F6069" s="174">
        <v>6063</v>
      </c>
      <c r="G6069" s="196">
        <v>68545.242931200017</v>
      </c>
    </row>
    <row r="6070" spans="1:7">
      <c r="A6070" s="190">
        <v>70669.960704000012</v>
      </c>
      <c r="F6070" s="174">
        <v>6064</v>
      </c>
      <c r="G6070" s="196">
        <v>64736.888159999995</v>
      </c>
    </row>
    <row r="6071" spans="1:7">
      <c r="A6071" s="190">
        <v>70669.960704000012</v>
      </c>
      <c r="F6071" s="174">
        <v>6065</v>
      </c>
      <c r="G6071" s="196">
        <v>41315.621497779997</v>
      </c>
    </row>
    <row r="6072" spans="1:7">
      <c r="A6072" s="190">
        <v>70698.709760000012</v>
      </c>
      <c r="F6072" s="174">
        <v>6066</v>
      </c>
      <c r="G6072" s="196">
        <v>98334.077829120011</v>
      </c>
    </row>
    <row r="6073" spans="1:7">
      <c r="A6073" s="190">
        <v>70698.709760000027</v>
      </c>
      <c r="F6073" s="174">
        <v>6067</v>
      </c>
      <c r="G6073" s="196">
        <v>45901.03490560002</v>
      </c>
    </row>
    <row r="6074" spans="1:7">
      <c r="A6074" s="190">
        <v>70738.12480000002</v>
      </c>
      <c r="F6074" s="174">
        <v>6068</v>
      </c>
      <c r="G6074" s="196">
        <v>51357.931273600007</v>
      </c>
    </row>
    <row r="6075" spans="1:7">
      <c r="A6075" s="190">
        <v>70738.12480000002</v>
      </c>
      <c r="F6075" s="174">
        <v>6069</v>
      </c>
      <c r="G6075" s="196">
        <v>100776.36211507204</v>
      </c>
    </row>
    <row r="6076" spans="1:7">
      <c r="A6076" s="190">
        <v>70738.12480000002</v>
      </c>
      <c r="F6076" s="174">
        <v>6070</v>
      </c>
      <c r="G6076" s="196">
        <v>43746.145249049609</v>
      </c>
    </row>
    <row r="6077" spans="1:7">
      <c r="A6077" s="190">
        <v>70748.170631999979</v>
      </c>
      <c r="F6077" s="174">
        <v>6071</v>
      </c>
      <c r="G6077" s="196">
        <v>37647.703892399993</v>
      </c>
    </row>
    <row r="6078" spans="1:7">
      <c r="A6078" s="190">
        <v>70748.170631999979</v>
      </c>
      <c r="F6078" s="174">
        <v>6072</v>
      </c>
      <c r="G6078" s="196">
        <v>85479.950008320026</v>
      </c>
    </row>
    <row r="6079" spans="1:7">
      <c r="A6079" s="190">
        <v>70748.170631999994</v>
      </c>
      <c r="F6079" s="174">
        <v>6073</v>
      </c>
      <c r="G6079" s="196">
        <v>51523.010338408007</v>
      </c>
    </row>
    <row r="6080" spans="1:7">
      <c r="A6080" s="190">
        <v>70748.170631999994</v>
      </c>
      <c r="F6080" s="174">
        <v>6074</v>
      </c>
      <c r="G6080" s="196">
        <v>67089.526784000031</v>
      </c>
    </row>
    <row r="6081" spans="1:7">
      <c r="A6081" s="190">
        <v>70779.279610367987</v>
      </c>
      <c r="F6081" s="174">
        <v>6075</v>
      </c>
      <c r="G6081" s="196">
        <v>86076.748800000016</v>
      </c>
    </row>
    <row r="6082" spans="1:7">
      <c r="A6082" s="190">
        <v>70887.047168000034</v>
      </c>
      <c r="F6082" s="174">
        <v>6076</v>
      </c>
      <c r="G6082" s="196">
        <v>90799.502265679912</v>
      </c>
    </row>
    <row r="6083" spans="1:7">
      <c r="A6083" s="190">
        <v>70887.047168000034</v>
      </c>
      <c r="F6083" s="174">
        <v>6077</v>
      </c>
      <c r="G6083" s="196">
        <v>57800.792999999998</v>
      </c>
    </row>
    <row r="6084" spans="1:7">
      <c r="A6084" s="190">
        <v>70887.047168000048</v>
      </c>
      <c r="F6084" s="174">
        <v>6078</v>
      </c>
      <c r="G6084" s="196">
        <v>85754.706990489634</v>
      </c>
    </row>
    <row r="6085" spans="1:7">
      <c r="A6085" s="190">
        <v>70897.114149120011</v>
      </c>
      <c r="F6085" s="174">
        <v>6079</v>
      </c>
      <c r="G6085" s="196">
        <v>67812.864000000001</v>
      </c>
    </row>
    <row r="6086" spans="1:7">
      <c r="A6086" s="190">
        <v>70925.955612800011</v>
      </c>
      <c r="F6086" s="174">
        <v>6080</v>
      </c>
      <c r="G6086" s="196">
        <v>85802.515857408056</v>
      </c>
    </row>
    <row r="6087" spans="1:7">
      <c r="A6087" s="190">
        <v>70965.497344000003</v>
      </c>
      <c r="F6087" s="174">
        <v>6081</v>
      </c>
      <c r="G6087" s="196">
        <v>34743.053297500002</v>
      </c>
    </row>
    <row r="6088" spans="1:7">
      <c r="A6088" s="190">
        <v>70965.497344000018</v>
      </c>
      <c r="F6088" s="174">
        <v>6082</v>
      </c>
      <c r="G6088" s="196">
        <v>100776.36211507203</v>
      </c>
    </row>
    <row r="6089" spans="1:7">
      <c r="A6089" s="190">
        <v>70965.497344000018</v>
      </c>
      <c r="F6089" s="174">
        <v>6083</v>
      </c>
      <c r="G6089" s="196">
        <v>74752.784064000007</v>
      </c>
    </row>
    <row r="6090" spans="1:7">
      <c r="A6090" s="190">
        <v>70965.497344000018</v>
      </c>
      <c r="F6090" s="174">
        <v>6084</v>
      </c>
      <c r="G6090" s="196">
        <v>106822.94384197635</v>
      </c>
    </row>
    <row r="6091" spans="1:7">
      <c r="A6091" s="190">
        <v>70965.497344000018</v>
      </c>
      <c r="F6091" s="174">
        <v>6085</v>
      </c>
      <c r="G6091" s="196">
        <v>85981.593600000022</v>
      </c>
    </row>
    <row r="6092" spans="1:7">
      <c r="A6092" s="190">
        <v>70965.497344000018</v>
      </c>
      <c r="F6092" s="174">
        <v>6086</v>
      </c>
      <c r="G6092" s="196">
        <v>52385.089899072009</v>
      </c>
    </row>
    <row r="6093" spans="1:7">
      <c r="A6093" s="190">
        <v>70965.497344000018</v>
      </c>
      <c r="F6093" s="174">
        <v>6087</v>
      </c>
      <c r="G6093" s="196">
        <v>60675.768023449644</v>
      </c>
    </row>
    <row r="6094" spans="1:7">
      <c r="A6094" s="190">
        <v>70965.497344000018</v>
      </c>
      <c r="F6094" s="174">
        <v>6088</v>
      </c>
      <c r="G6094" s="196">
        <v>101313.1288438113</v>
      </c>
    </row>
    <row r="6095" spans="1:7">
      <c r="A6095" s="190">
        <v>70965.497344000018</v>
      </c>
      <c r="F6095" s="174">
        <v>6089</v>
      </c>
      <c r="G6095" s="196">
        <v>60649.099750400012</v>
      </c>
    </row>
    <row r="6096" spans="1:7">
      <c r="A6096" s="190">
        <v>70965.497344000018</v>
      </c>
      <c r="F6096" s="174">
        <v>6090</v>
      </c>
      <c r="G6096" s="196">
        <v>80900.666972160005</v>
      </c>
    </row>
    <row r="6097" spans="1:7">
      <c r="A6097" s="190">
        <v>70965.497344000018</v>
      </c>
      <c r="F6097" s="174">
        <v>6091</v>
      </c>
      <c r="G6097" s="196">
        <v>48892.750572467208</v>
      </c>
    </row>
    <row r="6098" spans="1:7">
      <c r="A6098" s="190">
        <v>70965.497344000032</v>
      </c>
      <c r="F6098" s="174">
        <v>6092</v>
      </c>
      <c r="G6098" s="196">
        <v>83408.369587199981</v>
      </c>
    </row>
    <row r="6099" spans="1:7">
      <c r="A6099" s="190">
        <v>70965.497344000032</v>
      </c>
      <c r="F6099" s="174">
        <v>6093</v>
      </c>
      <c r="G6099" s="196">
        <v>58670.236800000013</v>
      </c>
    </row>
    <row r="6100" spans="1:7">
      <c r="A6100" s="190">
        <v>71005.061120000013</v>
      </c>
      <c r="F6100" s="174">
        <v>6094</v>
      </c>
      <c r="G6100" s="196">
        <v>57121.035776000012</v>
      </c>
    </row>
    <row r="6101" spans="1:7">
      <c r="A6101" s="190">
        <v>71005.061120000028</v>
      </c>
      <c r="F6101" s="174">
        <v>6095</v>
      </c>
      <c r="G6101" s="196">
        <v>43867.468707937005</v>
      </c>
    </row>
    <row r="6102" spans="1:7">
      <c r="A6102" s="190">
        <v>71015.144860799977</v>
      </c>
      <c r="F6102" s="174">
        <v>6096</v>
      </c>
      <c r="G6102" s="196">
        <v>36770.756049999996</v>
      </c>
    </row>
    <row r="6103" spans="1:7">
      <c r="A6103" s="190">
        <v>71015.144860799992</v>
      </c>
      <c r="F6103" s="174">
        <v>6097</v>
      </c>
      <c r="G6103" s="196">
        <v>99701.414252511284</v>
      </c>
    </row>
    <row r="6104" spans="1:7">
      <c r="A6104" s="190">
        <v>71114.898391040013</v>
      </c>
      <c r="F6104" s="174">
        <v>6098</v>
      </c>
      <c r="G6104" s="196">
        <v>38895.11695625</v>
      </c>
    </row>
    <row r="6105" spans="1:7">
      <c r="A6105" s="190">
        <v>71114.898391040027</v>
      </c>
      <c r="F6105" s="174">
        <v>6099</v>
      </c>
      <c r="G6105" s="196">
        <v>102518.78504878082</v>
      </c>
    </row>
    <row r="6106" spans="1:7">
      <c r="A6106" s="190">
        <v>71114.898391040027</v>
      </c>
      <c r="F6106" s="174">
        <v>6100</v>
      </c>
      <c r="G6106" s="196">
        <v>69506.974655999991</v>
      </c>
    </row>
    <row r="6107" spans="1:7">
      <c r="A6107" s="190">
        <v>71114.898391040027</v>
      </c>
      <c r="F6107" s="174">
        <v>6101</v>
      </c>
      <c r="G6107" s="196">
        <v>31255.142642500006</v>
      </c>
    </row>
    <row r="6108" spans="1:7">
      <c r="A6108" s="190">
        <v>71114.898391040027</v>
      </c>
      <c r="F6108" s="174">
        <v>6102</v>
      </c>
      <c r="G6108" s="196">
        <v>71383.256498176037</v>
      </c>
    </row>
    <row r="6109" spans="1:7">
      <c r="A6109" s="190">
        <v>71114.898391040042</v>
      </c>
      <c r="F6109" s="174">
        <v>6103</v>
      </c>
      <c r="G6109" s="196">
        <v>120797.94833326085</v>
      </c>
    </row>
    <row r="6110" spans="1:7">
      <c r="A6110" s="190">
        <v>71114.898391040042</v>
      </c>
      <c r="F6110" s="174">
        <v>6104</v>
      </c>
      <c r="G6110" s="196">
        <v>75223.427184640022</v>
      </c>
    </row>
    <row r="6111" spans="1:7">
      <c r="A6111" s="190">
        <v>71154.545459200046</v>
      </c>
      <c r="F6111" s="174">
        <v>6105</v>
      </c>
      <c r="G6111" s="196">
        <v>65572.617599999998</v>
      </c>
    </row>
    <row r="6112" spans="1:7">
      <c r="A6112" s="190">
        <v>71193.600728320002</v>
      </c>
      <c r="F6112" s="174">
        <v>6106</v>
      </c>
      <c r="G6112" s="196">
        <v>73677.393135360006</v>
      </c>
    </row>
    <row r="6113" spans="1:7">
      <c r="A6113" s="190">
        <v>71193.600728320016</v>
      </c>
      <c r="F6113" s="174">
        <v>6107</v>
      </c>
      <c r="G6113" s="196">
        <v>101862.89971200003</v>
      </c>
    </row>
    <row r="6114" spans="1:7">
      <c r="A6114" s="190">
        <v>71193.600728320016</v>
      </c>
      <c r="F6114" s="174">
        <v>6108</v>
      </c>
      <c r="G6114" s="196">
        <v>102575.94000998404</v>
      </c>
    </row>
    <row r="6115" spans="1:7">
      <c r="A6115" s="190">
        <v>71193.600728320031</v>
      </c>
      <c r="F6115" s="174">
        <v>6109</v>
      </c>
      <c r="G6115" s="196">
        <v>41338.655254400008</v>
      </c>
    </row>
    <row r="6116" spans="1:7">
      <c r="A6116" s="190">
        <v>71193.600728320031</v>
      </c>
      <c r="F6116" s="174">
        <v>6110</v>
      </c>
      <c r="G6116" s="196">
        <v>77598.388223999995</v>
      </c>
    </row>
    <row r="6117" spans="1:7">
      <c r="A6117" s="190">
        <v>71233.291673600004</v>
      </c>
      <c r="F6117" s="174">
        <v>6111</v>
      </c>
      <c r="G6117" s="196">
        <v>39124.084437200007</v>
      </c>
    </row>
    <row r="6118" spans="1:7">
      <c r="A6118" s="190">
        <v>71233.291673600019</v>
      </c>
      <c r="F6118" s="174">
        <v>6112</v>
      </c>
      <c r="G6118" s="196">
        <v>38437.000000000007</v>
      </c>
    </row>
    <row r="6119" spans="1:7">
      <c r="A6119" s="190">
        <v>71233.291673600019</v>
      </c>
      <c r="F6119" s="174">
        <v>6113</v>
      </c>
      <c r="G6119" s="196">
        <v>86401.566720000003</v>
      </c>
    </row>
    <row r="6120" spans="1:7">
      <c r="A6120" s="190">
        <v>71233.291673600019</v>
      </c>
      <c r="F6120" s="174">
        <v>6114</v>
      </c>
      <c r="G6120" s="196">
        <v>35630.862612450001</v>
      </c>
    </row>
    <row r="6121" spans="1:7">
      <c r="A6121" s="190">
        <v>71233.291673600019</v>
      </c>
      <c r="F6121" s="174">
        <v>6115</v>
      </c>
      <c r="G6121" s="196">
        <v>57705.771579016975</v>
      </c>
    </row>
    <row r="6122" spans="1:7">
      <c r="A6122" s="190">
        <v>71233.291673600019</v>
      </c>
      <c r="F6122" s="174">
        <v>6116</v>
      </c>
      <c r="G6122" s="196">
        <v>80082.348133580832</v>
      </c>
    </row>
    <row r="6123" spans="1:7">
      <c r="A6123" s="190">
        <v>71233.291673600019</v>
      </c>
      <c r="F6123" s="174">
        <v>6117</v>
      </c>
      <c r="G6123" s="196">
        <v>49869.701280000001</v>
      </c>
    </row>
    <row r="6124" spans="1:7">
      <c r="A6124" s="190">
        <v>71233.291673600019</v>
      </c>
      <c r="F6124" s="174">
        <v>6118</v>
      </c>
      <c r="G6124" s="196">
        <v>76482.060533760028</v>
      </c>
    </row>
    <row r="6125" spans="1:7">
      <c r="A6125" s="190">
        <v>71233.291673600019</v>
      </c>
      <c r="F6125" s="174">
        <v>6119</v>
      </c>
      <c r="G6125" s="196">
        <v>80900.666972160019</v>
      </c>
    </row>
    <row r="6126" spans="1:7">
      <c r="A6126" s="190">
        <v>71233.291673600019</v>
      </c>
      <c r="F6126" s="174">
        <v>6120</v>
      </c>
      <c r="G6126" s="196">
        <v>62059.798800000004</v>
      </c>
    </row>
    <row r="6127" spans="1:7">
      <c r="A6127" s="190">
        <v>71233.291673600019</v>
      </c>
      <c r="F6127" s="174">
        <v>6121</v>
      </c>
      <c r="G6127" s="196">
        <v>54728.376216000004</v>
      </c>
    </row>
    <row r="6128" spans="1:7">
      <c r="A6128" s="190">
        <v>71233.291673600019</v>
      </c>
      <c r="F6128" s="174">
        <v>6122</v>
      </c>
      <c r="G6128" s="196">
        <v>54264.983987200016</v>
      </c>
    </row>
    <row r="6129" spans="1:7">
      <c r="A6129" s="190">
        <v>71233.291673600019</v>
      </c>
      <c r="F6129" s="174">
        <v>6123</v>
      </c>
      <c r="G6129" s="196">
        <v>102405.45368309764</v>
      </c>
    </row>
    <row r="6130" spans="1:7">
      <c r="A6130" s="190">
        <v>71233.291673600019</v>
      </c>
      <c r="F6130" s="174">
        <v>6124</v>
      </c>
      <c r="G6130" s="196">
        <v>107974.67369472006</v>
      </c>
    </row>
    <row r="6131" spans="1:7">
      <c r="A6131" s="190">
        <v>71233.291673600019</v>
      </c>
      <c r="F6131" s="174">
        <v>6125</v>
      </c>
      <c r="G6131" s="196">
        <v>48552.880409600009</v>
      </c>
    </row>
    <row r="6132" spans="1:7">
      <c r="A6132" s="190">
        <v>71233.291673600019</v>
      </c>
      <c r="F6132" s="174">
        <v>6126</v>
      </c>
      <c r="G6132" s="196">
        <v>57121.035776000012</v>
      </c>
    </row>
    <row r="6133" spans="1:7">
      <c r="A6133" s="190">
        <v>71233.291673600019</v>
      </c>
      <c r="F6133" s="174">
        <v>6127</v>
      </c>
      <c r="G6133" s="196">
        <v>96973.480525824009</v>
      </c>
    </row>
    <row r="6134" spans="1:7">
      <c r="A6134" s="190">
        <v>71233.291673600019</v>
      </c>
      <c r="F6134" s="174">
        <v>6128</v>
      </c>
      <c r="G6134" s="196">
        <v>67887.911999999997</v>
      </c>
    </row>
    <row r="6135" spans="1:7">
      <c r="A6135" s="190">
        <v>71233.291673600033</v>
      </c>
      <c r="F6135" s="174">
        <v>6129</v>
      </c>
      <c r="G6135" s="196">
        <v>44359.930450248008</v>
      </c>
    </row>
    <row r="6136" spans="1:7">
      <c r="A6136" s="190">
        <v>71233.291673600033</v>
      </c>
      <c r="F6136" s="174">
        <v>6130</v>
      </c>
      <c r="G6136" s="196">
        <v>60421.095616000013</v>
      </c>
    </row>
    <row r="6137" spans="1:7">
      <c r="A6137" s="190">
        <v>71233.291673600033</v>
      </c>
      <c r="F6137" s="174">
        <v>6131</v>
      </c>
      <c r="G6137" s="196">
        <v>54144.606869696006</v>
      </c>
    </row>
    <row r="6138" spans="1:7">
      <c r="A6138" s="190">
        <v>71233.291673600033</v>
      </c>
      <c r="F6138" s="174">
        <v>6132</v>
      </c>
      <c r="G6138" s="196">
        <v>61397.827612800014</v>
      </c>
    </row>
    <row r="6139" spans="1:7">
      <c r="A6139" s="190">
        <v>71233.291673600033</v>
      </c>
      <c r="F6139" s="174">
        <v>6133</v>
      </c>
      <c r="G6139" s="196">
        <v>88227.130435200001</v>
      </c>
    </row>
    <row r="6140" spans="1:7">
      <c r="A6140" s="190">
        <v>71233.291673600033</v>
      </c>
      <c r="F6140" s="174">
        <v>6134</v>
      </c>
      <c r="G6140" s="196">
        <v>61561.387991040006</v>
      </c>
    </row>
    <row r="6141" spans="1:7">
      <c r="A6141" s="190">
        <v>71233.291673600033</v>
      </c>
      <c r="F6141" s="174">
        <v>6135</v>
      </c>
      <c r="G6141" s="196">
        <v>97080.800366591997</v>
      </c>
    </row>
    <row r="6142" spans="1:7">
      <c r="A6142" s="190">
        <v>71304.344502272041</v>
      </c>
      <c r="F6142" s="174">
        <v>6136</v>
      </c>
      <c r="G6142" s="196">
        <v>64046.361352960012</v>
      </c>
    </row>
    <row r="6143" spans="1:7">
      <c r="A6143" s="190">
        <v>71343.481993011228</v>
      </c>
      <c r="F6143" s="174">
        <v>6137</v>
      </c>
      <c r="G6143" s="196">
        <v>73165.236480000007</v>
      </c>
    </row>
    <row r="6144" spans="1:7">
      <c r="A6144" s="190">
        <v>71343.481993011228</v>
      </c>
      <c r="F6144" s="174">
        <v>6138</v>
      </c>
      <c r="G6144" s="196">
        <v>92767.99795200002</v>
      </c>
    </row>
    <row r="6145" spans="1:7">
      <c r="A6145" s="190">
        <v>71383.256498176022</v>
      </c>
      <c r="F6145" s="174">
        <v>6139</v>
      </c>
      <c r="G6145" s="196">
        <v>73012.851942374415</v>
      </c>
    </row>
    <row r="6146" spans="1:7">
      <c r="A6146" s="190">
        <v>71383.256498176022</v>
      </c>
      <c r="F6146" s="174">
        <v>6140</v>
      </c>
      <c r="G6146" s="196">
        <v>64145.434256216329</v>
      </c>
    </row>
    <row r="6147" spans="1:7">
      <c r="A6147" s="190">
        <v>71383.256498176022</v>
      </c>
      <c r="F6147" s="174">
        <v>6141</v>
      </c>
      <c r="G6147" s="196">
        <v>47355.393375</v>
      </c>
    </row>
    <row r="6148" spans="1:7">
      <c r="A6148" s="190">
        <v>71383.256498176022</v>
      </c>
      <c r="F6148" s="174">
        <v>6142</v>
      </c>
      <c r="G6148" s="196">
        <v>65190.046377119994</v>
      </c>
    </row>
    <row r="6149" spans="1:7">
      <c r="A6149" s="190">
        <v>71383.256498176037</v>
      </c>
      <c r="F6149" s="174">
        <v>6143</v>
      </c>
      <c r="G6149" s="196">
        <v>108728.52479999998</v>
      </c>
    </row>
    <row r="6150" spans="1:7">
      <c r="A6150" s="190">
        <v>71383.256498176037</v>
      </c>
      <c r="F6150" s="174">
        <v>6144</v>
      </c>
      <c r="G6150" s="196">
        <v>68659.358207999991</v>
      </c>
    </row>
    <row r="6151" spans="1:7">
      <c r="A6151" s="190">
        <v>71383.256498176037</v>
      </c>
      <c r="F6151" s="174">
        <v>6145</v>
      </c>
      <c r="G6151" s="196">
        <v>61656.616905031697</v>
      </c>
    </row>
    <row r="6152" spans="1:7">
      <c r="A6152" s="190">
        <v>71383.256498176037</v>
      </c>
      <c r="F6152" s="174">
        <v>6146</v>
      </c>
      <c r="G6152" s="196">
        <v>43581.686056384016</v>
      </c>
    </row>
    <row r="6153" spans="1:7">
      <c r="A6153" s="190">
        <v>71383.256498176037</v>
      </c>
      <c r="F6153" s="174">
        <v>6147</v>
      </c>
      <c r="G6153" s="196">
        <v>96715.834951680023</v>
      </c>
    </row>
    <row r="6154" spans="1:7">
      <c r="A6154" s="190">
        <v>71383.256498176037</v>
      </c>
      <c r="F6154" s="174">
        <v>6148</v>
      </c>
      <c r="G6154" s="196">
        <v>67163.77427200001</v>
      </c>
    </row>
    <row r="6155" spans="1:7">
      <c r="A6155" s="190">
        <v>71383.256498176037</v>
      </c>
      <c r="F6155" s="174">
        <v>6149</v>
      </c>
      <c r="G6155" s="196">
        <v>97080.800366591997</v>
      </c>
    </row>
    <row r="6156" spans="1:7">
      <c r="A6156" s="190">
        <v>71383.256498176037</v>
      </c>
      <c r="F6156" s="174">
        <v>6150</v>
      </c>
      <c r="G6156" s="196">
        <v>72537.196358860834</v>
      </c>
    </row>
    <row r="6157" spans="1:7">
      <c r="A6157" s="190">
        <v>71383.256498176037</v>
      </c>
      <c r="F6157" s="174">
        <v>6151</v>
      </c>
      <c r="G6157" s="196">
        <v>55026.354936000003</v>
      </c>
    </row>
    <row r="6158" spans="1:7">
      <c r="A6158" s="190">
        <v>71383.256498176037</v>
      </c>
      <c r="F6158" s="174">
        <v>6152</v>
      </c>
      <c r="G6158" s="196">
        <v>68287.55404800002</v>
      </c>
    </row>
    <row r="6159" spans="1:7">
      <c r="A6159" s="190">
        <v>71383.256498176037</v>
      </c>
      <c r="F6159" s="174">
        <v>6153</v>
      </c>
      <c r="G6159" s="196">
        <v>49316.072820000001</v>
      </c>
    </row>
    <row r="6160" spans="1:7">
      <c r="A6160" s="190">
        <v>71383.256498176037</v>
      </c>
      <c r="F6160" s="174">
        <v>6154</v>
      </c>
      <c r="G6160" s="196">
        <v>61329.954201600012</v>
      </c>
    </row>
    <row r="6161" spans="1:7">
      <c r="A6161" s="190">
        <v>71383.256498176037</v>
      </c>
      <c r="F6161" s="174">
        <v>6155</v>
      </c>
      <c r="G6161" s="196">
        <v>80900.666972160019</v>
      </c>
    </row>
    <row r="6162" spans="1:7">
      <c r="A6162" s="190">
        <v>71383.256498176037</v>
      </c>
      <c r="F6162" s="174">
        <v>6156</v>
      </c>
      <c r="G6162" s="196">
        <v>80338.298880000017</v>
      </c>
    </row>
    <row r="6163" spans="1:7">
      <c r="A6163" s="190">
        <v>71383.256498176037</v>
      </c>
      <c r="F6163" s="174">
        <v>6157</v>
      </c>
      <c r="G6163" s="196">
        <v>117752.99235840002</v>
      </c>
    </row>
    <row r="6164" spans="1:7">
      <c r="A6164" s="190">
        <v>71383.256498176037</v>
      </c>
      <c r="F6164" s="174">
        <v>6158</v>
      </c>
      <c r="G6164" s="196">
        <v>57425.280450764818</v>
      </c>
    </row>
    <row r="6165" spans="1:7">
      <c r="A6165" s="190">
        <v>71383.256498176037</v>
      </c>
      <c r="F6165" s="174">
        <v>6159</v>
      </c>
      <c r="G6165" s="196">
        <v>48450.878560000012</v>
      </c>
    </row>
    <row r="6166" spans="1:7">
      <c r="A6166" s="190">
        <v>71383.256498176037</v>
      </c>
      <c r="F6166" s="174">
        <v>6160</v>
      </c>
      <c r="G6166" s="196">
        <v>73084.354560000022</v>
      </c>
    </row>
    <row r="6167" spans="1:7">
      <c r="A6167" s="190">
        <v>71383.256498176037</v>
      </c>
      <c r="F6167" s="174">
        <v>6161</v>
      </c>
      <c r="G6167" s="196">
        <v>81376.912407920652</v>
      </c>
    </row>
    <row r="6168" spans="1:7">
      <c r="A6168" s="190">
        <v>71383.256498176037</v>
      </c>
      <c r="F6168" s="174">
        <v>6162</v>
      </c>
      <c r="G6168" s="196">
        <v>83980.301762560033</v>
      </c>
    </row>
    <row r="6169" spans="1:7">
      <c r="A6169" s="190">
        <v>71383.256498176037</v>
      </c>
      <c r="F6169" s="174">
        <v>6163</v>
      </c>
      <c r="G6169" s="196">
        <v>51825.375840000001</v>
      </c>
    </row>
    <row r="6170" spans="1:7">
      <c r="A6170" s="190">
        <v>71383.256498176052</v>
      </c>
      <c r="F6170" s="174">
        <v>6164</v>
      </c>
      <c r="G6170" s="196">
        <v>61732.119388800013</v>
      </c>
    </row>
    <row r="6171" spans="1:7">
      <c r="A6171" s="190">
        <v>71383.256498176052</v>
      </c>
      <c r="F6171" s="174">
        <v>6165</v>
      </c>
      <c r="G6171" s="196">
        <v>57584.540966456014</v>
      </c>
    </row>
    <row r="6172" spans="1:7">
      <c r="A6172" s="190">
        <v>71383.256498176052</v>
      </c>
      <c r="F6172" s="174">
        <v>6166</v>
      </c>
      <c r="G6172" s="196">
        <v>67305.171691520023</v>
      </c>
    </row>
    <row r="6173" spans="1:7">
      <c r="A6173" s="190">
        <v>71460.960000000006</v>
      </c>
      <c r="F6173" s="174">
        <v>6167</v>
      </c>
      <c r="G6173" s="196">
        <v>54348.926140902418</v>
      </c>
    </row>
    <row r="6174" spans="1:7">
      <c r="A6174" s="190">
        <v>71462.255825408021</v>
      </c>
      <c r="F6174" s="174">
        <v>6168</v>
      </c>
      <c r="G6174" s="196">
        <v>61432.057344000008</v>
      </c>
    </row>
    <row r="6175" spans="1:7">
      <c r="A6175" s="190">
        <v>71462.255825408021</v>
      </c>
      <c r="F6175" s="174">
        <v>6169</v>
      </c>
      <c r="G6175" s="196">
        <v>48552.880409600017</v>
      </c>
    </row>
    <row r="6176" spans="1:7">
      <c r="A6176" s="190">
        <v>71462.255825408021</v>
      </c>
      <c r="F6176" s="174">
        <v>6170</v>
      </c>
      <c r="G6176" s="196">
        <v>44600.647499999992</v>
      </c>
    </row>
    <row r="6177" spans="1:7">
      <c r="A6177" s="190">
        <v>71462.255825408021</v>
      </c>
      <c r="F6177" s="174">
        <v>6171</v>
      </c>
      <c r="G6177" s="196">
        <v>70897.114149120011</v>
      </c>
    </row>
    <row r="6178" spans="1:7">
      <c r="A6178" s="190">
        <v>71462.255825408021</v>
      </c>
      <c r="F6178" s="174">
        <v>6172</v>
      </c>
      <c r="G6178" s="196">
        <v>72384.80729088001</v>
      </c>
    </row>
    <row r="6179" spans="1:7">
      <c r="A6179" s="190">
        <v>71462.255825408021</v>
      </c>
      <c r="F6179" s="174">
        <v>6173</v>
      </c>
      <c r="G6179" s="196">
        <v>96405.958656000017</v>
      </c>
    </row>
    <row r="6180" spans="1:7">
      <c r="A6180" s="190">
        <v>71462.255825408021</v>
      </c>
      <c r="F6180" s="174">
        <v>6174</v>
      </c>
      <c r="G6180" s="196">
        <v>55736.72496</v>
      </c>
    </row>
    <row r="6181" spans="1:7">
      <c r="A6181" s="190">
        <v>71462.255825408021</v>
      </c>
      <c r="F6181" s="174">
        <v>6175</v>
      </c>
      <c r="G6181" s="196">
        <v>65081.697269567994</v>
      </c>
    </row>
    <row r="6182" spans="1:7">
      <c r="A6182" s="190">
        <v>71462.255825408021</v>
      </c>
      <c r="F6182" s="174">
        <v>6176</v>
      </c>
      <c r="G6182" s="196">
        <v>51802.597499999996</v>
      </c>
    </row>
    <row r="6183" spans="1:7">
      <c r="A6183" s="190">
        <v>71462.255825408021</v>
      </c>
      <c r="F6183" s="174">
        <v>6177</v>
      </c>
      <c r="G6183" s="196">
        <v>107974.67369472001</v>
      </c>
    </row>
    <row r="6184" spans="1:7">
      <c r="A6184" s="190">
        <v>71462.255825408021</v>
      </c>
      <c r="F6184" s="174">
        <v>6178</v>
      </c>
      <c r="G6184" s="196">
        <v>56906.295040000012</v>
      </c>
    </row>
    <row r="6185" spans="1:7">
      <c r="A6185" s="190">
        <v>71462.255825408021</v>
      </c>
      <c r="F6185" s="174">
        <v>6179</v>
      </c>
      <c r="G6185" s="196">
        <v>57121.035776000019</v>
      </c>
    </row>
    <row r="6186" spans="1:7">
      <c r="A6186" s="190">
        <v>71462.255825408021</v>
      </c>
      <c r="F6186" s="174">
        <v>6180</v>
      </c>
      <c r="G6186" s="196">
        <v>63292.006400000027</v>
      </c>
    </row>
    <row r="6187" spans="1:7">
      <c r="A6187" s="190">
        <v>71462.255825408036</v>
      </c>
      <c r="F6187" s="174">
        <v>6181</v>
      </c>
      <c r="G6187" s="196">
        <v>64665.323520000013</v>
      </c>
    </row>
    <row r="6188" spans="1:7">
      <c r="A6188" s="190">
        <v>71462.255825408036</v>
      </c>
      <c r="F6188" s="174">
        <v>6182</v>
      </c>
      <c r="G6188" s="196">
        <v>66170.639872512009</v>
      </c>
    </row>
    <row r="6189" spans="1:7">
      <c r="A6189" s="190">
        <v>71462.255825408036</v>
      </c>
      <c r="F6189" s="174">
        <v>6183</v>
      </c>
      <c r="G6189" s="196">
        <v>39462.8278125</v>
      </c>
    </row>
    <row r="6190" spans="1:7">
      <c r="A6190" s="190">
        <v>71462.255825408036</v>
      </c>
      <c r="F6190" s="174">
        <v>6184</v>
      </c>
      <c r="G6190" s="196">
        <v>41096.727350000001</v>
      </c>
    </row>
    <row r="6191" spans="1:7">
      <c r="A6191" s="190">
        <v>71500.800000000003</v>
      </c>
      <c r="F6191" s="174">
        <v>6185</v>
      </c>
      <c r="G6191" s="196">
        <v>115687.1503872</v>
      </c>
    </row>
    <row r="6192" spans="1:7">
      <c r="A6192" s="190">
        <v>71500.800000000017</v>
      </c>
      <c r="F6192" s="174">
        <v>6186</v>
      </c>
      <c r="G6192" s="196">
        <v>74752.784064000007</v>
      </c>
    </row>
    <row r="6193" spans="1:7">
      <c r="A6193" s="190">
        <v>71500.800000000017</v>
      </c>
      <c r="F6193" s="174">
        <v>6187</v>
      </c>
      <c r="G6193" s="196">
        <v>105357.94053120002</v>
      </c>
    </row>
    <row r="6194" spans="1:7">
      <c r="A6194" s="190">
        <v>71502.096547840003</v>
      </c>
      <c r="F6194" s="174">
        <v>6188</v>
      </c>
      <c r="G6194" s="196">
        <v>130966.58534400001</v>
      </c>
    </row>
    <row r="6195" spans="1:7">
      <c r="A6195" s="190">
        <v>71502.096547840018</v>
      </c>
      <c r="F6195" s="174">
        <v>6189</v>
      </c>
      <c r="G6195" s="196">
        <v>83980.301762560019</v>
      </c>
    </row>
    <row r="6196" spans="1:7">
      <c r="A6196" s="190">
        <v>71502.096547840018</v>
      </c>
      <c r="F6196" s="174">
        <v>6190</v>
      </c>
      <c r="G6196" s="196">
        <v>89543.156951312034</v>
      </c>
    </row>
    <row r="6197" spans="1:7">
      <c r="A6197" s="190">
        <v>71502.096547840018</v>
      </c>
      <c r="F6197" s="174">
        <v>6191</v>
      </c>
      <c r="G6197" s="196">
        <v>87189.5490084864</v>
      </c>
    </row>
    <row r="6198" spans="1:7">
      <c r="A6198" s="190">
        <v>71502.096547840018</v>
      </c>
      <c r="F6198" s="174">
        <v>6192</v>
      </c>
      <c r="G6198" s="196">
        <v>48871.261182800001</v>
      </c>
    </row>
    <row r="6199" spans="1:7">
      <c r="A6199" s="190">
        <v>71502.096547840018</v>
      </c>
      <c r="F6199" s="174">
        <v>6193</v>
      </c>
      <c r="G6199" s="196">
        <v>69245.670239999992</v>
      </c>
    </row>
    <row r="6200" spans="1:7">
      <c r="A6200" s="190">
        <v>71502.096547840032</v>
      </c>
      <c r="F6200" s="174">
        <v>6194</v>
      </c>
      <c r="G6200" s="196">
        <v>29692.385510374992</v>
      </c>
    </row>
    <row r="6201" spans="1:7">
      <c r="A6201" s="190">
        <v>71502.096547840032</v>
      </c>
      <c r="F6201" s="174">
        <v>6195</v>
      </c>
      <c r="G6201" s="196">
        <v>91880.043204096</v>
      </c>
    </row>
    <row r="6202" spans="1:7">
      <c r="A6202" s="190">
        <v>71502.096547840032</v>
      </c>
      <c r="F6202" s="174">
        <v>6196</v>
      </c>
      <c r="G6202" s="196">
        <v>48525.826911520016</v>
      </c>
    </row>
    <row r="6203" spans="1:7">
      <c r="A6203" s="190">
        <v>71502.096547840032</v>
      </c>
      <c r="F6203" s="174">
        <v>6197</v>
      </c>
      <c r="G6203" s="196">
        <v>48633.712064000021</v>
      </c>
    </row>
    <row r="6204" spans="1:7">
      <c r="A6204" s="190">
        <v>71502.096547840032</v>
      </c>
      <c r="F6204" s="174">
        <v>6198</v>
      </c>
      <c r="G6204" s="196">
        <v>69506.974656000006</v>
      </c>
    </row>
    <row r="6205" spans="1:7">
      <c r="A6205" s="190">
        <v>71502.096547840032</v>
      </c>
      <c r="F6205" s="174">
        <v>6199</v>
      </c>
      <c r="G6205" s="196">
        <v>51911.655600000006</v>
      </c>
    </row>
    <row r="6206" spans="1:7">
      <c r="A6206" s="190">
        <v>71502.096547840032</v>
      </c>
      <c r="F6206" s="174">
        <v>6200</v>
      </c>
      <c r="G6206" s="196">
        <v>119575.0331606159</v>
      </c>
    </row>
    <row r="6207" spans="1:7">
      <c r="A6207" s="190">
        <v>71502.096547840032</v>
      </c>
      <c r="F6207" s="174">
        <v>6201</v>
      </c>
      <c r="G6207" s="196">
        <v>61629.517528319993</v>
      </c>
    </row>
    <row r="6208" spans="1:7">
      <c r="A6208" s="190">
        <v>71502.096547840032</v>
      </c>
      <c r="F6208" s="174">
        <v>6202</v>
      </c>
      <c r="G6208" s="196">
        <v>36770.756050000004</v>
      </c>
    </row>
    <row r="6209" spans="1:7">
      <c r="A6209" s="190">
        <v>71533.537038172202</v>
      </c>
      <c r="F6209" s="174">
        <v>6203</v>
      </c>
      <c r="G6209" s="196">
        <v>52020.943296000012</v>
      </c>
    </row>
    <row r="6210" spans="1:7">
      <c r="A6210" s="190">
        <v>71572.800327988749</v>
      </c>
      <c r="F6210" s="174">
        <v>6204</v>
      </c>
      <c r="G6210" s="196">
        <v>62190.451008000004</v>
      </c>
    </row>
    <row r="6211" spans="1:7">
      <c r="A6211" s="190">
        <v>71612.7026797773</v>
      </c>
      <c r="F6211" s="174">
        <v>6205</v>
      </c>
      <c r="G6211" s="196">
        <v>119191.9162868368</v>
      </c>
    </row>
    <row r="6212" spans="1:7">
      <c r="A6212" s="190">
        <v>71612.7026797773</v>
      </c>
      <c r="F6212" s="174">
        <v>6206</v>
      </c>
      <c r="G6212" s="196">
        <v>81772.911360000013</v>
      </c>
    </row>
    <row r="6213" spans="1:7">
      <c r="A6213" s="190">
        <v>71612.7026797773</v>
      </c>
      <c r="F6213" s="174">
        <v>6207</v>
      </c>
      <c r="G6213" s="196">
        <v>76321.383936000013</v>
      </c>
    </row>
    <row r="6214" spans="1:7">
      <c r="A6214" s="190">
        <v>71612.7026797773</v>
      </c>
      <c r="F6214" s="174">
        <v>6208</v>
      </c>
      <c r="G6214" s="196">
        <v>68765.566926336003</v>
      </c>
    </row>
    <row r="6215" spans="1:7">
      <c r="A6215" s="190">
        <v>71612.702679777314</v>
      </c>
      <c r="F6215" s="174">
        <v>6209</v>
      </c>
      <c r="G6215" s="196">
        <v>95019.065917440021</v>
      </c>
    </row>
    <row r="6216" spans="1:7">
      <c r="A6216" s="190">
        <v>71612.702679777314</v>
      </c>
      <c r="F6216" s="174">
        <v>6210</v>
      </c>
      <c r="G6216" s="196">
        <v>43794.558787646805</v>
      </c>
    </row>
    <row r="6217" spans="1:7">
      <c r="A6217" s="190">
        <v>71612.702679777314</v>
      </c>
      <c r="F6217" s="174">
        <v>6211</v>
      </c>
      <c r="G6217" s="196">
        <v>100776.36211507204</v>
      </c>
    </row>
    <row r="6218" spans="1:7">
      <c r="A6218" s="190">
        <v>71612.702679777314</v>
      </c>
      <c r="F6218" s="174">
        <v>6212</v>
      </c>
      <c r="G6218" s="196">
        <v>34947.578441440004</v>
      </c>
    </row>
    <row r="6219" spans="1:7">
      <c r="A6219" s="190">
        <v>71612.702679777314</v>
      </c>
      <c r="F6219" s="174">
        <v>6213</v>
      </c>
      <c r="G6219" s="196">
        <v>51250.03646000001</v>
      </c>
    </row>
    <row r="6220" spans="1:7">
      <c r="A6220" s="190">
        <v>71612.702679777314</v>
      </c>
      <c r="F6220" s="174">
        <v>6214</v>
      </c>
      <c r="G6220" s="196">
        <v>55142.19989376</v>
      </c>
    </row>
    <row r="6221" spans="1:7">
      <c r="A6221" s="190">
        <v>71612.702679777314</v>
      </c>
      <c r="F6221" s="174">
        <v>6215</v>
      </c>
      <c r="G6221" s="196">
        <v>50809.19200000001</v>
      </c>
    </row>
    <row r="6222" spans="1:7">
      <c r="A6222" s="190">
        <v>71612.702679777314</v>
      </c>
      <c r="F6222" s="174">
        <v>6216</v>
      </c>
      <c r="G6222" s="196">
        <v>69993.523478592004</v>
      </c>
    </row>
    <row r="6223" spans="1:7">
      <c r="A6223" s="190">
        <v>71612.702679777314</v>
      </c>
      <c r="F6223" s="174">
        <v>6217</v>
      </c>
      <c r="G6223" s="196">
        <v>81376.912407920667</v>
      </c>
    </row>
    <row r="6224" spans="1:7">
      <c r="A6224" s="190">
        <v>71612.702679777314</v>
      </c>
      <c r="F6224" s="174">
        <v>6218</v>
      </c>
      <c r="G6224" s="196">
        <v>54234.747724640009</v>
      </c>
    </row>
    <row r="6225" spans="1:7">
      <c r="A6225" s="190">
        <v>71612.702679777314</v>
      </c>
      <c r="F6225" s="174">
        <v>6219</v>
      </c>
      <c r="G6225" s="196">
        <v>62059.79879999999</v>
      </c>
    </row>
    <row r="6226" spans="1:7">
      <c r="A6226" s="190">
        <v>71612.702679777314</v>
      </c>
      <c r="F6226" s="174">
        <v>6220</v>
      </c>
      <c r="G6226" s="196">
        <v>74389.432320000007</v>
      </c>
    </row>
    <row r="6227" spans="1:7">
      <c r="A6227" s="190">
        <v>71612.702679777314</v>
      </c>
      <c r="F6227" s="174">
        <v>6221</v>
      </c>
      <c r="G6227" s="196">
        <v>68765.566926336018</v>
      </c>
    </row>
    <row r="6228" spans="1:7">
      <c r="A6228" s="190">
        <v>71612.702679777314</v>
      </c>
      <c r="F6228" s="174">
        <v>6222</v>
      </c>
      <c r="G6228" s="196">
        <v>86861.76874905602</v>
      </c>
    </row>
    <row r="6229" spans="1:7">
      <c r="A6229" s="190">
        <v>71612.702679777314</v>
      </c>
      <c r="F6229" s="174">
        <v>6223</v>
      </c>
      <c r="G6229" s="196">
        <v>56786.744000000006</v>
      </c>
    </row>
    <row r="6230" spans="1:7">
      <c r="A6230" s="190">
        <v>71612.702679777314</v>
      </c>
      <c r="F6230" s="174">
        <v>6224</v>
      </c>
      <c r="G6230" s="196">
        <v>28070.656410999996</v>
      </c>
    </row>
    <row r="6231" spans="1:7">
      <c r="A6231" s="190">
        <v>71612.702679777329</v>
      </c>
      <c r="F6231" s="174">
        <v>6225</v>
      </c>
      <c r="G6231" s="196">
        <v>81205.952507904018</v>
      </c>
    </row>
    <row r="6232" spans="1:7">
      <c r="A6232" s="190">
        <v>71612.702679777329</v>
      </c>
      <c r="F6232" s="174">
        <v>6226</v>
      </c>
      <c r="G6232" s="196">
        <v>87983.122268160005</v>
      </c>
    </row>
    <row r="6233" spans="1:7">
      <c r="A6233" s="190">
        <v>71651.328000000023</v>
      </c>
      <c r="F6233" s="174">
        <v>6227</v>
      </c>
      <c r="G6233" s="196">
        <v>74471.758560000002</v>
      </c>
    </row>
    <row r="6234" spans="1:7">
      <c r="A6234" s="190">
        <v>71652.627277414416</v>
      </c>
      <c r="F6234" s="174">
        <v>6228</v>
      </c>
      <c r="G6234" s="196">
        <v>64046.361352960019</v>
      </c>
    </row>
    <row r="6235" spans="1:7">
      <c r="A6235" s="190">
        <v>71652.627277414416</v>
      </c>
      <c r="F6235" s="174">
        <v>6229</v>
      </c>
      <c r="G6235" s="196">
        <v>83980.301762560033</v>
      </c>
    </row>
    <row r="6236" spans="1:7">
      <c r="A6236" s="190">
        <v>71652.627277414416</v>
      </c>
      <c r="F6236" s="174">
        <v>6230</v>
      </c>
      <c r="G6236" s="196">
        <v>103681.88006400001</v>
      </c>
    </row>
    <row r="6237" spans="1:7">
      <c r="A6237" s="190">
        <v>71652.627277414416</v>
      </c>
      <c r="F6237" s="174">
        <v>6231</v>
      </c>
      <c r="G6237" s="196">
        <v>64252.224657308827</v>
      </c>
    </row>
    <row r="6238" spans="1:7">
      <c r="A6238" s="190">
        <v>71652.627277414431</v>
      </c>
      <c r="F6238" s="174">
        <v>6232</v>
      </c>
      <c r="G6238" s="196">
        <v>114516.96257433602</v>
      </c>
    </row>
    <row r="6239" spans="1:7">
      <c r="A6239" s="190">
        <v>71652.627277414431</v>
      </c>
      <c r="F6239" s="174">
        <v>6233</v>
      </c>
      <c r="G6239" s="196">
        <v>61629.517528320001</v>
      </c>
    </row>
    <row r="6240" spans="1:7">
      <c r="A6240" s="190">
        <v>71652.627277414431</v>
      </c>
      <c r="F6240" s="174">
        <v>6234</v>
      </c>
      <c r="G6240" s="196">
        <v>58767.912000000004</v>
      </c>
    </row>
    <row r="6241" spans="1:7">
      <c r="A6241" s="190">
        <v>71652.627277414431</v>
      </c>
      <c r="F6241" s="174">
        <v>6235</v>
      </c>
      <c r="G6241" s="196">
        <v>64288.045735424021</v>
      </c>
    </row>
    <row r="6242" spans="1:7">
      <c r="A6242" s="190">
        <v>71652.627277414431</v>
      </c>
      <c r="F6242" s="174">
        <v>6236</v>
      </c>
      <c r="G6242" s="196">
        <v>60320.672742400013</v>
      </c>
    </row>
    <row r="6243" spans="1:7">
      <c r="A6243" s="190">
        <v>71652.627277414431</v>
      </c>
      <c r="F6243" s="174">
        <v>6237</v>
      </c>
      <c r="G6243" s="196">
        <v>55142.199893760015</v>
      </c>
    </row>
    <row r="6244" spans="1:7">
      <c r="A6244" s="190">
        <v>71652.627277414445</v>
      </c>
      <c r="F6244" s="174">
        <v>6238</v>
      </c>
      <c r="G6244" s="196">
        <v>68287.55404800002</v>
      </c>
    </row>
    <row r="6245" spans="1:7">
      <c r="A6245" s="190">
        <v>71691.955933418256</v>
      </c>
      <c r="F6245" s="174">
        <v>6239</v>
      </c>
      <c r="G6245" s="196">
        <v>72384.807290880024</v>
      </c>
    </row>
    <row r="6246" spans="1:7">
      <c r="A6246" s="190">
        <v>71691.955933418256</v>
      </c>
      <c r="F6246" s="174">
        <v>6240</v>
      </c>
      <c r="G6246" s="196">
        <v>29485.983625000001</v>
      </c>
    </row>
    <row r="6247" spans="1:7">
      <c r="A6247" s="190">
        <v>71691.955933418256</v>
      </c>
      <c r="F6247" s="174">
        <v>6241</v>
      </c>
      <c r="G6247" s="196">
        <v>84427.607369842735</v>
      </c>
    </row>
    <row r="6248" spans="1:7">
      <c r="A6248" s="190">
        <v>71691.955933418256</v>
      </c>
      <c r="F6248" s="174">
        <v>6242</v>
      </c>
      <c r="G6248" s="196">
        <v>54758.887680000007</v>
      </c>
    </row>
    <row r="6249" spans="1:7">
      <c r="A6249" s="190">
        <v>71691.955933418256</v>
      </c>
      <c r="F6249" s="174">
        <v>6243</v>
      </c>
      <c r="G6249" s="196">
        <v>68287.55404800002</v>
      </c>
    </row>
    <row r="6250" spans="1:7">
      <c r="A6250" s="190">
        <v>71691.955933418256</v>
      </c>
      <c r="F6250" s="174">
        <v>6244</v>
      </c>
      <c r="G6250" s="196">
        <v>43350.786080000013</v>
      </c>
    </row>
    <row r="6251" spans="1:7">
      <c r="A6251" s="190">
        <v>71691.955933418256</v>
      </c>
      <c r="F6251" s="174">
        <v>6245</v>
      </c>
      <c r="G6251" s="196">
        <v>70897.114149120011</v>
      </c>
    </row>
    <row r="6252" spans="1:7">
      <c r="A6252" s="190">
        <v>71691.95593341827</v>
      </c>
      <c r="F6252" s="174">
        <v>6246</v>
      </c>
      <c r="G6252" s="196">
        <v>71882.939293663265</v>
      </c>
    </row>
    <row r="6253" spans="1:7">
      <c r="A6253" s="190">
        <v>71730.623999999996</v>
      </c>
      <c r="F6253" s="174">
        <v>6247</v>
      </c>
      <c r="G6253" s="196">
        <v>64046.361352960012</v>
      </c>
    </row>
    <row r="6254" spans="1:7">
      <c r="A6254" s="190">
        <v>71730.624000000011</v>
      </c>
      <c r="F6254" s="174">
        <v>6248</v>
      </c>
      <c r="G6254" s="196">
        <v>82081.488383999997</v>
      </c>
    </row>
    <row r="6255" spans="1:7">
      <c r="A6255" s="190">
        <v>71730.624000000011</v>
      </c>
      <c r="F6255" s="174">
        <v>6249</v>
      </c>
      <c r="G6255" s="196">
        <v>77306.664960000009</v>
      </c>
    </row>
    <row r="6256" spans="1:7">
      <c r="A6256" s="190">
        <v>71730.624000000011</v>
      </c>
      <c r="F6256" s="174">
        <v>6250</v>
      </c>
      <c r="G6256" s="196">
        <v>90168.323997696018</v>
      </c>
    </row>
    <row r="6257" spans="1:7">
      <c r="A6257" s="190">
        <v>71730.624000000011</v>
      </c>
      <c r="F6257" s="174">
        <v>6251</v>
      </c>
      <c r="G6257" s="196">
        <v>51825.375840000001</v>
      </c>
    </row>
    <row r="6258" spans="1:7">
      <c r="A6258" s="190">
        <v>71730.624000000011</v>
      </c>
      <c r="F6258" s="174">
        <v>6252</v>
      </c>
      <c r="G6258" s="196">
        <v>68068.761600000027</v>
      </c>
    </row>
    <row r="6259" spans="1:7">
      <c r="A6259" s="190">
        <v>71730.624000000011</v>
      </c>
      <c r="F6259" s="174">
        <v>6253</v>
      </c>
      <c r="G6259" s="196">
        <v>45536.540000000008</v>
      </c>
    </row>
    <row r="6260" spans="1:7">
      <c r="A6260" s="190">
        <v>71731.92471531521</v>
      </c>
      <c r="F6260" s="174">
        <v>6254</v>
      </c>
      <c r="G6260" s="196">
        <v>71233.291673600019</v>
      </c>
    </row>
    <row r="6261" spans="1:7">
      <c r="A6261" s="190">
        <v>71731.92471531521</v>
      </c>
      <c r="F6261" s="174">
        <v>6255</v>
      </c>
      <c r="G6261" s="196">
        <v>68689.548705792025</v>
      </c>
    </row>
    <row r="6262" spans="1:7">
      <c r="A6262" s="190">
        <v>71731.924715315225</v>
      </c>
      <c r="F6262" s="174">
        <v>6256</v>
      </c>
      <c r="G6262" s="196">
        <v>46427.698123659997</v>
      </c>
    </row>
    <row r="6263" spans="1:7">
      <c r="A6263" s="190">
        <v>71731.924715315225</v>
      </c>
      <c r="F6263" s="174">
        <v>6257</v>
      </c>
      <c r="G6263" s="196">
        <v>91241.353728000016</v>
      </c>
    </row>
    <row r="6264" spans="1:7">
      <c r="A6264" s="190">
        <v>71731.924715315225</v>
      </c>
      <c r="F6264" s="174">
        <v>6258</v>
      </c>
      <c r="G6264" s="196">
        <v>29787.825320944052</v>
      </c>
    </row>
    <row r="6265" spans="1:7">
      <c r="A6265" s="190">
        <v>71731.924715315225</v>
      </c>
      <c r="F6265" s="174">
        <v>6259</v>
      </c>
      <c r="G6265" s="196">
        <v>56786.744000000006</v>
      </c>
    </row>
    <row r="6266" spans="1:7">
      <c r="A6266" s="190">
        <v>71731.924715315225</v>
      </c>
      <c r="F6266" s="174">
        <v>6260</v>
      </c>
      <c r="G6266" s="196">
        <v>54150.981920000006</v>
      </c>
    </row>
    <row r="6267" spans="1:7">
      <c r="A6267" s="190">
        <v>71731.924715315225</v>
      </c>
      <c r="F6267" s="174">
        <v>6261</v>
      </c>
      <c r="G6267" s="196">
        <v>61268.840579999996</v>
      </c>
    </row>
    <row r="6268" spans="1:7">
      <c r="A6268" s="190">
        <v>71731.924715315225</v>
      </c>
      <c r="F6268" s="174">
        <v>6262</v>
      </c>
      <c r="G6268" s="196">
        <v>77017.434957496342</v>
      </c>
    </row>
    <row r="6269" spans="1:7">
      <c r="A6269" s="190">
        <v>71731.924715315225</v>
      </c>
      <c r="F6269" s="174">
        <v>6263</v>
      </c>
      <c r="G6269" s="196">
        <v>57519.840000000004</v>
      </c>
    </row>
    <row r="6270" spans="1:7">
      <c r="A6270" s="190">
        <v>71731.924715315225</v>
      </c>
      <c r="F6270" s="174">
        <v>6264</v>
      </c>
      <c r="G6270" s="196">
        <v>67417.222476800016</v>
      </c>
    </row>
    <row r="6271" spans="1:7">
      <c r="A6271" s="190">
        <v>71731.924715315225</v>
      </c>
      <c r="F6271" s="174">
        <v>6265</v>
      </c>
      <c r="G6271" s="196">
        <v>100988.5228774196</v>
      </c>
    </row>
    <row r="6272" spans="1:7">
      <c r="A6272" s="190">
        <v>71731.924715315225</v>
      </c>
      <c r="F6272" s="174">
        <v>6266</v>
      </c>
      <c r="G6272" s="196">
        <v>41183.246776000007</v>
      </c>
    </row>
    <row r="6273" spans="1:7">
      <c r="A6273" s="190">
        <v>71731.924715315225</v>
      </c>
      <c r="F6273" s="174">
        <v>6267</v>
      </c>
      <c r="G6273" s="196">
        <v>35005.759759600005</v>
      </c>
    </row>
    <row r="6274" spans="1:7">
      <c r="A6274" s="190">
        <v>71731.924715315225</v>
      </c>
      <c r="F6274" s="174">
        <v>6268</v>
      </c>
      <c r="G6274" s="196">
        <v>46447.270800000006</v>
      </c>
    </row>
    <row r="6275" spans="1:7">
      <c r="A6275" s="190">
        <v>71731.924715315239</v>
      </c>
      <c r="F6275" s="174">
        <v>6269</v>
      </c>
      <c r="G6275" s="196">
        <v>67305.171691520023</v>
      </c>
    </row>
    <row r="6276" spans="1:7">
      <c r="A6276" s="190">
        <v>71842.88636696231</v>
      </c>
      <c r="F6276" s="174">
        <v>6270</v>
      </c>
      <c r="G6276" s="196">
        <v>76321.383935999998</v>
      </c>
    </row>
    <row r="6277" spans="1:7">
      <c r="A6277" s="190">
        <v>71881.635840000003</v>
      </c>
      <c r="F6277" s="174">
        <v>6271</v>
      </c>
      <c r="G6277" s="196">
        <v>36966.608708540007</v>
      </c>
    </row>
    <row r="6278" spans="1:7">
      <c r="A6278" s="190">
        <v>71881.635840000003</v>
      </c>
      <c r="F6278" s="174">
        <v>6272</v>
      </c>
      <c r="G6278" s="196">
        <v>40269.783783599996</v>
      </c>
    </row>
    <row r="6279" spans="1:7">
      <c r="A6279" s="190">
        <v>71881.635840000003</v>
      </c>
      <c r="F6279" s="174">
        <v>6273</v>
      </c>
      <c r="G6279" s="196">
        <v>50163.273861120011</v>
      </c>
    </row>
    <row r="6280" spans="1:7">
      <c r="A6280" s="190">
        <v>71881.635840000003</v>
      </c>
      <c r="F6280" s="174">
        <v>6274</v>
      </c>
      <c r="G6280" s="196">
        <v>118197.34327296</v>
      </c>
    </row>
    <row r="6281" spans="1:7">
      <c r="A6281" s="190">
        <v>71881.635840000017</v>
      </c>
      <c r="F6281" s="174">
        <v>6275</v>
      </c>
      <c r="G6281" s="196">
        <v>116934.45120000001</v>
      </c>
    </row>
    <row r="6282" spans="1:7">
      <c r="A6282" s="190">
        <v>71881.635840000017</v>
      </c>
      <c r="F6282" s="174">
        <v>6276</v>
      </c>
      <c r="G6282" s="196">
        <v>87189.549008486414</v>
      </c>
    </row>
    <row r="6283" spans="1:7">
      <c r="A6283" s="190">
        <v>71881.635840000017</v>
      </c>
      <c r="F6283" s="174">
        <v>6277</v>
      </c>
      <c r="G6283" s="196">
        <v>59303.875357440003</v>
      </c>
    </row>
    <row r="6284" spans="1:7">
      <c r="A6284" s="190">
        <v>71881.635840000017</v>
      </c>
      <c r="F6284" s="174">
        <v>6278</v>
      </c>
      <c r="G6284" s="196">
        <v>84838.451712000024</v>
      </c>
    </row>
    <row r="6285" spans="1:7">
      <c r="A6285" s="190">
        <v>71881.635840000017</v>
      </c>
      <c r="F6285" s="174">
        <v>6279</v>
      </c>
      <c r="G6285" s="196">
        <v>72152.887296000015</v>
      </c>
    </row>
    <row r="6286" spans="1:7">
      <c r="A6286" s="190">
        <v>71881.635840000017</v>
      </c>
      <c r="F6286" s="174">
        <v>6280</v>
      </c>
      <c r="G6286" s="196">
        <v>80082.348133580817</v>
      </c>
    </row>
    <row r="6287" spans="1:7">
      <c r="A6287" s="190">
        <v>71881.635840000017</v>
      </c>
      <c r="F6287" s="174">
        <v>6281</v>
      </c>
      <c r="G6287" s="196">
        <v>51357.931273600007</v>
      </c>
    </row>
    <row r="6288" spans="1:7">
      <c r="A6288" s="190">
        <v>71881.635840000017</v>
      </c>
      <c r="F6288" s="174">
        <v>6282</v>
      </c>
      <c r="G6288" s="196">
        <v>85802.515857408012</v>
      </c>
    </row>
    <row r="6289" spans="1:7">
      <c r="A6289" s="190">
        <v>71881.635840000017</v>
      </c>
      <c r="F6289" s="174">
        <v>6283</v>
      </c>
      <c r="G6289" s="196">
        <v>83408.369587199995</v>
      </c>
    </row>
    <row r="6290" spans="1:7">
      <c r="A6290" s="190">
        <v>71882.939293663265</v>
      </c>
      <c r="F6290" s="174">
        <v>6284</v>
      </c>
      <c r="G6290" s="196">
        <v>55234.001558400007</v>
      </c>
    </row>
    <row r="6291" spans="1:7">
      <c r="A6291" s="190">
        <v>71882.939293663265</v>
      </c>
      <c r="F6291" s="174">
        <v>6285</v>
      </c>
      <c r="G6291" s="196">
        <v>89690.603520000019</v>
      </c>
    </row>
    <row r="6292" spans="1:7">
      <c r="A6292" s="190">
        <v>71882.939293663265</v>
      </c>
      <c r="F6292" s="174">
        <v>6286</v>
      </c>
      <c r="G6292" s="196">
        <v>96608.918568960027</v>
      </c>
    </row>
    <row r="6293" spans="1:7">
      <c r="A6293" s="190">
        <v>71882.939293663265</v>
      </c>
      <c r="F6293" s="174">
        <v>6287</v>
      </c>
      <c r="G6293" s="196">
        <v>46545.054528000001</v>
      </c>
    </row>
    <row r="6294" spans="1:7">
      <c r="A6294" s="190">
        <v>71882.939293663265</v>
      </c>
      <c r="F6294" s="174">
        <v>6288</v>
      </c>
      <c r="G6294" s="196">
        <v>54150.981919999998</v>
      </c>
    </row>
    <row r="6295" spans="1:7">
      <c r="A6295" s="190">
        <v>71882.939293663279</v>
      </c>
      <c r="F6295" s="174">
        <v>6289</v>
      </c>
      <c r="G6295" s="196">
        <v>68287.55404800002</v>
      </c>
    </row>
    <row r="6296" spans="1:7">
      <c r="A6296" s="190">
        <v>71882.939293663279</v>
      </c>
      <c r="F6296" s="174">
        <v>6290</v>
      </c>
      <c r="G6296" s="196">
        <v>63699.537493760014</v>
      </c>
    </row>
    <row r="6297" spans="1:7">
      <c r="A6297" s="190">
        <v>71882.939293663279</v>
      </c>
      <c r="F6297" s="174">
        <v>6291</v>
      </c>
      <c r="G6297" s="196">
        <v>65117.98078464</v>
      </c>
    </row>
    <row r="6298" spans="1:7">
      <c r="A6298" s="190">
        <v>71882.939293663279</v>
      </c>
      <c r="F6298" s="174">
        <v>6292</v>
      </c>
      <c r="G6298" s="196">
        <v>37506.171171000002</v>
      </c>
    </row>
    <row r="6299" spans="1:7">
      <c r="A6299" s="190">
        <v>71882.939293663279</v>
      </c>
      <c r="F6299" s="174">
        <v>6293</v>
      </c>
      <c r="G6299" s="196">
        <v>68621.101449599999</v>
      </c>
    </row>
    <row r="6300" spans="1:7">
      <c r="A6300" s="190">
        <v>71923.01455015938</v>
      </c>
      <c r="F6300" s="174">
        <v>6294</v>
      </c>
      <c r="G6300" s="196">
        <v>107226.04929043664</v>
      </c>
    </row>
    <row r="6301" spans="1:7">
      <c r="A6301" s="190">
        <v>71923.014550159394</v>
      </c>
      <c r="F6301" s="174">
        <v>6295</v>
      </c>
      <c r="G6301" s="196">
        <v>25021.429982500005</v>
      </c>
    </row>
    <row r="6302" spans="1:7">
      <c r="A6302" s="190">
        <v>71961.186720000012</v>
      </c>
      <c r="F6302" s="174">
        <v>6296</v>
      </c>
      <c r="G6302" s="196">
        <v>60844.043285312015</v>
      </c>
    </row>
    <row r="6303" spans="1:7">
      <c r="A6303" s="190">
        <v>71961.186720000012</v>
      </c>
      <c r="F6303" s="174">
        <v>6297</v>
      </c>
      <c r="G6303" s="196">
        <v>51523.010338408007</v>
      </c>
    </row>
    <row r="6304" spans="1:7">
      <c r="A6304" s="190">
        <v>71962.491616185871</v>
      </c>
      <c r="F6304" s="174">
        <v>6298</v>
      </c>
      <c r="G6304" s="196">
        <v>41114.798166400004</v>
      </c>
    </row>
    <row r="6305" spans="1:7">
      <c r="A6305" s="190">
        <v>71962.4916161859</v>
      </c>
      <c r="F6305" s="174">
        <v>6299</v>
      </c>
      <c r="G6305" s="196">
        <v>69769.265126400016</v>
      </c>
    </row>
    <row r="6306" spans="1:7">
      <c r="A6306" s="190">
        <v>72001.305599999992</v>
      </c>
      <c r="F6306" s="174">
        <v>6300</v>
      </c>
      <c r="G6306" s="196">
        <v>51250.03646000001</v>
      </c>
    </row>
    <row r="6307" spans="1:7">
      <c r="A6307" s="190">
        <v>72001.305600000007</v>
      </c>
      <c r="F6307" s="174">
        <v>6301</v>
      </c>
      <c r="G6307" s="196">
        <v>76482.060533760014</v>
      </c>
    </row>
    <row r="6308" spans="1:7">
      <c r="A6308" s="190">
        <v>72001.305600000007</v>
      </c>
      <c r="F6308" s="174">
        <v>6302</v>
      </c>
      <c r="G6308" s="196">
        <v>54934.898390400005</v>
      </c>
    </row>
    <row r="6309" spans="1:7">
      <c r="A6309" s="190">
        <v>72001.305600000007</v>
      </c>
      <c r="F6309" s="174">
        <v>6303</v>
      </c>
      <c r="G6309" s="196">
        <v>45804.604160000024</v>
      </c>
    </row>
    <row r="6310" spans="1:7">
      <c r="A6310" s="190">
        <v>72001.305600000007</v>
      </c>
      <c r="F6310" s="174">
        <v>6304</v>
      </c>
      <c r="G6310" s="196">
        <v>68545.242931200031</v>
      </c>
    </row>
    <row r="6311" spans="1:7">
      <c r="A6311" s="190">
        <v>72001.305600000007</v>
      </c>
      <c r="F6311" s="174">
        <v>6305</v>
      </c>
      <c r="G6311" s="196">
        <v>34932.218247499994</v>
      </c>
    </row>
    <row r="6312" spans="1:7">
      <c r="A6312" s="190">
        <v>72001.305600000007</v>
      </c>
      <c r="F6312" s="174">
        <v>6306</v>
      </c>
      <c r="G6312" s="196">
        <v>51716.498999999996</v>
      </c>
    </row>
    <row r="6313" spans="1:7">
      <c r="A6313" s="190">
        <v>72001.305600000007</v>
      </c>
      <c r="F6313" s="174">
        <v>6307</v>
      </c>
      <c r="G6313" s="196">
        <v>65436.046552127998</v>
      </c>
    </row>
    <row r="6314" spans="1:7">
      <c r="A6314" s="190">
        <v>72001.305600000007</v>
      </c>
      <c r="F6314" s="174">
        <v>6308</v>
      </c>
      <c r="G6314" s="196">
        <v>48946.859821487604</v>
      </c>
    </row>
    <row r="6315" spans="1:7">
      <c r="A6315" s="190">
        <v>72001.305600000007</v>
      </c>
      <c r="F6315" s="174">
        <v>6309</v>
      </c>
      <c r="G6315" s="196">
        <v>64873.176345600012</v>
      </c>
    </row>
    <row r="6316" spans="1:7">
      <c r="A6316" s="190">
        <v>72001.305600000007</v>
      </c>
      <c r="F6316" s="174">
        <v>6310</v>
      </c>
      <c r="G6316" s="196">
        <v>67889.143034137611</v>
      </c>
    </row>
    <row r="6317" spans="1:7">
      <c r="A6317" s="190">
        <v>72001.305600000007</v>
      </c>
      <c r="F6317" s="174">
        <v>6311</v>
      </c>
      <c r="G6317" s="196">
        <v>57425.280450764825</v>
      </c>
    </row>
    <row r="6318" spans="1:7">
      <c r="A6318" s="190">
        <v>72001.305600000007</v>
      </c>
      <c r="F6318" s="174">
        <v>6312</v>
      </c>
      <c r="G6318" s="196">
        <v>61201.109760000014</v>
      </c>
    </row>
    <row r="6319" spans="1:7">
      <c r="A6319" s="190">
        <v>72001.305600000007</v>
      </c>
      <c r="F6319" s="174">
        <v>6313</v>
      </c>
      <c r="G6319" s="196">
        <v>57922.47888000001</v>
      </c>
    </row>
    <row r="6320" spans="1:7">
      <c r="A6320" s="190">
        <v>72001.305600000007</v>
      </c>
      <c r="F6320" s="174">
        <v>6314</v>
      </c>
      <c r="G6320" s="196">
        <v>92226.760348262382</v>
      </c>
    </row>
    <row r="6321" spans="1:7">
      <c r="A6321" s="190">
        <v>72001.305600000007</v>
      </c>
      <c r="F6321" s="174">
        <v>6315</v>
      </c>
      <c r="G6321" s="196">
        <v>98705.149820927996</v>
      </c>
    </row>
    <row r="6322" spans="1:7">
      <c r="A6322" s="190">
        <v>72002.611223674903</v>
      </c>
      <c r="F6322" s="174">
        <v>6316</v>
      </c>
      <c r="G6322" s="196">
        <v>68144.092800000013</v>
      </c>
    </row>
    <row r="6323" spans="1:7">
      <c r="A6323" s="190">
        <v>72002.611223674903</v>
      </c>
      <c r="F6323" s="174">
        <v>6317</v>
      </c>
      <c r="G6323" s="196">
        <v>81510.912000000011</v>
      </c>
    </row>
    <row r="6324" spans="1:7">
      <c r="A6324" s="190">
        <v>72002.611223674903</v>
      </c>
      <c r="F6324" s="174">
        <v>6318</v>
      </c>
      <c r="G6324" s="196">
        <v>60844.043285312007</v>
      </c>
    </row>
    <row r="6325" spans="1:7">
      <c r="A6325" s="190">
        <v>72002.611223674903</v>
      </c>
      <c r="F6325" s="174">
        <v>6319</v>
      </c>
      <c r="G6325" s="196">
        <v>51443.432824000003</v>
      </c>
    </row>
    <row r="6326" spans="1:7">
      <c r="A6326" s="190">
        <v>72112.683955200002</v>
      </c>
      <c r="F6326" s="174">
        <v>6320</v>
      </c>
      <c r="G6326" s="196">
        <v>72273.00864</v>
      </c>
    </row>
    <row r="6327" spans="1:7">
      <c r="A6327" s="190">
        <v>72112.683955200016</v>
      </c>
      <c r="F6327" s="174">
        <v>6321</v>
      </c>
      <c r="G6327" s="196">
        <v>43702.5534120425</v>
      </c>
    </row>
    <row r="6328" spans="1:7">
      <c r="A6328" s="190">
        <v>72112.683955200016</v>
      </c>
      <c r="F6328" s="174">
        <v>6322</v>
      </c>
      <c r="G6328" s="196">
        <v>114022.87910092804</v>
      </c>
    </row>
    <row r="6329" spans="1:7">
      <c r="A6329" s="190">
        <v>72112.683955200016</v>
      </c>
      <c r="F6329" s="174">
        <v>6323</v>
      </c>
      <c r="G6329" s="196">
        <v>95072.039731200028</v>
      </c>
    </row>
    <row r="6330" spans="1:7">
      <c r="A6330" s="190">
        <v>72112.683955200016</v>
      </c>
      <c r="F6330" s="174">
        <v>6324</v>
      </c>
      <c r="G6330" s="196">
        <v>107974.67369472003</v>
      </c>
    </row>
    <row r="6331" spans="1:7">
      <c r="A6331" s="190">
        <v>72112.683955200016</v>
      </c>
      <c r="F6331" s="174">
        <v>6325</v>
      </c>
      <c r="G6331" s="196">
        <v>89355.041075363872</v>
      </c>
    </row>
    <row r="6332" spans="1:7">
      <c r="A6332" s="190">
        <v>72112.683955200016</v>
      </c>
      <c r="F6332" s="174">
        <v>6326</v>
      </c>
      <c r="G6332" s="196">
        <v>99701.414252511313</v>
      </c>
    </row>
    <row r="6333" spans="1:7">
      <c r="A6333" s="190">
        <v>72152.887296000015</v>
      </c>
      <c r="F6333" s="174">
        <v>6327</v>
      </c>
      <c r="G6333" s="196">
        <v>60548.297922560021</v>
      </c>
    </row>
    <row r="6334" spans="1:7">
      <c r="A6334" s="190">
        <v>72152.887296000015</v>
      </c>
      <c r="F6334" s="174">
        <v>6328</v>
      </c>
      <c r="G6334" s="196">
        <v>54234.747724640001</v>
      </c>
    </row>
    <row r="6335" spans="1:7">
      <c r="A6335" s="190">
        <v>72152.887296000015</v>
      </c>
      <c r="F6335" s="174">
        <v>6329</v>
      </c>
      <c r="G6335" s="196">
        <v>73677.393135360006</v>
      </c>
    </row>
    <row r="6336" spans="1:7">
      <c r="A6336" s="190">
        <v>72152.887296000015</v>
      </c>
      <c r="F6336" s="174">
        <v>6330</v>
      </c>
      <c r="G6336" s="196">
        <v>60615.306280480014</v>
      </c>
    </row>
    <row r="6337" spans="1:7">
      <c r="A6337" s="190">
        <v>72152.887296000015</v>
      </c>
      <c r="F6337" s="174">
        <v>6331</v>
      </c>
      <c r="G6337" s="196">
        <v>90318.437744640018</v>
      </c>
    </row>
    <row r="6338" spans="1:7">
      <c r="A6338" s="190">
        <v>72152.887296000015</v>
      </c>
      <c r="F6338" s="174">
        <v>6332</v>
      </c>
      <c r="G6338" s="196">
        <v>54644.838875110414</v>
      </c>
    </row>
    <row r="6339" spans="1:7">
      <c r="A6339" s="190">
        <v>72152.887296000015</v>
      </c>
      <c r="F6339" s="174">
        <v>6333</v>
      </c>
      <c r="G6339" s="196">
        <v>91241.353727999987</v>
      </c>
    </row>
    <row r="6340" spans="1:7">
      <c r="A6340" s="190">
        <v>72152.887296000015</v>
      </c>
      <c r="F6340" s="174">
        <v>6334</v>
      </c>
      <c r="G6340" s="196">
        <v>97134.923612160012</v>
      </c>
    </row>
    <row r="6341" spans="1:7">
      <c r="A6341" s="190">
        <v>72152.887296000015</v>
      </c>
      <c r="F6341" s="174">
        <v>6335</v>
      </c>
      <c r="G6341" s="196">
        <v>31203.195037000005</v>
      </c>
    </row>
    <row r="6342" spans="1:7">
      <c r="A6342" s="190">
        <v>72152.887296000015</v>
      </c>
      <c r="F6342" s="174">
        <v>6336</v>
      </c>
      <c r="G6342" s="196">
        <v>63123.848000000005</v>
      </c>
    </row>
    <row r="6343" spans="1:7">
      <c r="A6343" s="190">
        <v>72152.887296000015</v>
      </c>
      <c r="F6343" s="174">
        <v>6337</v>
      </c>
      <c r="G6343" s="196">
        <v>77761.753251840026</v>
      </c>
    </row>
    <row r="6344" spans="1:7">
      <c r="A6344" s="190">
        <v>72152.887296000015</v>
      </c>
      <c r="F6344" s="174">
        <v>6338</v>
      </c>
      <c r="G6344" s="196">
        <v>80811.233771520026</v>
      </c>
    </row>
    <row r="6345" spans="1:7">
      <c r="A6345" s="190">
        <v>72152.887296000015</v>
      </c>
      <c r="F6345" s="174">
        <v>6339</v>
      </c>
      <c r="G6345" s="196">
        <v>80037.726524456986</v>
      </c>
    </row>
    <row r="6346" spans="1:7">
      <c r="A6346" s="190">
        <v>72152.88729600003</v>
      </c>
      <c r="F6346" s="174">
        <v>6340</v>
      </c>
      <c r="G6346" s="196">
        <v>57121.035776000026</v>
      </c>
    </row>
    <row r="6347" spans="1:7">
      <c r="A6347" s="190">
        <v>72152.88729600003</v>
      </c>
      <c r="F6347" s="174">
        <v>6341</v>
      </c>
      <c r="G6347" s="196">
        <v>57736.896000000008</v>
      </c>
    </row>
    <row r="6348" spans="1:7">
      <c r="A6348" s="190">
        <v>72152.88729600003</v>
      </c>
      <c r="F6348" s="174">
        <v>6342</v>
      </c>
      <c r="G6348" s="196">
        <v>77847.81161472002</v>
      </c>
    </row>
    <row r="6349" spans="1:7">
      <c r="A6349" s="190">
        <v>72152.88729600003</v>
      </c>
      <c r="F6349" s="174">
        <v>6343</v>
      </c>
      <c r="G6349" s="196">
        <v>51164.856344</v>
      </c>
    </row>
    <row r="6350" spans="1:7">
      <c r="A6350" s="190">
        <v>72152.88729600003</v>
      </c>
      <c r="F6350" s="174">
        <v>6344</v>
      </c>
      <c r="G6350" s="196">
        <v>51000.924800000008</v>
      </c>
    </row>
    <row r="6351" spans="1:7">
      <c r="A6351" s="190">
        <v>72152.88729600003</v>
      </c>
      <c r="F6351" s="174">
        <v>6345</v>
      </c>
      <c r="G6351" s="196">
        <v>46772.401695599998</v>
      </c>
    </row>
    <row r="6352" spans="1:7">
      <c r="A6352" s="190">
        <v>72152.88729600003</v>
      </c>
      <c r="F6352" s="174">
        <v>6346</v>
      </c>
      <c r="G6352" s="196">
        <v>63939.913106944026</v>
      </c>
    </row>
    <row r="6353" spans="1:7">
      <c r="A6353" s="190">
        <v>72152.88729600003</v>
      </c>
      <c r="F6353" s="174">
        <v>6347</v>
      </c>
      <c r="G6353" s="196">
        <v>81376.912407920667</v>
      </c>
    </row>
    <row r="6354" spans="1:7">
      <c r="A6354" s="190">
        <v>72152.88729600003</v>
      </c>
      <c r="F6354" s="174">
        <v>6348</v>
      </c>
      <c r="G6354" s="196">
        <v>50218.789188960007</v>
      </c>
    </row>
    <row r="6355" spans="1:7">
      <c r="A6355" s="190">
        <v>72152.88729600003</v>
      </c>
      <c r="F6355" s="174">
        <v>6349</v>
      </c>
      <c r="G6355" s="196">
        <v>90268.112621568027</v>
      </c>
    </row>
    <row r="6356" spans="1:7">
      <c r="A6356" s="190">
        <v>72232.738367999991</v>
      </c>
      <c r="F6356" s="174">
        <v>6350</v>
      </c>
      <c r="G6356" s="196">
        <v>61397.827612800007</v>
      </c>
    </row>
    <row r="6357" spans="1:7">
      <c r="A6357" s="190">
        <v>72232.738367999991</v>
      </c>
      <c r="F6357" s="174">
        <v>6351</v>
      </c>
      <c r="G6357" s="196">
        <v>91140.489216000016</v>
      </c>
    </row>
    <row r="6358" spans="1:7">
      <c r="A6358" s="190">
        <v>72232.738367999991</v>
      </c>
      <c r="F6358" s="174">
        <v>6352</v>
      </c>
      <c r="G6358" s="196">
        <v>52275.037189200004</v>
      </c>
    </row>
    <row r="6359" spans="1:7">
      <c r="A6359" s="190">
        <v>72232.738367999991</v>
      </c>
      <c r="F6359" s="174">
        <v>6353</v>
      </c>
      <c r="G6359" s="196">
        <v>81772.911360000013</v>
      </c>
    </row>
    <row r="6360" spans="1:7">
      <c r="A6360" s="190">
        <v>72232.738368000006</v>
      </c>
      <c r="F6360" s="174">
        <v>6354</v>
      </c>
      <c r="G6360" s="196">
        <v>52217.248742400021</v>
      </c>
    </row>
    <row r="6361" spans="1:7">
      <c r="A6361" s="190">
        <v>72232.738368000006</v>
      </c>
      <c r="F6361" s="174">
        <v>6355</v>
      </c>
      <c r="G6361" s="196">
        <v>104961.85804799999</v>
      </c>
    </row>
    <row r="6362" spans="1:7">
      <c r="A6362" s="190">
        <v>72232.738368000006</v>
      </c>
      <c r="F6362" s="174">
        <v>6356</v>
      </c>
      <c r="G6362" s="196">
        <v>81466.971640965145</v>
      </c>
    </row>
    <row r="6363" spans="1:7">
      <c r="A6363" s="190">
        <v>72232.738368000006</v>
      </c>
      <c r="F6363" s="174">
        <v>6357</v>
      </c>
      <c r="G6363" s="196">
        <v>102575.94000998403</v>
      </c>
    </row>
    <row r="6364" spans="1:7">
      <c r="A6364" s="190">
        <v>72232.738368000006</v>
      </c>
      <c r="F6364" s="174">
        <v>6358</v>
      </c>
      <c r="G6364" s="196">
        <v>64422.22080000001</v>
      </c>
    </row>
    <row r="6365" spans="1:7">
      <c r="A6365" s="190">
        <v>72232.738368000006</v>
      </c>
      <c r="F6365" s="174">
        <v>6359</v>
      </c>
      <c r="G6365" s="196">
        <v>76482.060533760014</v>
      </c>
    </row>
    <row r="6366" spans="1:7">
      <c r="A6366" s="190">
        <v>72232.738368000006</v>
      </c>
      <c r="F6366" s="174">
        <v>6360</v>
      </c>
      <c r="G6366" s="196">
        <v>98334.077829120011</v>
      </c>
    </row>
    <row r="6367" spans="1:7">
      <c r="A6367" s="190">
        <v>72232.738368000006</v>
      </c>
      <c r="F6367" s="174">
        <v>6361</v>
      </c>
      <c r="G6367" s="196">
        <v>71730.624000000011</v>
      </c>
    </row>
    <row r="6368" spans="1:7">
      <c r="A6368" s="190">
        <v>72232.738368000006</v>
      </c>
      <c r="F6368" s="174">
        <v>6362</v>
      </c>
      <c r="G6368" s="196">
        <v>91778.472640512016</v>
      </c>
    </row>
    <row r="6369" spans="1:7">
      <c r="A6369" s="190">
        <v>72232.738368000006</v>
      </c>
      <c r="F6369" s="174">
        <v>6363</v>
      </c>
      <c r="G6369" s="196">
        <v>63975.560069120038</v>
      </c>
    </row>
    <row r="6370" spans="1:7">
      <c r="A6370" s="190">
        <v>72232.738368000006</v>
      </c>
      <c r="F6370" s="174">
        <v>6364</v>
      </c>
      <c r="G6370" s="196">
        <v>114022.87910092804</v>
      </c>
    </row>
    <row r="6371" spans="1:7">
      <c r="A6371" s="190">
        <v>72232.738368000006</v>
      </c>
      <c r="F6371" s="174">
        <v>6365</v>
      </c>
      <c r="G6371" s="196">
        <v>76770.672082944031</v>
      </c>
    </row>
    <row r="6372" spans="1:7">
      <c r="A6372" s="190">
        <v>72232.738368000006</v>
      </c>
      <c r="F6372" s="174">
        <v>6366</v>
      </c>
      <c r="G6372" s="196">
        <v>92767.997952000005</v>
      </c>
    </row>
    <row r="6373" spans="1:7">
      <c r="A6373" s="190">
        <v>72232.738368000006</v>
      </c>
      <c r="F6373" s="174">
        <v>6367</v>
      </c>
      <c r="G6373" s="196">
        <v>65921.878068480015</v>
      </c>
    </row>
    <row r="6374" spans="1:7">
      <c r="A6374" s="190">
        <v>72232.738368000006</v>
      </c>
      <c r="F6374" s="174">
        <v>6368</v>
      </c>
      <c r="G6374" s="196">
        <v>100075.83129600005</v>
      </c>
    </row>
    <row r="6375" spans="1:7">
      <c r="A6375" s="190">
        <v>72232.738368000006</v>
      </c>
      <c r="F6375" s="174">
        <v>6369</v>
      </c>
      <c r="G6375" s="196">
        <v>53887.769600000014</v>
      </c>
    </row>
    <row r="6376" spans="1:7">
      <c r="A6376" s="190">
        <v>72232.738368000006</v>
      </c>
      <c r="F6376" s="174">
        <v>6370</v>
      </c>
      <c r="G6376" s="196">
        <v>72657.957507072017</v>
      </c>
    </row>
    <row r="6377" spans="1:7">
      <c r="A6377" s="190">
        <v>72232.738368000006</v>
      </c>
      <c r="F6377" s="174">
        <v>6371</v>
      </c>
      <c r="G6377" s="196">
        <v>67925.760000000009</v>
      </c>
    </row>
    <row r="6378" spans="1:7">
      <c r="A6378" s="190">
        <v>72232.738368000006</v>
      </c>
      <c r="F6378" s="174">
        <v>6372</v>
      </c>
      <c r="G6378" s="196">
        <v>58670.236799999999</v>
      </c>
    </row>
    <row r="6379" spans="1:7">
      <c r="A6379" s="190">
        <v>72232.738368000006</v>
      </c>
      <c r="F6379" s="174">
        <v>6373</v>
      </c>
      <c r="G6379" s="196">
        <v>98127.493632000012</v>
      </c>
    </row>
    <row r="6380" spans="1:7">
      <c r="A6380" s="190">
        <v>72232.738368000006</v>
      </c>
      <c r="F6380" s="174">
        <v>6374</v>
      </c>
      <c r="G6380" s="196">
        <v>86583.464755200024</v>
      </c>
    </row>
    <row r="6381" spans="1:7">
      <c r="A6381" s="190">
        <v>72232.73836800002</v>
      </c>
      <c r="F6381" s="174">
        <v>6375</v>
      </c>
      <c r="G6381" s="196">
        <v>60903.628800000013</v>
      </c>
    </row>
    <row r="6382" spans="1:7">
      <c r="A6382" s="190">
        <v>72232.73836800002</v>
      </c>
      <c r="F6382" s="174">
        <v>6376</v>
      </c>
      <c r="G6382" s="196">
        <v>84897.804758399987</v>
      </c>
    </row>
    <row r="6383" spans="1:7">
      <c r="A6383" s="190">
        <v>72232.73836800002</v>
      </c>
      <c r="F6383" s="174">
        <v>6377</v>
      </c>
      <c r="G6383" s="196">
        <v>48946.859821487604</v>
      </c>
    </row>
    <row r="6384" spans="1:7">
      <c r="A6384" s="190">
        <v>72232.73836800002</v>
      </c>
      <c r="F6384" s="174">
        <v>6378</v>
      </c>
      <c r="G6384" s="196">
        <v>54850.051200000002</v>
      </c>
    </row>
    <row r="6385" spans="1:7">
      <c r="A6385" s="190">
        <v>72232.73836800002</v>
      </c>
      <c r="F6385" s="174">
        <v>6379</v>
      </c>
      <c r="G6385" s="196">
        <v>88129.598054400034</v>
      </c>
    </row>
    <row r="6386" spans="1:7">
      <c r="A6386" s="190">
        <v>72232.73836800002</v>
      </c>
      <c r="F6386" s="174">
        <v>6380</v>
      </c>
      <c r="G6386" s="196">
        <v>37585.131531360006</v>
      </c>
    </row>
    <row r="6387" spans="1:7">
      <c r="A6387" s="190">
        <v>72232.73836800002</v>
      </c>
      <c r="F6387" s="174">
        <v>6381</v>
      </c>
      <c r="G6387" s="196">
        <v>82518.680311603224</v>
      </c>
    </row>
    <row r="6388" spans="1:7">
      <c r="A6388" s="190">
        <v>72232.73836800002</v>
      </c>
      <c r="F6388" s="174">
        <v>6382</v>
      </c>
      <c r="G6388" s="196">
        <v>80945.769676800031</v>
      </c>
    </row>
    <row r="6389" spans="1:7">
      <c r="A6389" s="190">
        <v>72232.73836800002</v>
      </c>
      <c r="F6389" s="174">
        <v>6383</v>
      </c>
      <c r="G6389" s="196">
        <v>64873.176345600012</v>
      </c>
    </row>
    <row r="6390" spans="1:7">
      <c r="A6390" s="190">
        <v>72232.73836800002</v>
      </c>
      <c r="F6390" s="174">
        <v>6384</v>
      </c>
      <c r="G6390" s="196">
        <v>69139.973715456013</v>
      </c>
    </row>
    <row r="6391" spans="1:7">
      <c r="A6391" s="190">
        <v>72232.73836800002</v>
      </c>
      <c r="F6391" s="174">
        <v>6385</v>
      </c>
      <c r="G6391" s="196">
        <v>63495.444992000012</v>
      </c>
    </row>
    <row r="6392" spans="1:7">
      <c r="A6392" s="190">
        <v>72232.73836800002</v>
      </c>
      <c r="F6392" s="174">
        <v>6386</v>
      </c>
      <c r="G6392" s="196">
        <v>96405.958656000032</v>
      </c>
    </row>
    <row r="6393" spans="1:7">
      <c r="A6393" s="190">
        <v>72232.73836800002</v>
      </c>
      <c r="F6393" s="174">
        <v>6387</v>
      </c>
      <c r="G6393" s="196">
        <v>78098.036723481608</v>
      </c>
    </row>
    <row r="6394" spans="1:7">
      <c r="A6394" s="190">
        <v>72232.73836800002</v>
      </c>
      <c r="F6394" s="174">
        <v>6388</v>
      </c>
      <c r="G6394" s="196">
        <v>41269.948348160004</v>
      </c>
    </row>
    <row r="6395" spans="1:7">
      <c r="A6395" s="190">
        <v>72232.73836800002</v>
      </c>
      <c r="F6395" s="174">
        <v>6389</v>
      </c>
      <c r="G6395" s="196">
        <v>51991.957405199995</v>
      </c>
    </row>
    <row r="6396" spans="1:7">
      <c r="A6396" s="190">
        <v>72232.73836800002</v>
      </c>
      <c r="F6396" s="174">
        <v>6390</v>
      </c>
      <c r="G6396" s="196">
        <v>68287.55404800002</v>
      </c>
    </row>
    <row r="6397" spans="1:7">
      <c r="A6397" s="190">
        <v>72232.73836800002</v>
      </c>
      <c r="F6397" s="174">
        <v>6391</v>
      </c>
      <c r="G6397" s="196">
        <v>101313.12884381128</v>
      </c>
    </row>
    <row r="6398" spans="1:7">
      <c r="A6398" s="190">
        <v>72273.00864</v>
      </c>
      <c r="F6398" s="174">
        <v>6392</v>
      </c>
      <c r="G6398" s="196">
        <v>47376.216216000001</v>
      </c>
    </row>
    <row r="6399" spans="1:7">
      <c r="A6399" s="190">
        <v>72273.008640000015</v>
      </c>
      <c r="F6399" s="174">
        <v>6393</v>
      </c>
      <c r="G6399" s="196">
        <v>64873.176345600019</v>
      </c>
    </row>
    <row r="6400" spans="1:7">
      <c r="A6400" s="190">
        <v>72273.008640000015</v>
      </c>
      <c r="F6400" s="174">
        <v>6394</v>
      </c>
      <c r="G6400" s="196">
        <v>54644.838875110414</v>
      </c>
    </row>
    <row r="6401" spans="1:7">
      <c r="A6401" s="190">
        <v>72273.008640000015</v>
      </c>
      <c r="F6401" s="174">
        <v>6395</v>
      </c>
      <c r="G6401" s="196">
        <v>46125.236389120008</v>
      </c>
    </row>
    <row r="6402" spans="1:7">
      <c r="A6402" s="190">
        <v>72304.788111360016</v>
      </c>
      <c r="F6402" s="174">
        <v>6396</v>
      </c>
      <c r="G6402" s="196">
        <v>79781.286674432034</v>
      </c>
    </row>
    <row r="6403" spans="1:7">
      <c r="A6403" s="190">
        <v>72304.788111360016</v>
      </c>
      <c r="F6403" s="174">
        <v>6397</v>
      </c>
      <c r="G6403" s="196">
        <v>46125.236389120008</v>
      </c>
    </row>
    <row r="6404" spans="1:7">
      <c r="A6404" s="190">
        <v>72304.788111360031</v>
      </c>
      <c r="F6404" s="174">
        <v>6398</v>
      </c>
      <c r="G6404" s="196">
        <v>57641.979622277133</v>
      </c>
    </row>
    <row r="6405" spans="1:7">
      <c r="A6405" s="190">
        <v>72304.788111360031</v>
      </c>
      <c r="F6405" s="174">
        <v>6399</v>
      </c>
      <c r="G6405" s="196">
        <v>76932.294550487073</v>
      </c>
    </row>
    <row r="6406" spans="1:7">
      <c r="A6406" s="190">
        <v>72384.807290879995</v>
      </c>
      <c r="F6406" s="174">
        <v>6400</v>
      </c>
      <c r="G6406" s="196">
        <v>57425.280450764825</v>
      </c>
    </row>
    <row r="6407" spans="1:7">
      <c r="A6407" s="190">
        <v>72384.80729088001</v>
      </c>
      <c r="F6407" s="174">
        <v>6401</v>
      </c>
      <c r="G6407" s="196">
        <v>116123.70567168003</v>
      </c>
    </row>
    <row r="6408" spans="1:7">
      <c r="A6408" s="190">
        <v>72384.80729088001</v>
      </c>
      <c r="F6408" s="174">
        <v>6402</v>
      </c>
      <c r="G6408" s="196">
        <v>109902.79286784002</v>
      </c>
    </row>
    <row r="6409" spans="1:7">
      <c r="A6409" s="190">
        <v>72384.80729088001</v>
      </c>
      <c r="F6409" s="174">
        <v>6403</v>
      </c>
      <c r="G6409" s="196">
        <v>51000.924800000008</v>
      </c>
    </row>
    <row r="6410" spans="1:7">
      <c r="A6410" s="190">
        <v>72384.80729088001</v>
      </c>
      <c r="F6410" s="174">
        <v>6404</v>
      </c>
      <c r="G6410" s="196">
        <v>64493.516400000008</v>
      </c>
    </row>
    <row r="6411" spans="1:7">
      <c r="A6411" s="190">
        <v>72384.80729088001</v>
      </c>
      <c r="F6411" s="174">
        <v>6405</v>
      </c>
      <c r="G6411" s="196">
        <v>109489.62447360002</v>
      </c>
    </row>
    <row r="6412" spans="1:7">
      <c r="A6412" s="190">
        <v>72384.80729088001</v>
      </c>
      <c r="F6412" s="174">
        <v>6406</v>
      </c>
      <c r="G6412" s="196">
        <v>48606.613526800007</v>
      </c>
    </row>
    <row r="6413" spans="1:7">
      <c r="A6413" s="190">
        <v>72384.80729088001</v>
      </c>
      <c r="F6413" s="174">
        <v>6407</v>
      </c>
      <c r="G6413" s="196">
        <v>54379.226058752007</v>
      </c>
    </row>
    <row r="6414" spans="1:7">
      <c r="A6414" s="190">
        <v>72384.80729088001</v>
      </c>
      <c r="F6414" s="174">
        <v>6408</v>
      </c>
      <c r="G6414" s="196">
        <v>85754.706990489634</v>
      </c>
    </row>
    <row r="6415" spans="1:7">
      <c r="A6415" s="190">
        <v>72384.80729088001</v>
      </c>
      <c r="F6415" s="174">
        <v>6409</v>
      </c>
      <c r="G6415" s="196">
        <v>57737.942962380825</v>
      </c>
    </row>
    <row r="6416" spans="1:7">
      <c r="A6416" s="190">
        <v>72384.80729088001</v>
      </c>
      <c r="F6416" s="174">
        <v>6410</v>
      </c>
      <c r="G6416" s="196">
        <v>63292.00640000002</v>
      </c>
    </row>
    <row r="6417" spans="1:7">
      <c r="A6417" s="190">
        <v>72384.80729088001</v>
      </c>
      <c r="F6417" s="174">
        <v>6411</v>
      </c>
      <c r="G6417" s="196">
        <v>91931.26699008001</v>
      </c>
    </row>
    <row r="6418" spans="1:7">
      <c r="A6418" s="190">
        <v>72384.80729088001</v>
      </c>
      <c r="F6418" s="174">
        <v>6412</v>
      </c>
      <c r="G6418" s="196">
        <v>84885.749760000021</v>
      </c>
    </row>
    <row r="6419" spans="1:7">
      <c r="A6419" s="190">
        <v>72384.80729088001</v>
      </c>
      <c r="F6419" s="174">
        <v>6413</v>
      </c>
      <c r="G6419" s="196">
        <v>43350.786080000013</v>
      </c>
    </row>
    <row r="6420" spans="1:7">
      <c r="A6420" s="190">
        <v>72384.80729088001</v>
      </c>
      <c r="F6420" s="174">
        <v>6414</v>
      </c>
      <c r="G6420" s="196">
        <v>96768.000000000015</v>
      </c>
    </row>
    <row r="6421" spans="1:7">
      <c r="A6421" s="190">
        <v>72384.80729088001</v>
      </c>
      <c r="F6421" s="174">
        <v>6415</v>
      </c>
      <c r="G6421" s="196">
        <v>57704.725200000001</v>
      </c>
    </row>
    <row r="6422" spans="1:7">
      <c r="A6422" s="190">
        <v>72384.80729088001</v>
      </c>
      <c r="F6422" s="174">
        <v>6416</v>
      </c>
      <c r="G6422" s="196">
        <v>90318.437744640018</v>
      </c>
    </row>
    <row r="6423" spans="1:7">
      <c r="A6423" s="190">
        <v>72384.80729088001</v>
      </c>
      <c r="F6423" s="174">
        <v>6417</v>
      </c>
      <c r="G6423" s="196">
        <v>74910.158346239987</v>
      </c>
    </row>
    <row r="6424" spans="1:7">
      <c r="A6424" s="190">
        <v>72384.80729088001</v>
      </c>
      <c r="F6424" s="174">
        <v>6418</v>
      </c>
      <c r="G6424" s="196">
        <v>112869.52556888069</v>
      </c>
    </row>
    <row r="6425" spans="1:7">
      <c r="A6425" s="190">
        <v>72384.80729088001</v>
      </c>
      <c r="F6425" s="174">
        <v>6419</v>
      </c>
      <c r="G6425" s="196">
        <v>68507.049757440021</v>
      </c>
    </row>
    <row r="6426" spans="1:7">
      <c r="A6426" s="190">
        <v>72384.80729088001</v>
      </c>
      <c r="F6426" s="174">
        <v>6420</v>
      </c>
      <c r="G6426" s="196">
        <v>60514.560619072006</v>
      </c>
    </row>
    <row r="6427" spans="1:7">
      <c r="A6427" s="190">
        <v>72384.80729088001</v>
      </c>
      <c r="F6427" s="174">
        <v>6421</v>
      </c>
      <c r="G6427" s="196">
        <v>57640.934400000013</v>
      </c>
    </row>
    <row r="6428" spans="1:7">
      <c r="A6428" s="190">
        <v>72384.807290880024</v>
      </c>
      <c r="F6428" s="174">
        <v>6422</v>
      </c>
      <c r="G6428" s="196">
        <v>97285.180998942742</v>
      </c>
    </row>
    <row r="6429" spans="1:7">
      <c r="A6429" s="190">
        <v>72384.807290880024</v>
      </c>
      <c r="F6429" s="174">
        <v>6423</v>
      </c>
      <c r="G6429" s="196">
        <v>49869.701280000008</v>
      </c>
    </row>
    <row r="6430" spans="1:7">
      <c r="A6430" s="190">
        <v>72384.807290880024</v>
      </c>
      <c r="F6430" s="174">
        <v>6424</v>
      </c>
      <c r="G6430" s="196">
        <v>80596.529126399997</v>
      </c>
    </row>
    <row r="6431" spans="1:7">
      <c r="A6431" s="190">
        <v>72384.807290880024</v>
      </c>
      <c r="F6431" s="174">
        <v>6425</v>
      </c>
      <c r="G6431" s="196">
        <v>43581.686056384016</v>
      </c>
    </row>
    <row r="6432" spans="1:7">
      <c r="A6432" s="190">
        <v>72384.807290880024</v>
      </c>
      <c r="F6432" s="174">
        <v>6426</v>
      </c>
      <c r="G6432" s="196">
        <v>48087.271000000001</v>
      </c>
    </row>
    <row r="6433" spans="1:7">
      <c r="A6433" s="190">
        <v>72384.807290880024</v>
      </c>
      <c r="F6433" s="174">
        <v>6427</v>
      </c>
      <c r="G6433" s="196">
        <v>96769.754726400017</v>
      </c>
    </row>
    <row r="6434" spans="1:7">
      <c r="A6434" s="190">
        <v>72384.807290880024</v>
      </c>
      <c r="F6434" s="174">
        <v>6428</v>
      </c>
      <c r="G6434" s="196">
        <v>80641.462272000004</v>
      </c>
    </row>
    <row r="6435" spans="1:7">
      <c r="A6435" s="190">
        <v>72384.807290880024</v>
      </c>
      <c r="F6435" s="174">
        <v>6429</v>
      </c>
      <c r="G6435" s="196">
        <v>76727.89572833282</v>
      </c>
    </row>
    <row r="6436" spans="1:7">
      <c r="A6436" s="190">
        <v>72384.807290880024</v>
      </c>
      <c r="F6436" s="174">
        <v>6430</v>
      </c>
      <c r="G6436" s="196">
        <v>46850.269178999995</v>
      </c>
    </row>
    <row r="6437" spans="1:7">
      <c r="A6437" s="190">
        <v>72384.807290880024</v>
      </c>
      <c r="F6437" s="174">
        <v>6431</v>
      </c>
      <c r="G6437" s="196">
        <v>109368.58705920003</v>
      </c>
    </row>
    <row r="6438" spans="1:7">
      <c r="A6438" s="190">
        <v>72384.807290880024</v>
      </c>
      <c r="F6438" s="174">
        <v>6432</v>
      </c>
      <c r="G6438" s="196">
        <v>79648.686197964838</v>
      </c>
    </row>
    <row r="6439" spans="1:7">
      <c r="A6439" s="190">
        <v>72384.807290880024</v>
      </c>
      <c r="F6439" s="174">
        <v>6433</v>
      </c>
      <c r="G6439" s="196">
        <v>86583.464755200024</v>
      </c>
    </row>
    <row r="6440" spans="1:7">
      <c r="A6440" s="190">
        <v>72384.807290880024</v>
      </c>
      <c r="F6440" s="174">
        <v>6434</v>
      </c>
      <c r="G6440" s="196">
        <v>75223.427184640022</v>
      </c>
    </row>
    <row r="6441" spans="1:7">
      <c r="A6441" s="190">
        <v>72384.807290880024</v>
      </c>
      <c r="F6441" s="174">
        <v>6435</v>
      </c>
      <c r="G6441" s="196">
        <v>73800.052502400009</v>
      </c>
    </row>
    <row r="6442" spans="1:7">
      <c r="A6442" s="190">
        <v>72384.807290880024</v>
      </c>
      <c r="F6442" s="174">
        <v>6436</v>
      </c>
      <c r="G6442" s="196">
        <v>98127.493631999983</v>
      </c>
    </row>
    <row r="6443" spans="1:7">
      <c r="A6443" s="190">
        <v>72384.807290880024</v>
      </c>
      <c r="F6443" s="174">
        <v>6437</v>
      </c>
      <c r="G6443" s="196">
        <v>63601.15328000002</v>
      </c>
    </row>
    <row r="6444" spans="1:7">
      <c r="A6444" s="190">
        <v>72384.807290880024</v>
      </c>
      <c r="F6444" s="174">
        <v>6438</v>
      </c>
      <c r="G6444" s="196">
        <v>72505.314739199996</v>
      </c>
    </row>
    <row r="6445" spans="1:7">
      <c r="A6445" s="190">
        <v>72384.807290880024</v>
      </c>
      <c r="F6445" s="174">
        <v>6439</v>
      </c>
      <c r="G6445" s="196">
        <v>63735.050444800014</v>
      </c>
    </row>
    <row r="6446" spans="1:7">
      <c r="A6446" s="190">
        <v>72384.807290880024</v>
      </c>
      <c r="F6446" s="174">
        <v>6440</v>
      </c>
      <c r="G6446" s="196">
        <v>94255.954685591627</v>
      </c>
    </row>
    <row r="6447" spans="1:7">
      <c r="A6447" s="190">
        <v>72425.162342400014</v>
      </c>
      <c r="F6447" s="174">
        <v>6441</v>
      </c>
      <c r="G6447" s="196">
        <v>76194.533990400014</v>
      </c>
    </row>
    <row r="6448" spans="1:7">
      <c r="A6448" s="190">
        <v>72425.162342400014</v>
      </c>
      <c r="F6448" s="174">
        <v>6442</v>
      </c>
      <c r="G6448" s="196">
        <v>64665.323520000013</v>
      </c>
    </row>
    <row r="6449" spans="1:7">
      <c r="A6449" s="190">
        <v>72425.162342400028</v>
      </c>
      <c r="F6449" s="174">
        <v>6443</v>
      </c>
      <c r="G6449" s="196">
        <v>106080.38117376003</v>
      </c>
    </row>
    <row r="6450" spans="1:7">
      <c r="A6450" s="190">
        <v>72425.162342400028</v>
      </c>
      <c r="F6450" s="174">
        <v>6444</v>
      </c>
      <c r="G6450" s="196">
        <v>74910.158346240001</v>
      </c>
    </row>
    <row r="6451" spans="1:7">
      <c r="A6451" s="190">
        <v>72425.162342400028</v>
      </c>
      <c r="F6451" s="174">
        <v>6445</v>
      </c>
      <c r="G6451" s="196">
        <v>63601.153279999999</v>
      </c>
    </row>
    <row r="6452" spans="1:7">
      <c r="A6452" s="190">
        <v>72425.162342400028</v>
      </c>
      <c r="F6452" s="174">
        <v>6446</v>
      </c>
      <c r="G6452" s="196">
        <v>67342.694809600027</v>
      </c>
    </row>
    <row r="6453" spans="1:7">
      <c r="A6453" s="190">
        <v>72425.162342400028</v>
      </c>
      <c r="F6453" s="174">
        <v>6447</v>
      </c>
      <c r="G6453" s="196">
        <v>71731.924715315239</v>
      </c>
    </row>
    <row r="6454" spans="1:7">
      <c r="A6454" s="190">
        <v>72425.162342400028</v>
      </c>
      <c r="F6454" s="174">
        <v>6448</v>
      </c>
      <c r="G6454" s="196">
        <v>95991.755734008446</v>
      </c>
    </row>
    <row r="6455" spans="1:7">
      <c r="A6455" s="190">
        <v>72464.915027039999</v>
      </c>
      <c r="F6455" s="174">
        <v>6449</v>
      </c>
      <c r="G6455" s="196">
        <v>64422.220800000017</v>
      </c>
    </row>
    <row r="6456" spans="1:7">
      <c r="A6456" s="190">
        <v>72464.915027040013</v>
      </c>
      <c r="F6456" s="174">
        <v>6450</v>
      </c>
      <c r="G6456" s="196">
        <v>40942.228374999999</v>
      </c>
    </row>
    <row r="6457" spans="1:7">
      <c r="A6457" s="190">
        <v>72464.915027040013</v>
      </c>
      <c r="F6457" s="174">
        <v>6451</v>
      </c>
      <c r="G6457" s="196">
        <v>64557.846528000002</v>
      </c>
    </row>
    <row r="6458" spans="1:7">
      <c r="A6458" s="190">
        <v>72464.915027040013</v>
      </c>
      <c r="F6458" s="174">
        <v>6452</v>
      </c>
      <c r="G6458" s="196">
        <v>84568.163874897975</v>
      </c>
    </row>
    <row r="6459" spans="1:7">
      <c r="A6459" s="190">
        <v>72464.915027040013</v>
      </c>
      <c r="F6459" s="174">
        <v>6453</v>
      </c>
      <c r="G6459" s="196">
        <v>52188.15347088001</v>
      </c>
    </row>
    <row r="6460" spans="1:7">
      <c r="A6460" s="190">
        <v>72464.915027040013</v>
      </c>
      <c r="F6460" s="174">
        <v>6454</v>
      </c>
      <c r="G6460" s="196">
        <v>42370.615124999989</v>
      </c>
    </row>
    <row r="6461" spans="1:7">
      <c r="A6461" s="190">
        <v>72504</v>
      </c>
      <c r="F6461" s="174">
        <v>6455</v>
      </c>
      <c r="G6461" s="196">
        <v>53798.20544000002</v>
      </c>
    </row>
    <row r="6462" spans="1:7">
      <c r="A6462" s="190">
        <v>72505.314739199996</v>
      </c>
      <c r="F6462" s="174">
        <v>6456</v>
      </c>
      <c r="G6462" s="196">
        <v>57488.832588118414</v>
      </c>
    </row>
    <row r="6463" spans="1:7">
      <c r="A6463" s="190">
        <v>72505.314739199996</v>
      </c>
      <c r="F6463" s="174">
        <v>6457</v>
      </c>
      <c r="G6463" s="196">
        <v>48606.613526800014</v>
      </c>
    </row>
    <row r="6464" spans="1:7">
      <c r="A6464" s="190">
        <v>72505.314739199996</v>
      </c>
      <c r="F6464" s="174">
        <v>6458</v>
      </c>
      <c r="G6464" s="196">
        <v>96973.480525824009</v>
      </c>
    </row>
    <row r="6465" spans="1:7">
      <c r="A6465" s="190">
        <v>72505.314739199996</v>
      </c>
      <c r="F6465" s="174">
        <v>6459</v>
      </c>
      <c r="G6465" s="196">
        <v>77684.265792000006</v>
      </c>
    </row>
    <row r="6466" spans="1:7">
      <c r="A6466" s="190">
        <v>72505.314739199996</v>
      </c>
      <c r="F6466" s="174">
        <v>6460</v>
      </c>
      <c r="G6466" s="196">
        <v>72001.305600000007</v>
      </c>
    </row>
    <row r="6467" spans="1:7">
      <c r="A6467" s="190">
        <v>72505.314739199996</v>
      </c>
      <c r="F6467" s="174">
        <v>6461</v>
      </c>
      <c r="G6467" s="196">
        <v>51717.436792515218</v>
      </c>
    </row>
    <row r="6468" spans="1:7">
      <c r="A6468" s="190">
        <v>72505.314739199996</v>
      </c>
      <c r="F6468" s="174">
        <v>6462</v>
      </c>
      <c r="G6468" s="196">
        <v>95377.62843033603</v>
      </c>
    </row>
    <row r="6469" spans="1:7">
      <c r="A6469" s="190">
        <v>72505.31473920001</v>
      </c>
      <c r="F6469" s="174">
        <v>6463</v>
      </c>
      <c r="G6469" s="196">
        <v>61201.109760000007</v>
      </c>
    </row>
    <row r="6470" spans="1:7">
      <c r="A6470" s="190">
        <v>72505.31473920001</v>
      </c>
      <c r="F6470" s="174">
        <v>6464</v>
      </c>
      <c r="G6470" s="196">
        <v>65436.046552128006</v>
      </c>
    </row>
    <row r="6471" spans="1:7">
      <c r="A6471" s="190">
        <v>72505.31473920001</v>
      </c>
      <c r="F6471" s="174">
        <v>6465</v>
      </c>
      <c r="G6471" s="196">
        <v>41384.404441449995</v>
      </c>
    </row>
    <row r="6472" spans="1:7">
      <c r="A6472" s="190">
        <v>72505.31473920001</v>
      </c>
      <c r="F6472" s="174">
        <v>6466</v>
      </c>
      <c r="G6472" s="196">
        <v>57520.883026432028</v>
      </c>
    </row>
    <row r="6473" spans="1:7">
      <c r="A6473" s="190">
        <v>72505.31473920001</v>
      </c>
      <c r="F6473" s="174">
        <v>6467</v>
      </c>
      <c r="G6473" s="196">
        <v>54644.838875110414</v>
      </c>
    </row>
    <row r="6474" spans="1:7">
      <c r="A6474" s="190">
        <v>72505.31473920001</v>
      </c>
      <c r="F6474" s="174">
        <v>6468</v>
      </c>
      <c r="G6474" s="196">
        <v>99008.355762176041</v>
      </c>
    </row>
    <row r="6475" spans="1:7">
      <c r="A6475" s="190">
        <v>72505.31473920001</v>
      </c>
      <c r="F6475" s="174">
        <v>6469</v>
      </c>
      <c r="G6475" s="196">
        <v>61860.960000000006</v>
      </c>
    </row>
    <row r="6476" spans="1:7">
      <c r="A6476" s="190">
        <v>72505.31473920001</v>
      </c>
      <c r="F6476" s="174">
        <v>6470</v>
      </c>
      <c r="G6476" s="196">
        <v>84568.16387489796</v>
      </c>
    </row>
    <row r="6477" spans="1:7">
      <c r="A6477" s="190">
        <v>72505.31473920001</v>
      </c>
      <c r="F6477" s="174">
        <v>6471</v>
      </c>
      <c r="G6477" s="196">
        <v>58956.808859999997</v>
      </c>
    </row>
    <row r="6478" spans="1:7">
      <c r="A6478" s="190">
        <v>72505.31473920001</v>
      </c>
      <c r="F6478" s="174">
        <v>6472</v>
      </c>
      <c r="G6478" s="196">
        <v>114821.03925463454</v>
      </c>
    </row>
    <row r="6479" spans="1:7">
      <c r="A6479" s="190">
        <v>72505.31473920001</v>
      </c>
      <c r="F6479" s="174">
        <v>6473</v>
      </c>
      <c r="G6479" s="196">
        <v>108549.78090408351</v>
      </c>
    </row>
    <row r="6480" spans="1:7">
      <c r="A6480" s="190">
        <v>72505.31473920001</v>
      </c>
      <c r="F6480" s="174">
        <v>6474</v>
      </c>
      <c r="G6480" s="196">
        <v>58141.054272000008</v>
      </c>
    </row>
    <row r="6481" spans="1:7">
      <c r="A6481" s="190">
        <v>72505.31473920001</v>
      </c>
      <c r="F6481" s="174">
        <v>6475</v>
      </c>
      <c r="G6481" s="196">
        <v>71114.898391040042</v>
      </c>
    </row>
    <row r="6482" spans="1:7">
      <c r="A6482" s="190">
        <v>72505.31473920001</v>
      </c>
      <c r="F6482" s="174">
        <v>6476</v>
      </c>
      <c r="G6482" s="196">
        <v>75666.251888066588</v>
      </c>
    </row>
    <row r="6483" spans="1:7">
      <c r="A6483" s="190">
        <v>72505.31473920001</v>
      </c>
      <c r="F6483" s="174">
        <v>6477</v>
      </c>
      <c r="G6483" s="196">
        <v>41645.575104000003</v>
      </c>
    </row>
    <row r="6484" spans="1:7">
      <c r="A6484" s="190">
        <v>72505.31473920001</v>
      </c>
      <c r="F6484" s="174">
        <v>6478</v>
      </c>
      <c r="G6484" s="196">
        <v>58205.398550999991</v>
      </c>
    </row>
    <row r="6485" spans="1:7">
      <c r="A6485" s="190">
        <v>72505.31473920001</v>
      </c>
      <c r="F6485" s="174">
        <v>6479</v>
      </c>
      <c r="G6485" s="196">
        <v>36966.608708539999</v>
      </c>
    </row>
    <row r="6486" spans="1:7">
      <c r="A6486" s="190">
        <v>72505.31473920001</v>
      </c>
      <c r="F6486" s="174">
        <v>6480</v>
      </c>
      <c r="G6486" s="196">
        <v>67671.627089920003</v>
      </c>
    </row>
    <row r="6487" spans="1:7">
      <c r="A6487" s="190">
        <v>72505.31473920001</v>
      </c>
      <c r="F6487" s="174">
        <v>6481</v>
      </c>
      <c r="G6487" s="196">
        <v>95737.544009318444</v>
      </c>
    </row>
    <row r="6488" spans="1:7">
      <c r="A6488" s="190">
        <v>72505.31473920001</v>
      </c>
      <c r="F6488" s="174">
        <v>6482</v>
      </c>
      <c r="G6488" s="196">
        <v>58263.45649152001</v>
      </c>
    </row>
    <row r="6489" spans="1:7">
      <c r="A6489" s="190">
        <v>72505.31473920001</v>
      </c>
      <c r="F6489" s="174">
        <v>6483</v>
      </c>
      <c r="G6489" s="196">
        <v>73595.945041920029</v>
      </c>
    </row>
    <row r="6490" spans="1:7">
      <c r="A6490" s="190">
        <v>72505.314739200025</v>
      </c>
      <c r="F6490" s="174">
        <v>6484</v>
      </c>
      <c r="G6490" s="196">
        <v>58327.936232160006</v>
      </c>
    </row>
    <row r="6491" spans="1:7">
      <c r="A6491" s="190">
        <v>72505.314739200025</v>
      </c>
      <c r="F6491" s="174">
        <v>6485</v>
      </c>
      <c r="G6491" s="196">
        <v>57519.840000000011</v>
      </c>
    </row>
    <row r="6492" spans="1:7">
      <c r="A6492" s="190">
        <v>72505.314739200025</v>
      </c>
      <c r="F6492" s="174">
        <v>6486</v>
      </c>
      <c r="G6492" s="196">
        <v>49337.757799679996</v>
      </c>
    </row>
    <row r="6493" spans="1:7">
      <c r="A6493" s="190">
        <v>72505.314739200025</v>
      </c>
      <c r="F6493" s="174">
        <v>6487</v>
      </c>
      <c r="G6493" s="196">
        <v>64288.045735424006</v>
      </c>
    </row>
    <row r="6494" spans="1:7">
      <c r="A6494" s="190">
        <v>72505.314739200025</v>
      </c>
      <c r="F6494" s="174">
        <v>6488</v>
      </c>
      <c r="G6494" s="196">
        <v>80900.666972160019</v>
      </c>
    </row>
    <row r="6495" spans="1:7">
      <c r="A6495" s="190">
        <v>72505.314739200025</v>
      </c>
      <c r="F6495" s="174">
        <v>6489</v>
      </c>
      <c r="G6495" s="196">
        <v>57705.771579016968</v>
      </c>
    </row>
    <row r="6496" spans="1:7">
      <c r="A6496" s="190">
        <v>72505.314739200025</v>
      </c>
      <c r="F6496" s="174">
        <v>6490</v>
      </c>
      <c r="G6496" s="196">
        <v>85479.95000832004</v>
      </c>
    </row>
    <row r="6497" spans="1:7">
      <c r="A6497" s="190">
        <v>72505.314739200025</v>
      </c>
      <c r="F6497" s="174">
        <v>6491</v>
      </c>
      <c r="G6497" s="196">
        <v>74109.772800000006</v>
      </c>
    </row>
    <row r="6498" spans="1:7">
      <c r="A6498" s="190">
        <v>72505.314739200025</v>
      </c>
      <c r="F6498" s="174">
        <v>6492</v>
      </c>
      <c r="G6498" s="196">
        <v>55026.354935999996</v>
      </c>
    </row>
    <row r="6499" spans="1:7">
      <c r="A6499" s="190">
        <v>72505.314739200025</v>
      </c>
      <c r="F6499" s="174">
        <v>6493</v>
      </c>
      <c r="G6499" s="196">
        <v>60320.672742400013</v>
      </c>
    </row>
    <row r="6500" spans="1:7">
      <c r="A6500" s="190">
        <v>72505.314739200025</v>
      </c>
      <c r="F6500" s="174">
        <v>6494</v>
      </c>
      <c r="G6500" s="196">
        <v>51357.931273600007</v>
      </c>
    </row>
    <row r="6501" spans="1:7">
      <c r="A6501" s="190">
        <v>72537.196358860805</v>
      </c>
      <c r="F6501" s="174">
        <v>6495</v>
      </c>
      <c r="G6501" s="196">
        <v>46099.535565944017</v>
      </c>
    </row>
    <row r="6502" spans="1:7">
      <c r="A6502" s="190">
        <v>72537.196358860805</v>
      </c>
      <c r="F6502" s="174">
        <v>6496</v>
      </c>
      <c r="G6502" s="196">
        <v>43398.762077499989</v>
      </c>
    </row>
    <row r="6503" spans="1:7">
      <c r="A6503" s="190">
        <v>72537.19635886082</v>
      </c>
      <c r="F6503" s="174">
        <v>6497</v>
      </c>
      <c r="G6503" s="196">
        <v>57001.033600000017</v>
      </c>
    </row>
    <row r="6504" spans="1:7">
      <c r="A6504" s="190">
        <v>72537.19635886082</v>
      </c>
      <c r="F6504" s="174">
        <v>6498</v>
      </c>
      <c r="G6504" s="196">
        <v>75507.289174016027</v>
      </c>
    </row>
    <row r="6505" spans="1:7">
      <c r="A6505" s="190">
        <v>72537.19635886082</v>
      </c>
      <c r="F6505" s="174">
        <v>6499</v>
      </c>
      <c r="G6505" s="196">
        <v>53857.743520000004</v>
      </c>
    </row>
    <row r="6506" spans="1:7">
      <c r="A6506" s="190">
        <v>72537.196358860834</v>
      </c>
      <c r="F6506" s="174">
        <v>6500</v>
      </c>
      <c r="G6506" s="196">
        <v>72505.314739199996</v>
      </c>
    </row>
    <row r="6507" spans="1:7">
      <c r="A6507" s="190">
        <v>72537.196358860849</v>
      </c>
      <c r="F6507" s="174">
        <v>6501</v>
      </c>
      <c r="G6507" s="196">
        <v>84568.16387489796</v>
      </c>
    </row>
    <row r="6508" spans="1:7">
      <c r="A6508" s="190">
        <v>72617.472742886413</v>
      </c>
      <c r="F6508" s="174">
        <v>6502</v>
      </c>
      <c r="G6508" s="196">
        <v>96405.958656000032</v>
      </c>
    </row>
    <row r="6509" spans="1:7">
      <c r="A6509" s="190">
        <v>72617.472742886413</v>
      </c>
      <c r="F6509" s="174">
        <v>6503</v>
      </c>
      <c r="G6509" s="196">
        <v>64252.224657308812</v>
      </c>
    </row>
    <row r="6510" spans="1:7">
      <c r="A6510" s="190">
        <v>72617.472742886413</v>
      </c>
      <c r="F6510" s="174">
        <v>6504</v>
      </c>
      <c r="G6510" s="196">
        <v>75549.385031680024</v>
      </c>
    </row>
    <row r="6511" spans="1:7">
      <c r="A6511" s="190">
        <v>72617.472742886413</v>
      </c>
      <c r="F6511" s="174">
        <v>6505</v>
      </c>
      <c r="G6511" s="196">
        <v>41269.948348160025</v>
      </c>
    </row>
    <row r="6512" spans="1:7">
      <c r="A6512" s="190">
        <v>72617.472742886413</v>
      </c>
      <c r="F6512" s="174">
        <v>6506</v>
      </c>
      <c r="G6512" s="196">
        <v>79437.07028633602</v>
      </c>
    </row>
    <row r="6513" spans="1:7">
      <c r="A6513" s="190">
        <v>72617.472742886428</v>
      </c>
      <c r="F6513" s="174">
        <v>6507</v>
      </c>
      <c r="G6513" s="196">
        <v>114326.62967255045</v>
      </c>
    </row>
    <row r="6514" spans="1:7">
      <c r="A6514" s="190">
        <v>72656.639999999999</v>
      </c>
      <c r="F6514" s="174">
        <v>6508</v>
      </c>
      <c r="G6514" s="196">
        <v>58263.45649152001</v>
      </c>
    </row>
    <row r="6515" spans="1:7">
      <c r="A6515" s="190">
        <v>72656.639999999999</v>
      </c>
      <c r="F6515" s="174">
        <v>6509</v>
      </c>
      <c r="G6515" s="196">
        <v>64629.292224000012</v>
      </c>
    </row>
    <row r="6516" spans="1:7">
      <c r="A6516" s="190">
        <v>72656.640000000014</v>
      </c>
      <c r="F6516" s="174">
        <v>6510</v>
      </c>
      <c r="G6516" s="196">
        <v>85337.878069248021</v>
      </c>
    </row>
    <row r="6517" spans="1:7">
      <c r="A6517" s="190">
        <v>72657.957507072017</v>
      </c>
      <c r="F6517" s="174">
        <v>6511</v>
      </c>
      <c r="G6517" s="196">
        <v>85158.59681280001</v>
      </c>
    </row>
    <row r="6518" spans="1:7">
      <c r="A6518" s="190">
        <v>72657.957507072017</v>
      </c>
      <c r="F6518" s="174">
        <v>6512</v>
      </c>
      <c r="G6518" s="196">
        <v>57922.478880000017</v>
      </c>
    </row>
    <row r="6519" spans="1:7">
      <c r="A6519" s="190">
        <v>72657.957507072017</v>
      </c>
      <c r="F6519" s="174">
        <v>6513</v>
      </c>
      <c r="G6519" s="196">
        <v>37990.362059999999</v>
      </c>
    </row>
    <row r="6520" spans="1:7">
      <c r="A6520" s="190">
        <v>72657.957507072017</v>
      </c>
      <c r="F6520" s="174">
        <v>6514</v>
      </c>
      <c r="G6520" s="196">
        <v>77555.150668799994</v>
      </c>
    </row>
    <row r="6521" spans="1:7">
      <c r="A6521" s="190">
        <v>72657.957507072017</v>
      </c>
      <c r="F6521" s="174">
        <v>6515</v>
      </c>
      <c r="G6521" s="196">
        <v>53655.270800000006</v>
      </c>
    </row>
    <row r="6522" spans="1:7">
      <c r="A6522" s="190">
        <v>72657.957507072017</v>
      </c>
      <c r="F6522" s="174">
        <v>6516</v>
      </c>
      <c r="G6522" s="196">
        <v>123091.12801198084</v>
      </c>
    </row>
    <row r="6523" spans="1:7">
      <c r="A6523" s="190">
        <v>72657.957507072017</v>
      </c>
      <c r="F6523" s="174">
        <v>6517</v>
      </c>
      <c r="G6523" s="196">
        <v>57001.03360000001</v>
      </c>
    </row>
    <row r="6524" spans="1:7">
      <c r="A6524" s="190">
        <v>72657.957507072017</v>
      </c>
      <c r="F6524" s="174">
        <v>6518</v>
      </c>
      <c r="G6524" s="196">
        <v>106080.38117376003</v>
      </c>
    </row>
    <row r="6525" spans="1:7">
      <c r="A6525" s="190">
        <v>72657.957507072017</v>
      </c>
      <c r="F6525" s="174">
        <v>6519</v>
      </c>
      <c r="G6525" s="196">
        <v>36909.513619999998</v>
      </c>
    </row>
    <row r="6526" spans="1:7">
      <c r="A6526" s="190">
        <v>72657.957507072017</v>
      </c>
      <c r="F6526" s="174">
        <v>6520</v>
      </c>
      <c r="G6526" s="196">
        <v>46524.597000000002</v>
      </c>
    </row>
    <row r="6527" spans="1:7">
      <c r="A6527" s="190">
        <v>72657.957507072017</v>
      </c>
      <c r="F6527" s="174">
        <v>6521</v>
      </c>
      <c r="G6527" s="196">
        <v>50218.789188960014</v>
      </c>
    </row>
    <row r="6528" spans="1:7">
      <c r="A6528" s="190">
        <v>72657.957507072017</v>
      </c>
      <c r="F6528" s="174">
        <v>6522</v>
      </c>
      <c r="G6528" s="196">
        <v>96769.754726400017</v>
      </c>
    </row>
    <row r="6529" spans="1:7">
      <c r="A6529" s="190">
        <v>72657.957507072017</v>
      </c>
      <c r="F6529" s="174">
        <v>6523</v>
      </c>
      <c r="G6529" s="196">
        <v>51825.375840000001</v>
      </c>
    </row>
    <row r="6530" spans="1:7">
      <c r="A6530" s="190">
        <v>72657.957507072017</v>
      </c>
      <c r="F6530" s="174">
        <v>6524</v>
      </c>
      <c r="G6530" s="196">
        <v>71730.624000000011</v>
      </c>
    </row>
    <row r="6531" spans="1:7">
      <c r="A6531" s="190">
        <v>72657.957507072017</v>
      </c>
      <c r="F6531" s="174">
        <v>6525</v>
      </c>
      <c r="G6531" s="196">
        <v>63601.153280000013</v>
      </c>
    </row>
    <row r="6532" spans="1:7">
      <c r="A6532" s="190">
        <v>72657.957507072017</v>
      </c>
      <c r="F6532" s="174">
        <v>6526</v>
      </c>
      <c r="G6532" s="196">
        <v>75951.784914059288</v>
      </c>
    </row>
    <row r="6533" spans="1:7">
      <c r="A6533" s="190">
        <v>72657.957507072017</v>
      </c>
      <c r="F6533" s="174">
        <v>6527</v>
      </c>
      <c r="G6533" s="196">
        <v>67201.218560000023</v>
      </c>
    </row>
    <row r="6534" spans="1:7">
      <c r="A6534" s="190">
        <v>72657.957507072017</v>
      </c>
      <c r="F6534" s="174">
        <v>6528</v>
      </c>
      <c r="G6534" s="196">
        <v>36966.608708539999</v>
      </c>
    </row>
    <row r="6535" spans="1:7">
      <c r="A6535" s="190">
        <v>72657.957507072017</v>
      </c>
      <c r="F6535" s="174">
        <v>6529</v>
      </c>
      <c r="G6535" s="196">
        <v>68621.101449600013</v>
      </c>
    </row>
    <row r="6536" spans="1:7">
      <c r="A6536" s="190">
        <v>72657.957507072017</v>
      </c>
      <c r="F6536" s="174">
        <v>6530</v>
      </c>
      <c r="G6536" s="196">
        <v>102190.31617536004</v>
      </c>
    </row>
    <row r="6537" spans="1:7">
      <c r="A6537" s="190">
        <v>72657.957507072017</v>
      </c>
      <c r="F6537" s="174">
        <v>6531</v>
      </c>
      <c r="G6537" s="196">
        <v>38706.059000000008</v>
      </c>
    </row>
    <row r="6538" spans="1:7">
      <c r="A6538" s="190">
        <v>72657.957507072017</v>
      </c>
      <c r="F6538" s="174">
        <v>6532</v>
      </c>
      <c r="G6538" s="196">
        <v>51108.295168000011</v>
      </c>
    </row>
    <row r="6539" spans="1:7">
      <c r="A6539" s="190">
        <v>72657.957507072017</v>
      </c>
      <c r="F6539" s="174">
        <v>6533</v>
      </c>
      <c r="G6539" s="196">
        <v>55712.227499999994</v>
      </c>
    </row>
    <row r="6540" spans="1:7">
      <c r="A6540" s="190">
        <v>72657.957507072017</v>
      </c>
      <c r="F6540" s="174">
        <v>6534</v>
      </c>
      <c r="G6540" s="196">
        <v>81682.513919999998</v>
      </c>
    </row>
    <row r="6541" spans="1:7">
      <c r="A6541" s="190">
        <v>72657.957507072017</v>
      </c>
      <c r="F6541" s="174">
        <v>6535</v>
      </c>
      <c r="G6541" s="196">
        <v>51911.655599999991</v>
      </c>
    </row>
    <row r="6542" spans="1:7">
      <c r="A6542" s="190">
        <v>72657.957507072017</v>
      </c>
      <c r="F6542" s="174">
        <v>6536</v>
      </c>
      <c r="G6542" s="196">
        <v>80206.227001350606</v>
      </c>
    </row>
    <row r="6543" spans="1:7">
      <c r="A6543" s="190">
        <v>72657.957507072017</v>
      </c>
      <c r="F6543" s="174">
        <v>6537</v>
      </c>
      <c r="G6543" s="196">
        <v>64765.353891840008</v>
      </c>
    </row>
    <row r="6544" spans="1:7">
      <c r="A6544" s="190">
        <v>72657.957507072017</v>
      </c>
      <c r="F6544" s="174">
        <v>6538</v>
      </c>
      <c r="G6544" s="196">
        <v>85064.456601600046</v>
      </c>
    </row>
    <row r="6545" spans="1:7">
      <c r="A6545" s="190">
        <v>72657.957507072017</v>
      </c>
      <c r="F6545" s="174">
        <v>6539</v>
      </c>
      <c r="G6545" s="196">
        <v>102190.31617536004</v>
      </c>
    </row>
    <row r="6546" spans="1:7">
      <c r="A6546" s="190">
        <v>72657.957507072017</v>
      </c>
      <c r="F6546" s="174">
        <v>6540</v>
      </c>
      <c r="G6546" s="196">
        <v>54758.887680000007</v>
      </c>
    </row>
    <row r="6547" spans="1:7">
      <c r="A6547" s="190">
        <v>72657.957507072017</v>
      </c>
      <c r="F6547" s="174">
        <v>6541</v>
      </c>
      <c r="G6547" s="196">
        <v>63841.157632000002</v>
      </c>
    </row>
    <row r="6548" spans="1:7">
      <c r="A6548" s="190">
        <v>72657.957507072017</v>
      </c>
      <c r="F6548" s="174">
        <v>6542</v>
      </c>
      <c r="G6548" s="196">
        <v>63975.560069120016</v>
      </c>
    </row>
    <row r="6549" spans="1:7">
      <c r="A6549" s="190">
        <v>72657.957507072017</v>
      </c>
      <c r="F6549" s="174">
        <v>6543</v>
      </c>
      <c r="G6549" s="196">
        <v>67559.153471488025</v>
      </c>
    </row>
    <row r="6550" spans="1:7">
      <c r="A6550" s="190">
        <v>72657.957507072017</v>
      </c>
      <c r="F6550" s="174">
        <v>6544</v>
      </c>
      <c r="G6550" s="196">
        <v>72657.957507072017</v>
      </c>
    </row>
    <row r="6551" spans="1:7">
      <c r="A6551" s="190">
        <v>72657.957507072031</v>
      </c>
      <c r="F6551" s="174">
        <v>6545</v>
      </c>
      <c r="G6551" s="196">
        <v>91585.66072320001</v>
      </c>
    </row>
    <row r="6552" spans="1:7">
      <c r="A6552" s="190">
        <v>72657.957507072031</v>
      </c>
      <c r="F6552" s="174">
        <v>6546</v>
      </c>
      <c r="G6552" s="196">
        <v>73165.236480000007</v>
      </c>
    </row>
    <row r="6553" spans="1:7">
      <c r="A6553" s="190">
        <v>72657.957507072031</v>
      </c>
      <c r="F6553" s="174">
        <v>6547</v>
      </c>
      <c r="G6553" s="196">
        <v>77017.434957496327</v>
      </c>
    </row>
    <row r="6554" spans="1:7">
      <c r="A6554" s="190">
        <v>72657.957507072031</v>
      </c>
      <c r="F6554" s="174">
        <v>6548</v>
      </c>
      <c r="G6554" s="196">
        <v>72505.31473920001</v>
      </c>
    </row>
    <row r="6555" spans="1:7">
      <c r="A6555" s="190">
        <v>72657.957507072031</v>
      </c>
      <c r="F6555" s="174">
        <v>6549</v>
      </c>
      <c r="G6555" s="196">
        <v>63975.560069120016</v>
      </c>
    </row>
    <row r="6556" spans="1:7">
      <c r="A6556" s="190">
        <v>72738.367536575999</v>
      </c>
      <c r="F6556" s="174">
        <v>6550</v>
      </c>
      <c r="G6556" s="196">
        <v>69430.136832000018</v>
      </c>
    </row>
    <row r="6557" spans="1:7">
      <c r="A6557" s="190">
        <v>72738.367536575999</v>
      </c>
      <c r="F6557" s="174">
        <v>6551</v>
      </c>
      <c r="G6557" s="196">
        <v>68069.995913543724</v>
      </c>
    </row>
    <row r="6558" spans="1:7">
      <c r="A6558" s="190">
        <v>72738.367536575999</v>
      </c>
      <c r="F6558" s="174">
        <v>6552</v>
      </c>
      <c r="G6558" s="196">
        <v>67089.526784000016</v>
      </c>
    </row>
    <row r="6559" spans="1:7">
      <c r="A6559" s="190">
        <v>72738.367536575999</v>
      </c>
      <c r="F6559" s="174">
        <v>6553</v>
      </c>
      <c r="G6559" s="196">
        <v>108730.49641058306</v>
      </c>
    </row>
    <row r="6560" spans="1:7">
      <c r="A6560" s="190">
        <v>72738.367536575999</v>
      </c>
      <c r="F6560" s="174">
        <v>6554</v>
      </c>
      <c r="G6560" s="196">
        <v>81204.48000000001</v>
      </c>
    </row>
    <row r="6561" spans="1:7">
      <c r="A6561" s="190">
        <v>72738.367536575999</v>
      </c>
      <c r="F6561" s="174">
        <v>6555</v>
      </c>
      <c r="G6561" s="196">
        <v>83980.301762560033</v>
      </c>
    </row>
    <row r="6562" spans="1:7">
      <c r="A6562" s="190">
        <v>72738.367536576014</v>
      </c>
      <c r="F6562" s="174">
        <v>6556</v>
      </c>
      <c r="G6562" s="196">
        <v>60127.406080000015</v>
      </c>
    </row>
    <row r="6563" spans="1:7">
      <c r="A6563" s="190">
        <v>72738.367536576014</v>
      </c>
      <c r="F6563" s="174">
        <v>6557</v>
      </c>
      <c r="G6563" s="196">
        <v>73677.39313536002</v>
      </c>
    </row>
    <row r="6564" spans="1:7">
      <c r="A6564" s="190">
        <v>72738.367536576014</v>
      </c>
      <c r="F6564" s="174">
        <v>6558</v>
      </c>
      <c r="G6564" s="196">
        <v>65081.697269568002</v>
      </c>
    </row>
    <row r="6565" spans="1:7">
      <c r="A6565" s="190">
        <v>72738.367536576014</v>
      </c>
      <c r="F6565" s="174">
        <v>6559</v>
      </c>
      <c r="G6565" s="196">
        <v>68401.240320000012</v>
      </c>
    </row>
    <row r="6566" spans="1:7">
      <c r="A6566" s="190">
        <v>72738.367536576014</v>
      </c>
      <c r="F6566" s="174">
        <v>6560</v>
      </c>
      <c r="G6566" s="196">
        <v>43259.712999999996</v>
      </c>
    </row>
    <row r="6567" spans="1:7">
      <c r="A6567" s="190">
        <v>72738.367536576014</v>
      </c>
      <c r="F6567" s="174">
        <v>6561</v>
      </c>
      <c r="G6567" s="196">
        <v>67559.153471488025</v>
      </c>
    </row>
    <row r="6568" spans="1:7">
      <c r="A6568" s="190">
        <v>72738.367536576014</v>
      </c>
      <c r="F6568" s="174">
        <v>6562</v>
      </c>
      <c r="G6568" s="196">
        <v>72001.305600000007</v>
      </c>
    </row>
    <row r="6569" spans="1:7">
      <c r="A6569" s="190">
        <v>72777.600000000006</v>
      </c>
      <c r="F6569" s="174">
        <v>6563</v>
      </c>
      <c r="G6569" s="196">
        <v>51608.786715220012</v>
      </c>
    </row>
    <row r="6570" spans="1:7">
      <c r="A6570" s="190">
        <v>72777.600000000006</v>
      </c>
      <c r="F6570" s="174">
        <v>6564</v>
      </c>
      <c r="G6570" s="196">
        <v>39102.284631827497</v>
      </c>
    </row>
    <row r="6571" spans="1:7">
      <c r="A6571" s="190">
        <v>72777.600000000006</v>
      </c>
      <c r="F6571" s="174">
        <v>6565</v>
      </c>
      <c r="G6571" s="196">
        <v>51998.078999999998</v>
      </c>
    </row>
    <row r="6572" spans="1:7">
      <c r="A6572" s="190">
        <v>72777.600000000006</v>
      </c>
      <c r="F6572" s="174">
        <v>6566</v>
      </c>
      <c r="G6572" s="196">
        <v>76482.060533760028</v>
      </c>
    </row>
    <row r="6573" spans="1:7">
      <c r="A6573" s="190">
        <v>72777.600000000006</v>
      </c>
      <c r="F6573" s="174">
        <v>6567</v>
      </c>
      <c r="G6573" s="196">
        <v>69391.450598400013</v>
      </c>
    </row>
    <row r="6574" spans="1:7">
      <c r="A6574" s="190">
        <v>72777.600000000006</v>
      </c>
      <c r="F6574" s="174">
        <v>6568</v>
      </c>
      <c r="G6574" s="196">
        <v>58263.456491520024</v>
      </c>
    </row>
    <row r="6575" spans="1:7">
      <c r="A6575" s="190">
        <v>72778.919700479993</v>
      </c>
      <c r="F6575" s="174">
        <v>6569</v>
      </c>
      <c r="G6575" s="196">
        <v>60842.94</v>
      </c>
    </row>
    <row r="6576" spans="1:7">
      <c r="A6576" s="190">
        <v>72778.919700479993</v>
      </c>
      <c r="F6576" s="174">
        <v>6570</v>
      </c>
      <c r="G6576" s="196">
        <v>60127.406080000015</v>
      </c>
    </row>
    <row r="6577" spans="1:7">
      <c r="A6577" s="190">
        <v>72778.919700479993</v>
      </c>
      <c r="F6577" s="174">
        <v>6571</v>
      </c>
      <c r="G6577" s="196">
        <v>103624.10887679999</v>
      </c>
    </row>
    <row r="6578" spans="1:7">
      <c r="A6578" s="190">
        <v>72778.919700480008</v>
      </c>
      <c r="F6578" s="174">
        <v>6572</v>
      </c>
      <c r="G6578" s="196">
        <v>38787.545440000009</v>
      </c>
    </row>
    <row r="6579" spans="1:7">
      <c r="A6579" s="190">
        <v>72778.919700480008</v>
      </c>
      <c r="F6579" s="174">
        <v>6573</v>
      </c>
      <c r="G6579" s="196">
        <v>62397.694799999997</v>
      </c>
    </row>
    <row r="6580" spans="1:7">
      <c r="A6580" s="190">
        <v>72778.919700480023</v>
      </c>
      <c r="F6580" s="174">
        <v>6574</v>
      </c>
      <c r="G6580" s="196">
        <v>67559.153471488025</v>
      </c>
    </row>
    <row r="6581" spans="1:7">
      <c r="A6581" s="190">
        <v>72778.919700480023</v>
      </c>
      <c r="F6581" s="174">
        <v>6575</v>
      </c>
      <c r="G6581" s="196">
        <v>116059.00194201602</v>
      </c>
    </row>
    <row r="6582" spans="1:7">
      <c r="A6582" s="190">
        <v>72778.919700480023</v>
      </c>
      <c r="F6582" s="174">
        <v>6576</v>
      </c>
      <c r="G6582" s="196">
        <v>81772.911359999998</v>
      </c>
    </row>
    <row r="6583" spans="1:7">
      <c r="A6583" s="190">
        <v>72778.919700480023</v>
      </c>
      <c r="F6583" s="174">
        <v>6577</v>
      </c>
      <c r="G6583" s="196">
        <v>63805.585558400016</v>
      </c>
    </row>
    <row r="6584" spans="1:7">
      <c r="A6584" s="190">
        <v>72778.919700480023</v>
      </c>
      <c r="F6584" s="174">
        <v>6578</v>
      </c>
      <c r="G6584" s="196">
        <v>46596.565598999994</v>
      </c>
    </row>
    <row r="6585" spans="1:7">
      <c r="A6585" s="190">
        <v>72810.921628139549</v>
      </c>
      <c r="F6585" s="174">
        <v>6579</v>
      </c>
      <c r="G6585" s="196">
        <v>48606.613526800007</v>
      </c>
    </row>
    <row r="6586" spans="1:7">
      <c r="A6586" s="190">
        <v>72810.921628139549</v>
      </c>
      <c r="F6586" s="174">
        <v>6580</v>
      </c>
      <c r="G6586" s="196">
        <v>67342.694809600027</v>
      </c>
    </row>
    <row r="6587" spans="1:7">
      <c r="A6587" s="190">
        <v>72810.921628139549</v>
      </c>
      <c r="F6587" s="174">
        <v>6581</v>
      </c>
      <c r="G6587" s="196">
        <v>58262.400000000009</v>
      </c>
    </row>
    <row r="6588" spans="1:7">
      <c r="A6588" s="190">
        <v>72890.179199999999</v>
      </c>
      <c r="F6588" s="174">
        <v>6582</v>
      </c>
      <c r="G6588" s="196">
        <v>46125.236389120015</v>
      </c>
    </row>
    <row r="6589" spans="1:7">
      <c r="A6589" s="190">
        <v>72891.500941916151</v>
      </c>
      <c r="F6589" s="174">
        <v>6583</v>
      </c>
      <c r="G6589" s="196">
        <v>57922.478880000002</v>
      </c>
    </row>
    <row r="6590" spans="1:7">
      <c r="A6590" s="190">
        <v>72891.500941916165</v>
      </c>
      <c r="F6590" s="174">
        <v>6584</v>
      </c>
      <c r="G6590" s="196">
        <v>64765.353891840015</v>
      </c>
    </row>
    <row r="6591" spans="1:7">
      <c r="A6591" s="190">
        <v>72891.500941916165</v>
      </c>
      <c r="F6591" s="174">
        <v>6585</v>
      </c>
      <c r="G6591" s="196">
        <v>112445.20404418564</v>
      </c>
    </row>
    <row r="6592" spans="1:7">
      <c r="A6592" s="190">
        <v>72891.500941916165</v>
      </c>
      <c r="F6592" s="174">
        <v>6586</v>
      </c>
      <c r="G6592" s="196">
        <v>74628.541209600007</v>
      </c>
    </row>
    <row r="6593" spans="1:7">
      <c r="A6593" s="190">
        <v>72891.500941916165</v>
      </c>
      <c r="F6593" s="174">
        <v>6587</v>
      </c>
      <c r="G6593" s="196">
        <v>61697.722464060003</v>
      </c>
    </row>
    <row r="6594" spans="1:7">
      <c r="A6594" s="190">
        <v>72891.500941916165</v>
      </c>
      <c r="F6594" s="174">
        <v>6588</v>
      </c>
      <c r="G6594" s="196">
        <v>64557.846528000009</v>
      </c>
    </row>
    <row r="6595" spans="1:7">
      <c r="A6595" s="190">
        <v>72891.50094191618</v>
      </c>
      <c r="F6595" s="174">
        <v>6589</v>
      </c>
      <c r="G6595" s="196">
        <v>81637.000704000005</v>
      </c>
    </row>
    <row r="6596" spans="1:7">
      <c r="A6596" s="190">
        <v>72891.50094191618</v>
      </c>
      <c r="F6596" s="174">
        <v>6590</v>
      </c>
      <c r="G6596" s="196">
        <v>85659.907797811218</v>
      </c>
    </row>
    <row r="6597" spans="1:7">
      <c r="A6597" s="190">
        <v>72891.50094191618</v>
      </c>
      <c r="F6597" s="174">
        <v>6591</v>
      </c>
      <c r="G6597" s="196">
        <v>100776.36211507203</v>
      </c>
    </row>
    <row r="6598" spans="1:7">
      <c r="A6598" s="190">
        <v>72891.50094191618</v>
      </c>
      <c r="F6598" s="174">
        <v>6592</v>
      </c>
      <c r="G6598" s="196">
        <v>79481.357025280027</v>
      </c>
    </row>
    <row r="6599" spans="1:7">
      <c r="A6599" s="190">
        <v>72891.500941916194</v>
      </c>
      <c r="F6599" s="174">
        <v>6593</v>
      </c>
      <c r="G6599" s="196">
        <v>76609.389158400008</v>
      </c>
    </row>
    <row r="6600" spans="1:7">
      <c r="A6600" s="190">
        <v>72930.816000000006</v>
      </c>
      <c r="F6600" s="174">
        <v>6594</v>
      </c>
      <c r="G6600" s="196">
        <v>83408.369587199995</v>
      </c>
    </row>
    <row r="6601" spans="1:7">
      <c r="A6601" s="190">
        <v>72930.816000000006</v>
      </c>
      <c r="F6601" s="174">
        <v>6595</v>
      </c>
      <c r="G6601" s="196">
        <v>28070.656411</v>
      </c>
    </row>
    <row r="6602" spans="1:7">
      <c r="A6602" s="190">
        <v>72930.816000000006</v>
      </c>
      <c r="F6602" s="174">
        <v>6596</v>
      </c>
      <c r="G6602" s="196">
        <v>57304.63910528001</v>
      </c>
    </row>
    <row r="6603" spans="1:7">
      <c r="A6603" s="190">
        <v>72930.816000000006</v>
      </c>
      <c r="F6603" s="174">
        <v>6597</v>
      </c>
      <c r="G6603" s="196">
        <v>60548.297922560028</v>
      </c>
    </row>
    <row r="6604" spans="1:7">
      <c r="A6604" s="190">
        <v>72930.816000000006</v>
      </c>
      <c r="F6604" s="174">
        <v>6598</v>
      </c>
      <c r="G6604" s="196">
        <v>76770.672082944016</v>
      </c>
    </row>
    <row r="6605" spans="1:7">
      <c r="A6605" s="190">
        <v>72930.816000000006</v>
      </c>
      <c r="F6605" s="174">
        <v>6599</v>
      </c>
      <c r="G6605" s="196">
        <v>64629.292224000012</v>
      </c>
    </row>
    <row r="6606" spans="1:7">
      <c r="A6606" s="190">
        <v>72932.138478796813</v>
      </c>
      <c r="F6606" s="174">
        <v>6600</v>
      </c>
      <c r="G6606" s="196">
        <v>59179.28738400001</v>
      </c>
    </row>
    <row r="6607" spans="1:7">
      <c r="A6607" s="190">
        <v>72932.138478796813</v>
      </c>
      <c r="F6607" s="174">
        <v>6601</v>
      </c>
      <c r="G6607" s="196">
        <v>77555.150668800008</v>
      </c>
    </row>
    <row r="6608" spans="1:7">
      <c r="A6608" s="190">
        <v>72932.138478796827</v>
      </c>
      <c r="F6608" s="174">
        <v>6602</v>
      </c>
      <c r="G6608" s="196">
        <v>43581.686056384016</v>
      </c>
    </row>
    <row r="6609" spans="1:7">
      <c r="A6609" s="190">
        <v>72932.138478796827</v>
      </c>
      <c r="F6609" s="174">
        <v>6603</v>
      </c>
      <c r="G6609" s="196">
        <v>79182.554931200022</v>
      </c>
    </row>
    <row r="6610" spans="1:7">
      <c r="A6610" s="190">
        <v>72932.138478796827</v>
      </c>
      <c r="F6610" s="174">
        <v>6604</v>
      </c>
      <c r="G6610" s="196">
        <v>63975.560069120031</v>
      </c>
    </row>
    <row r="6611" spans="1:7">
      <c r="A6611" s="190">
        <v>73011.527999999991</v>
      </c>
      <c r="F6611" s="174">
        <v>6605</v>
      </c>
      <c r="G6611" s="196">
        <v>58386.11639992323</v>
      </c>
    </row>
    <row r="6612" spans="1:7">
      <c r="A6612" s="190">
        <v>73011.528000000006</v>
      </c>
      <c r="F6612" s="174">
        <v>6606</v>
      </c>
      <c r="G6612" s="196">
        <v>65892.904020000002</v>
      </c>
    </row>
    <row r="6613" spans="1:7">
      <c r="A6613" s="190">
        <v>73011.528000000006</v>
      </c>
      <c r="F6613" s="174">
        <v>6607</v>
      </c>
      <c r="G6613" s="196">
        <v>52217.248742400021</v>
      </c>
    </row>
    <row r="6614" spans="1:7">
      <c r="A6614" s="190">
        <v>73012.851942374415</v>
      </c>
      <c r="F6614" s="174">
        <v>6608</v>
      </c>
      <c r="G6614" s="196">
        <v>53038.040579999986</v>
      </c>
    </row>
    <row r="6615" spans="1:7">
      <c r="A6615" s="190">
        <v>73012.851942374415</v>
      </c>
      <c r="F6615" s="174">
        <v>6609</v>
      </c>
      <c r="G6615" s="196">
        <v>39288.278400000003</v>
      </c>
    </row>
    <row r="6616" spans="1:7">
      <c r="A6616" s="190">
        <v>73012.851942374415</v>
      </c>
      <c r="F6616" s="174">
        <v>6610</v>
      </c>
      <c r="G6616" s="196">
        <v>105742.41841975137</v>
      </c>
    </row>
    <row r="6617" spans="1:7">
      <c r="A6617" s="190">
        <v>73012.851942374429</v>
      </c>
      <c r="F6617" s="174">
        <v>6611</v>
      </c>
      <c r="G6617" s="196">
        <v>108201.98879723524</v>
      </c>
    </row>
    <row r="6618" spans="1:7">
      <c r="A6618" s="190">
        <v>73053.557133312017</v>
      </c>
      <c r="F6618" s="174">
        <v>6612</v>
      </c>
      <c r="G6618" s="196">
        <v>41691.663957000004</v>
      </c>
    </row>
    <row r="6619" spans="1:7">
      <c r="A6619" s="190">
        <v>73084.354560000022</v>
      </c>
      <c r="F6619" s="174">
        <v>6613</v>
      </c>
      <c r="G6619" s="196">
        <v>68507.049757440021</v>
      </c>
    </row>
    <row r="6620" spans="1:7">
      <c r="A6620" s="190">
        <v>73084.354560000022</v>
      </c>
      <c r="F6620" s="174">
        <v>6614</v>
      </c>
      <c r="G6620" s="196">
        <v>49130.674049999994</v>
      </c>
    </row>
    <row r="6621" spans="1:7">
      <c r="A6621" s="190">
        <v>73084.354560000022</v>
      </c>
      <c r="F6621" s="174">
        <v>6615</v>
      </c>
      <c r="G6621" s="196">
        <v>51991.95740520001</v>
      </c>
    </row>
    <row r="6622" spans="1:7">
      <c r="A6622" s="190">
        <v>73165.236479999992</v>
      </c>
      <c r="F6622" s="174">
        <v>6616</v>
      </c>
      <c r="G6622" s="196">
        <v>73718.468812800013</v>
      </c>
    </row>
    <row r="6623" spans="1:7">
      <c r="A6623" s="190">
        <v>73165.236480000007</v>
      </c>
      <c r="F6623" s="174">
        <v>6617</v>
      </c>
      <c r="G6623" s="196">
        <v>103292.09856000003</v>
      </c>
    </row>
    <row r="6624" spans="1:7">
      <c r="A6624" s="190">
        <v>73165.236480000007</v>
      </c>
      <c r="F6624" s="174">
        <v>6618</v>
      </c>
      <c r="G6624" s="196">
        <v>114086.44767744002</v>
      </c>
    </row>
    <row r="6625" spans="1:7">
      <c r="A6625" s="190">
        <v>73165.236480000007</v>
      </c>
      <c r="F6625" s="174">
        <v>6619</v>
      </c>
      <c r="G6625" s="196">
        <v>76855.633623551999</v>
      </c>
    </row>
    <row r="6626" spans="1:7">
      <c r="A6626" s="190">
        <v>73165.236480000007</v>
      </c>
      <c r="F6626" s="174">
        <v>6620</v>
      </c>
      <c r="G6626" s="196">
        <v>93572.896757759998</v>
      </c>
    </row>
    <row r="6627" spans="1:7">
      <c r="A6627" s="190">
        <v>73165.236480000007</v>
      </c>
      <c r="F6627" s="174">
        <v>6621</v>
      </c>
      <c r="G6627" s="196">
        <v>52298.023267660821</v>
      </c>
    </row>
    <row r="6628" spans="1:7">
      <c r="A6628" s="190">
        <v>73165.236480000007</v>
      </c>
      <c r="F6628" s="174">
        <v>6622</v>
      </c>
      <c r="G6628" s="196">
        <v>46099.53556594401</v>
      </c>
    </row>
    <row r="6629" spans="1:7">
      <c r="A6629" s="190">
        <v>73165.236480000007</v>
      </c>
      <c r="F6629" s="174">
        <v>6623</v>
      </c>
      <c r="G6629" s="196">
        <v>37147.170400236122</v>
      </c>
    </row>
    <row r="6630" spans="1:7">
      <c r="A6630" s="190">
        <v>73165.236480000007</v>
      </c>
      <c r="F6630" s="174">
        <v>6624</v>
      </c>
      <c r="G6630" s="196">
        <v>55829.5164</v>
      </c>
    </row>
    <row r="6631" spans="1:7">
      <c r="A6631" s="190">
        <v>73165.236480000007</v>
      </c>
      <c r="F6631" s="174">
        <v>6625</v>
      </c>
      <c r="G6631" s="196">
        <v>76482.060533760028</v>
      </c>
    </row>
    <row r="6632" spans="1:7">
      <c r="A6632" s="190">
        <v>73165.236480000007</v>
      </c>
      <c r="F6632" s="174">
        <v>6626</v>
      </c>
      <c r="G6632" s="196">
        <v>81205.952507904018</v>
      </c>
    </row>
    <row r="6633" spans="1:7">
      <c r="A6633" s="190">
        <v>73165.236480000007</v>
      </c>
      <c r="F6633" s="174">
        <v>6627</v>
      </c>
      <c r="G6633" s="196">
        <v>89928.758814720029</v>
      </c>
    </row>
    <row r="6634" spans="1:7">
      <c r="A6634" s="190">
        <v>73165.236480000007</v>
      </c>
      <c r="F6634" s="174">
        <v>6628</v>
      </c>
      <c r="G6634" s="196">
        <v>55527.188400000006</v>
      </c>
    </row>
    <row r="6635" spans="1:7">
      <c r="A6635" s="190">
        <v>73165.236480000007</v>
      </c>
      <c r="F6635" s="174">
        <v>6629</v>
      </c>
      <c r="G6635" s="196">
        <v>57520.88302643202</v>
      </c>
    </row>
    <row r="6636" spans="1:7">
      <c r="A6636" s="190">
        <v>73165.236480000007</v>
      </c>
      <c r="F6636" s="174">
        <v>6630</v>
      </c>
      <c r="G6636" s="196">
        <v>34631.737000000001</v>
      </c>
    </row>
    <row r="6637" spans="1:7">
      <c r="A6637" s="190">
        <v>73165.236480000021</v>
      </c>
      <c r="F6637" s="174">
        <v>6631</v>
      </c>
      <c r="G6637" s="196">
        <v>97447.143009484833</v>
      </c>
    </row>
    <row r="6638" spans="1:7">
      <c r="A6638" s="190">
        <v>73165.236480000021</v>
      </c>
      <c r="F6638" s="174">
        <v>6632</v>
      </c>
      <c r="G6638" s="196">
        <v>63939.913106944012</v>
      </c>
    </row>
    <row r="6639" spans="1:7">
      <c r="A6639" s="190">
        <v>73165.236480000021</v>
      </c>
      <c r="F6639" s="174">
        <v>6633</v>
      </c>
      <c r="G6639" s="196">
        <v>38977.001412999998</v>
      </c>
    </row>
    <row r="6640" spans="1:7">
      <c r="A6640" s="190">
        <v>73165.236480000021</v>
      </c>
      <c r="F6640" s="174">
        <v>6634</v>
      </c>
      <c r="G6640" s="196">
        <v>61201.109760000014</v>
      </c>
    </row>
    <row r="6641" spans="1:7">
      <c r="A6641" s="190">
        <v>73287.043199999986</v>
      </c>
      <c r="F6641" s="174">
        <v>6635</v>
      </c>
      <c r="G6641" s="196">
        <v>48891.864000000001</v>
      </c>
    </row>
    <row r="6642" spans="1:7">
      <c r="A6642" s="190">
        <v>73287.043199999986</v>
      </c>
      <c r="F6642" s="174">
        <v>6636</v>
      </c>
      <c r="G6642" s="196">
        <v>90458.150753402922</v>
      </c>
    </row>
    <row r="6643" spans="1:7">
      <c r="A6643" s="190">
        <v>73287.043199999986</v>
      </c>
      <c r="F6643" s="174">
        <v>6637</v>
      </c>
      <c r="G6643" s="196">
        <v>68765.566926336018</v>
      </c>
    </row>
    <row r="6644" spans="1:7">
      <c r="A6644" s="190">
        <v>73287.0432</v>
      </c>
      <c r="F6644" s="174">
        <v>6638</v>
      </c>
      <c r="G6644" s="196">
        <v>96608.918568960013</v>
      </c>
    </row>
    <row r="6645" spans="1:7">
      <c r="A6645" s="190">
        <v>73287.0432</v>
      </c>
      <c r="F6645" s="174">
        <v>6639</v>
      </c>
      <c r="G6645" s="196">
        <v>77469.415833600011</v>
      </c>
    </row>
    <row r="6646" spans="1:7">
      <c r="A6646" s="190">
        <v>73287.0432</v>
      </c>
      <c r="F6646" s="174">
        <v>6640</v>
      </c>
      <c r="G6646" s="196">
        <v>43326.631171000008</v>
      </c>
    </row>
    <row r="6647" spans="1:7">
      <c r="A6647" s="190">
        <v>73287.0432</v>
      </c>
      <c r="F6647" s="174">
        <v>6641</v>
      </c>
      <c r="G6647" s="196">
        <v>67417.222476800016</v>
      </c>
    </row>
    <row r="6648" spans="1:7">
      <c r="A6648" s="190">
        <v>73287.0432</v>
      </c>
      <c r="F6648" s="174">
        <v>6642</v>
      </c>
      <c r="G6648" s="196">
        <v>46596.565599000001</v>
      </c>
    </row>
    <row r="6649" spans="1:7">
      <c r="A6649" s="190">
        <v>73287.0432</v>
      </c>
      <c r="F6649" s="174">
        <v>6643</v>
      </c>
      <c r="G6649" s="196">
        <v>76482.060533760014</v>
      </c>
    </row>
    <row r="6650" spans="1:7">
      <c r="A6650" s="190">
        <v>73287.0432</v>
      </c>
      <c r="F6650" s="174">
        <v>6644</v>
      </c>
      <c r="G6650" s="196">
        <v>88684.461522944039</v>
      </c>
    </row>
    <row r="6651" spans="1:7">
      <c r="A6651" s="190">
        <v>73287.0432</v>
      </c>
      <c r="F6651" s="174">
        <v>6645</v>
      </c>
      <c r="G6651" s="196">
        <v>61561.387991040014</v>
      </c>
    </row>
    <row r="6652" spans="1:7">
      <c r="A6652" s="190">
        <v>73319.268556800002</v>
      </c>
      <c r="F6652" s="174">
        <v>6646</v>
      </c>
      <c r="G6652" s="196">
        <v>100720.20987248642</v>
      </c>
    </row>
    <row r="6653" spans="1:7">
      <c r="A6653" s="190">
        <v>73319.268556800016</v>
      </c>
      <c r="F6653" s="174">
        <v>6647</v>
      </c>
      <c r="G6653" s="196">
        <v>57001.03360000001</v>
      </c>
    </row>
    <row r="6654" spans="1:7">
      <c r="A6654" s="190">
        <v>73319.268556800016</v>
      </c>
      <c r="F6654" s="174">
        <v>6648</v>
      </c>
      <c r="G6654" s="196">
        <v>65463.632640000003</v>
      </c>
    </row>
    <row r="6655" spans="1:7">
      <c r="A6655" s="190">
        <v>73319.268556800016</v>
      </c>
      <c r="F6655" s="174">
        <v>6649</v>
      </c>
      <c r="G6655" s="196">
        <v>72232.738368000006</v>
      </c>
    </row>
    <row r="6656" spans="1:7">
      <c r="A6656" s="190">
        <v>73319.268556800016</v>
      </c>
      <c r="F6656" s="174">
        <v>6650</v>
      </c>
      <c r="G6656" s="196">
        <v>80596.529126400012</v>
      </c>
    </row>
    <row r="6657" spans="1:7">
      <c r="A6657" s="190">
        <v>73319.268556800016</v>
      </c>
      <c r="F6657" s="174">
        <v>6651</v>
      </c>
      <c r="G6657" s="196">
        <v>97177.635221667879</v>
      </c>
    </row>
    <row r="6658" spans="1:7">
      <c r="A6658" s="190">
        <v>73319.268556800031</v>
      </c>
      <c r="F6658" s="174">
        <v>6652</v>
      </c>
      <c r="G6658" s="196">
        <v>51630.543600000005</v>
      </c>
    </row>
    <row r="6659" spans="1:7">
      <c r="A6659" s="190">
        <v>73400.4104544</v>
      </c>
      <c r="F6659" s="174">
        <v>6653</v>
      </c>
      <c r="G6659" s="196">
        <v>76855.633623552014</v>
      </c>
    </row>
    <row r="6660" spans="1:7">
      <c r="A6660" s="190">
        <v>73400.4104544</v>
      </c>
      <c r="F6660" s="174">
        <v>6654</v>
      </c>
      <c r="G6660" s="196">
        <v>77392.219679999995</v>
      </c>
    </row>
    <row r="6661" spans="1:7">
      <c r="A6661" s="190">
        <v>73400.4104544</v>
      </c>
      <c r="F6661" s="174">
        <v>6655</v>
      </c>
      <c r="G6661" s="196">
        <v>56969.272820000006</v>
      </c>
    </row>
    <row r="6662" spans="1:7">
      <c r="A6662" s="190">
        <v>73400.410454400015</v>
      </c>
      <c r="F6662" s="174">
        <v>6656</v>
      </c>
      <c r="G6662" s="196">
        <v>61073.643448652809</v>
      </c>
    </row>
    <row r="6663" spans="1:7">
      <c r="A6663" s="190">
        <v>73400.410454400015</v>
      </c>
      <c r="F6663" s="174">
        <v>6657</v>
      </c>
      <c r="G6663" s="196">
        <v>67163.77427200001</v>
      </c>
    </row>
    <row r="6664" spans="1:7">
      <c r="A6664" s="190">
        <v>73400.410454400015</v>
      </c>
      <c r="F6664" s="174">
        <v>6658</v>
      </c>
      <c r="G6664" s="196">
        <v>102190.31617536001</v>
      </c>
    </row>
    <row r="6665" spans="1:7">
      <c r="A6665" s="190">
        <v>73400.410454400015</v>
      </c>
      <c r="F6665" s="174">
        <v>6659</v>
      </c>
      <c r="G6665" s="196">
        <v>46176.282850460011</v>
      </c>
    </row>
    <row r="6666" spans="1:7">
      <c r="A6666" s="190">
        <v>73441.331711999985</v>
      </c>
      <c r="F6666" s="174">
        <v>6660</v>
      </c>
      <c r="G6666" s="196">
        <v>57858.447360000013</v>
      </c>
    </row>
    <row r="6667" spans="1:7">
      <c r="A6667" s="190">
        <v>73441.331711999985</v>
      </c>
      <c r="F6667" s="174">
        <v>6661</v>
      </c>
      <c r="G6667" s="196">
        <v>58548.041651904001</v>
      </c>
    </row>
    <row r="6668" spans="1:7">
      <c r="A6668" s="190">
        <v>73441.331711999999</v>
      </c>
      <c r="F6668" s="174">
        <v>6662</v>
      </c>
      <c r="G6668" s="196">
        <v>72304.788111360031</v>
      </c>
    </row>
    <row r="6669" spans="1:7">
      <c r="A6669" s="190">
        <v>73441.331711999999</v>
      </c>
      <c r="F6669" s="174">
        <v>6663</v>
      </c>
      <c r="G6669" s="196">
        <v>81070.98416578563</v>
      </c>
    </row>
    <row r="6670" spans="1:7">
      <c r="A6670" s="190">
        <v>73441.331711999999</v>
      </c>
      <c r="F6670" s="174">
        <v>6664</v>
      </c>
      <c r="G6670" s="196">
        <v>83723.118151679999</v>
      </c>
    </row>
    <row r="6671" spans="1:7">
      <c r="A6671" s="190">
        <v>73441.331711999999</v>
      </c>
      <c r="F6671" s="174">
        <v>6665</v>
      </c>
      <c r="G6671" s="196">
        <v>68507.049757440007</v>
      </c>
    </row>
    <row r="6672" spans="1:7">
      <c r="A6672" s="190">
        <v>73441.331711999999</v>
      </c>
      <c r="F6672" s="174">
        <v>6666</v>
      </c>
      <c r="G6672" s="196">
        <v>61397.827612800014</v>
      </c>
    </row>
    <row r="6673" spans="1:7">
      <c r="A6673" s="190">
        <v>73441.331711999999</v>
      </c>
      <c r="F6673" s="174">
        <v>6667</v>
      </c>
      <c r="G6673" s="196">
        <v>49764.932999999997</v>
      </c>
    </row>
    <row r="6674" spans="1:7">
      <c r="A6674" s="190">
        <v>73441.331711999999</v>
      </c>
      <c r="F6674" s="174">
        <v>6668</v>
      </c>
      <c r="G6674" s="196">
        <v>65117.980784640014</v>
      </c>
    </row>
    <row r="6675" spans="1:7">
      <c r="A6675" s="190">
        <v>73441.331711999999</v>
      </c>
      <c r="F6675" s="174">
        <v>6669</v>
      </c>
      <c r="G6675" s="196">
        <v>68545.242931200017</v>
      </c>
    </row>
    <row r="6676" spans="1:7">
      <c r="A6676" s="190">
        <v>73441.331711999999</v>
      </c>
      <c r="F6676" s="174">
        <v>6670</v>
      </c>
      <c r="G6676" s="196">
        <v>45855.29578</v>
      </c>
    </row>
    <row r="6677" spans="1:7">
      <c r="A6677" s="190">
        <v>73441.331711999999</v>
      </c>
      <c r="F6677" s="174">
        <v>6671</v>
      </c>
      <c r="G6677" s="196">
        <v>59179.287383999988</v>
      </c>
    </row>
    <row r="6678" spans="1:7">
      <c r="A6678" s="190">
        <v>73441.331711999999</v>
      </c>
      <c r="F6678" s="174">
        <v>6672</v>
      </c>
      <c r="G6678" s="196">
        <v>57520.88302643202</v>
      </c>
    </row>
    <row r="6679" spans="1:7">
      <c r="A6679" s="190">
        <v>73441.331711999999</v>
      </c>
      <c r="F6679" s="174">
        <v>6673</v>
      </c>
      <c r="G6679" s="196">
        <v>79781.286674432034</v>
      </c>
    </row>
    <row r="6680" spans="1:7">
      <c r="A6680" s="190">
        <v>73441.331711999999</v>
      </c>
      <c r="F6680" s="174">
        <v>6674</v>
      </c>
      <c r="G6680" s="196">
        <v>95631.709097164843</v>
      </c>
    </row>
    <row r="6681" spans="1:7">
      <c r="A6681" s="190">
        <v>73441.331711999999</v>
      </c>
      <c r="F6681" s="174">
        <v>6675</v>
      </c>
      <c r="G6681" s="196">
        <v>73677.39313536002</v>
      </c>
    </row>
    <row r="6682" spans="1:7">
      <c r="A6682" s="190">
        <v>73441.331712000014</v>
      </c>
      <c r="F6682" s="174">
        <v>6676</v>
      </c>
      <c r="G6682" s="196">
        <v>85659.907797811233</v>
      </c>
    </row>
    <row r="6683" spans="1:7">
      <c r="A6683" s="190">
        <v>73441.331712000014</v>
      </c>
      <c r="F6683" s="174">
        <v>6677</v>
      </c>
      <c r="G6683" s="196">
        <v>46596.565599000001</v>
      </c>
    </row>
    <row r="6684" spans="1:7">
      <c r="A6684" s="190">
        <v>73441.331712000014</v>
      </c>
      <c r="F6684" s="174">
        <v>6678</v>
      </c>
      <c r="G6684" s="196">
        <v>46028.334632000006</v>
      </c>
    </row>
    <row r="6685" spans="1:7">
      <c r="A6685" s="190">
        <v>73441.331712000014</v>
      </c>
      <c r="F6685" s="174">
        <v>6679</v>
      </c>
      <c r="G6685" s="196">
        <v>31255.142642499999</v>
      </c>
    </row>
    <row r="6686" spans="1:7">
      <c r="A6686" s="190">
        <v>73441.331712000014</v>
      </c>
      <c r="F6686" s="174">
        <v>6680</v>
      </c>
      <c r="G6686" s="196">
        <v>95939.096733548577</v>
      </c>
    </row>
    <row r="6687" spans="1:7">
      <c r="A6687" s="190">
        <v>73441.331712000014</v>
      </c>
      <c r="F6687" s="174">
        <v>6681</v>
      </c>
      <c r="G6687" s="196">
        <v>82391.2298496</v>
      </c>
    </row>
    <row r="6688" spans="1:7">
      <c r="A6688" s="190">
        <v>73441.331712000014</v>
      </c>
      <c r="F6688" s="174">
        <v>6682</v>
      </c>
      <c r="G6688" s="196">
        <v>75034.870041600007</v>
      </c>
    </row>
    <row r="6689" spans="1:7">
      <c r="A6689" s="190">
        <v>73441.331712000014</v>
      </c>
      <c r="F6689" s="174">
        <v>6683</v>
      </c>
      <c r="G6689" s="196">
        <v>51825.375840000015</v>
      </c>
    </row>
    <row r="6690" spans="1:7">
      <c r="A6690" s="190">
        <v>73441.331712000014</v>
      </c>
      <c r="F6690" s="174">
        <v>6684</v>
      </c>
      <c r="G6690" s="196">
        <v>87944.451839999994</v>
      </c>
    </row>
    <row r="6691" spans="1:7">
      <c r="A6691" s="190">
        <v>73441.331712000014</v>
      </c>
      <c r="F6691" s="174">
        <v>6685</v>
      </c>
      <c r="G6691" s="196">
        <v>57640.934400000006</v>
      </c>
    </row>
    <row r="6692" spans="1:7">
      <c r="A6692" s="190">
        <v>73441.331712000014</v>
      </c>
      <c r="F6692" s="174">
        <v>6686</v>
      </c>
      <c r="G6692" s="196">
        <v>43187.813200000004</v>
      </c>
    </row>
    <row r="6693" spans="1:7">
      <c r="A6693" s="190">
        <v>73522.608695999996</v>
      </c>
      <c r="F6693" s="174">
        <v>6687</v>
      </c>
      <c r="G6693" s="196">
        <v>38765.933152999998</v>
      </c>
    </row>
    <row r="6694" spans="1:7">
      <c r="A6694" s="190">
        <v>73522.608695999996</v>
      </c>
      <c r="F6694" s="174">
        <v>6688</v>
      </c>
      <c r="G6694" s="196">
        <v>52020.943296000005</v>
      </c>
    </row>
    <row r="6695" spans="1:7">
      <c r="A6695" s="190">
        <v>73522.608695999996</v>
      </c>
      <c r="F6695" s="174">
        <v>6689</v>
      </c>
      <c r="G6695" s="196">
        <v>103681.88006400004</v>
      </c>
    </row>
    <row r="6696" spans="1:7">
      <c r="A6696" s="190">
        <v>73522.60869600001</v>
      </c>
      <c r="F6696" s="174">
        <v>6690</v>
      </c>
      <c r="G6696" s="196">
        <v>58141.054272000001</v>
      </c>
    </row>
    <row r="6697" spans="1:7">
      <c r="A6697" s="190">
        <v>73522.60869600001</v>
      </c>
      <c r="F6697" s="174">
        <v>6691</v>
      </c>
      <c r="G6697" s="196">
        <v>76321.383936000013</v>
      </c>
    </row>
    <row r="6698" spans="1:7">
      <c r="A6698" s="190">
        <v>73522.60869600001</v>
      </c>
      <c r="F6698" s="174">
        <v>6692</v>
      </c>
      <c r="G6698" s="196">
        <v>45875.459006720012</v>
      </c>
    </row>
    <row r="6699" spans="1:7">
      <c r="A6699" s="190">
        <v>73554.93763430402</v>
      </c>
      <c r="F6699" s="174">
        <v>6693</v>
      </c>
      <c r="G6699" s="196">
        <v>67559.153471488025</v>
      </c>
    </row>
    <row r="6700" spans="1:7">
      <c r="A6700" s="190">
        <v>73554.93763430402</v>
      </c>
      <c r="F6700" s="174">
        <v>6694</v>
      </c>
      <c r="G6700" s="196">
        <v>72232.73836800002</v>
      </c>
    </row>
    <row r="6701" spans="1:7">
      <c r="A6701" s="190">
        <v>73554.93763430402</v>
      </c>
      <c r="F6701" s="174">
        <v>6695</v>
      </c>
      <c r="G6701" s="196">
        <v>55142.19989376</v>
      </c>
    </row>
    <row r="6702" spans="1:7">
      <c r="A6702" s="190">
        <v>73563.598080000011</v>
      </c>
      <c r="F6702" s="174">
        <v>6696</v>
      </c>
      <c r="G6702" s="196">
        <v>134934.24485302283</v>
      </c>
    </row>
    <row r="6703" spans="1:7">
      <c r="A6703" s="190">
        <v>73563.598080000011</v>
      </c>
      <c r="F6703" s="174">
        <v>6697</v>
      </c>
      <c r="G6703" s="196">
        <v>73441.331711999985</v>
      </c>
    </row>
    <row r="6704" spans="1:7">
      <c r="A6704" s="190">
        <v>73563.598080000011</v>
      </c>
      <c r="F6704" s="174">
        <v>6698</v>
      </c>
      <c r="G6704" s="196">
        <v>67201.218560000008</v>
      </c>
    </row>
    <row r="6705" spans="1:7">
      <c r="A6705" s="190">
        <v>73595.94504192</v>
      </c>
      <c r="F6705" s="174">
        <v>6699</v>
      </c>
      <c r="G6705" s="196">
        <v>69430.136832000018</v>
      </c>
    </row>
    <row r="6706" spans="1:7">
      <c r="A6706" s="190">
        <v>73595.945041920015</v>
      </c>
      <c r="F6706" s="174">
        <v>6700</v>
      </c>
      <c r="G6706" s="196">
        <v>32969.413624000001</v>
      </c>
    </row>
    <row r="6707" spans="1:7">
      <c r="A6707" s="190">
        <v>73595.945041920015</v>
      </c>
      <c r="F6707" s="174">
        <v>6701</v>
      </c>
      <c r="G6707" s="196">
        <v>66031.625923200001</v>
      </c>
    </row>
    <row r="6708" spans="1:7">
      <c r="A6708" s="190">
        <v>73595.945041920015</v>
      </c>
      <c r="F6708" s="174">
        <v>6702</v>
      </c>
      <c r="G6708" s="196">
        <v>73319.268556800016</v>
      </c>
    </row>
    <row r="6709" spans="1:7">
      <c r="A6709" s="190">
        <v>73595.945041920015</v>
      </c>
      <c r="F6709" s="174">
        <v>6703</v>
      </c>
      <c r="G6709" s="196">
        <v>43562.530991000007</v>
      </c>
    </row>
    <row r="6710" spans="1:7">
      <c r="A6710" s="190">
        <v>73677.393135359991</v>
      </c>
      <c r="F6710" s="174">
        <v>6704</v>
      </c>
      <c r="G6710" s="196">
        <v>82254.291517440011</v>
      </c>
    </row>
    <row r="6711" spans="1:7">
      <c r="A6711" s="190">
        <v>73677.393135359991</v>
      </c>
      <c r="F6711" s="174">
        <v>6705</v>
      </c>
      <c r="G6711" s="196">
        <v>54614.390958712473</v>
      </c>
    </row>
    <row r="6712" spans="1:7">
      <c r="A6712" s="190">
        <v>73677.393135359991</v>
      </c>
      <c r="F6712" s="174">
        <v>6706</v>
      </c>
      <c r="G6712" s="196">
        <v>54234.747724640016</v>
      </c>
    </row>
    <row r="6713" spans="1:7">
      <c r="A6713" s="190">
        <v>73677.393135359991</v>
      </c>
      <c r="F6713" s="174">
        <v>6707</v>
      </c>
      <c r="G6713" s="196">
        <v>25143.646000796874</v>
      </c>
    </row>
    <row r="6714" spans="1:7">
      <c r="A6714" s="190">
        <v>73677.393135360006</v>
      </c>
      <c r="F6714" s="174">
        <v>6708</v>
      </c>
      <c r="G6714" s="196">
        <v>63975.560069120038</v>
      </c>
    </row>
    <row r="6715" spans="1:7">
      <c r="A6715" s="190">
        <v>73677.393135360006</v>
      </c>
      <c r="F6715" s="174">
        <v>6709</v>
      </c>
      <c r="G6715" s="196">
        <v>80811.233771520026</v>
      </c>
    </row>
    <row r="6716" spans="1:7">
      <c r="A6716" s="190">
        <v>73677.393135360006</v>
      </c>
      <c r="F6716" s="174">
        <v>6710</v>
      </c>
      <c r="G6716" s="196">
        <v>75507.289174016041</v>
      </c>
    </row>
    <row r="6717" spans="1:7">
      <c r="A6717" s="190">
        <v>73677.393135360006</v>
      </c>
      <c r="F6717" s="174">
        <v>6711</v>
      </c>
      <c r="G6717" s="196">
        <v>80900.666972160005</v>
      </c>
    </row>
    <row r="6718" spans="1:7">
      <c r="A6718" s="190">
        <v>73677.393135360006</v>
      </c>
      <c r="F6718" s="174">
        <v>6712</v>
      </c>
      <c r="G6718" s="196">
        <v>37323.864480000004</v>
      </c>
    </row>
    <row r="6719" spans="1:7">
      <c r="A6719" s="190">
        <v>73677.393135360006</v>
      </c>
      <c r="F6719" s="174">
        <v>6713</v>
      </c>
      <c r="G6719" s="196">
        <v>48606.613526800007</v>
      </c>
    </row>
    <row r="6720" spans="1:7">
      <c r="A6720" s="190">
        <v>73677.393135360006</v>
      </c>
      <c r="F6720" s="174">
        <v>6714</v>
      </c>
      <c r="G6720" s="196">
        <v>60193.94864000001</v>
      </c>
    </row>
    <row r="6721" spans="1:7">
      <c r="A6721" s="190">
        <v>73677.393135360006</v>
      </c>
      <c r="F6721" s="174">
        <v>6715</v>
      </c>
      <c r="G6721" s="196">
        <v>61629.517528320015</v>
      </c>
    </row>
    <row r="6722" spans="1:7">
      <c r="A6722" s="190">
        <v>73677.393135360006</v>
      </c>
      <c r="F6722" s="174">
        <v>6716</v>
      </c>
      <c r="G6722" s="196">
        <v>55050.550808064007</v>
      </c>
    </row>
    <row r="6723" spans="1:7">
      <c r="A6723" s="190">
        <v>73677.393135360006</v>
      </c>
      <c r="F6723" s="174">
        <v>6717</v>
      </c>
      <c r="G6723" s="196">
        <v>72657.957507072017</v>
      </c>
    </row>
    <row r="6724" spans="1:7">
      <c r="A6724" s="190">
        <v>73677.393135360006</v>
      </c>
      <c r="F6724" s="174">
        <v>6718</v>
      </c>
      <c r="G6724" s="196">
        <v>58425.041564400002</v>
      </c>
    </row>
    <row r="6725" spans="1:7">
      <c r="A6725" s="190">
        <v>73677.39313536002</v>
      </c>
      <c r="F6725" s="174">
        <v>6719</v>
      </c>
      <c r="G6725" s="196">
        <v>72738.367536575999</v>
      </c>
    </row>
    <row r="6726" spans="1:7">
      <c r="A6726" s="190">
        <v>73677.39313536002</v>
      </c>
      <c r="F6726" s="174">
        <v>6720</v>
      </c>
      <c r="G6726" s="196">
        <v>65572.617599999998</v>
      </c>
    </row>
    <row r="6727" spans="1:7">
      <c r="A6727" s="190">
        <v>73677.39313536002</v>
      </c>
      <c r="F6727" s="174">
        <v>6721</v>
      </c>
      <c r="G6727" s="196">
        <v>54234.747724640016</v>
      </c>
    </row>
    <row r="6728" spans="1:7">
      <c r="A6728" s="190">
        <v>73718.468812799998</v>
      </c>
      <c r="F6728" s="174">
        <v>6722</v>
      </c>
      <c r="G6728" s="196">
        <v>97964.400844800024</v>
      </c>
    </row>
    <row r="6729" spans="1:7">
      <c r="A6729" s="190">
        <v>73718.468812799998</v>
      </c>
      <c r="F6729" s="174">
        <v>6723</v>
      </c>
      <c r="G6729" s="196">
        <v>75666.251888066588</v>
      </c>
    </row>
    <row r="6730" spans="1:7">
      <c r="A6730" s="190">
        <v>73718.468812800013</v>
      </c>
      <c r="F6730" s="174">
        <v>6724</v>
      </c>
      <c r="G6730" s="196">
        <v>38977.001413000005</v>
      </c>
    </row>
    <row r="6731" spans="1:7">
      <c r="A6731" s="190">
        <v>73718.468812800013</v>
      </c>
      <c r="F6731" s="174">
        <v>6725</v>
      </c>
      <c r="G6731" s="196">
        <v>91292.221440000023</v>
      </c>
    </row>
    <row r="6732" spans="1:7">
      <c r="A6732" s="190">
        <v>73718.468812800013</v>
      </c>
      <c r="F6732" s="174">
        <v>6726</v>
      </c>
      <c r="G6732" s="196">
        <v>43350.786080000013</v>
      </c>
    </row>
    <row r="6733" spans="1:7">
      <c r="A6733" s="190">
        <v>73718.468812800013</v>
      </c>
      <c r="F6733" s="174">
        <v>6727</v>
      </c>
      <c r="G6733" s="196">
        <v>47276.686350000004</v>
      </c>
    </row>
    <row r="6734" spans="1:7">
      <c r="A6734" s="190">
        <v>73718.468812800013</v>
      </c>
      <c r="F6734" s="174">
        <v>6728</v>
      </c>
      <c r="G6734" s="196">
        <v>57922.47888000001</v>
      </c>
    </row>
    <row r="6735" spans="1:7">
      <c r="A6735" s="190">
        <v>73718.468812800013</v>
      </c>
      <c r="F6735" s="174">
        <v>6729</v>
      </c>
      <c r="G6735" s="196">
        <v>101862.89971200003</v>
      </c>
    </row>
    <row r="6736" spans="1:7">
      <c r="A6736" s="190">
        <v>73718.468812800013</v>
      </c>
      <c r="F6736" s="174">
        <v>6730</v>
      </c>
      <c r="G6736" s="196">
        <v>61397.827612800007</v>
      </c>
    </row>
    <row r="6737" spans="1:7">
      <c r="A6737" s="190">
        <v>73750.883873587227</v>
      </c>
      <c r="F6737" s="174">
        <v>6731</v>
      </c>
      <c r="G6737" s="196">
        <v>60548.297922560014</v>
      </c>
    </row>
    <row r="6738" spans="1:7">
      <c r="A6738" s="190">
        <v>73750.883873587227</v>
      </c>
      <c r="F6738" s="174">
        <v>6732</v>
      </c>
      <c r="G6738" s="196">
        <v>54643.847999999998</v>
      </c>
    </row>
    <row r="6739" spans="1:7">
      <c r="A6739" s="190">
        <v>73800.052502399994</v>
      </c>
      <c r="F6739" s="174">
        <v>6733</v>
      </c>
      <c r="G6739" s="196">
        <v>73441.331711999985</v>
      </c>
    </row>
    <row r="6740" spans="1:7">
      <c r="A6740" s="190">
        <v>73800.052502400009</v>
      </c>
      <c r="F6740" s="174">
        <v>6734</v>
      </c>
      <c r="G6740" s="196">
        <v>49234.107048000005</v>
      </c>
    </row>
    <row r="6741" spans="1:7">
      <c r="A6741" s="190">
        <v>73800.052502400009</v>
      </c>
      <c r="F6741" s="174">
        <v>6735</v>
      </c>
      <c r="G6741" s="196">
        <v>97445.376000000018</v>
      </c>
    </row>
    <row r="6742" spans="1:7">
      <c r="A6742" s="190">
        <v>73800.052502400009</v>
      </c>
      <c r="F6742" s="174">
        <v>6736</v>
      </c>
      <c r="G6742" s="196">
        <v>58425.041564399995</v>
      </c>
    </row>
    <row r="6743" spans="1:7">
      <c r="A6743" s="190">
        <v>73800.052502400009</v>
      </c>
      <c r="F6743" s="174">
        <v>6737</v>
      </c>
      <c r="G6743" s="196">
        <v>73441.331712000014</v>
      </c>
    </row>
    <row r="6744" spans="1:7">
      <c r="A6744" s="190">
        <v>73800.052502400009</v>
      </c>
      <c r="F6744" s="174">
        <v>6738</v>
      </c>
      <c r="G6744" s="196">
        <v>41714.907360000005</v>
      </c>
    </row>
    <row r="6745" spans="1:7">
      <c r="A6745" s="190">
        <v>73800.052502400009</v>
      </c>
      <c r="F6745" s="174">
        <v>6739</v>
      </c>
      <c r="G6745" s="196">
        <v>91585.660723200024</v>
      </c>
    </row>
    <row r="6746" spans="1:7">
      <c r="A6746" s="190">
        <v>73800.052502400009</v>
      </c>
      <c r="F6746" s="174">
        <v>6740</v>
      </c>
      <c r="G6746" s="196">
        <v>51250.036459999996</v>
      </c>
    </row>
    <row r="6747" spans="1:7">
      <c r="A6747" s="190">
        <v>73832.503436697603</v>
      </c>
      <c r="F6747" s="174">
        <v>6741</v>
      </c>
      <c r="G6747" s="196">
        <v>51272.571831040019</v>
      </c>
    </row>
    <row r="6748" spans="1:7">
      <c r="A6748" s="190">
        <v>73832.503436697603</v>
      </c>
      <c r="F6748" s="174">
        <v>6742</v>
      </c>
      <c r="G6748" s="196">
        <v>89642.253707391836</v>
      </c>
    </row>
    <row r="6749" spans="1:7">
      <c r="A6749" s="190">
        <v>73832.503436697618</v>
      </c>
      <c r="F6749" s="174">
        <v>6743</v>
      </c>
      <c r="G6749" s="196">
        <v>85479.950008320011</v>
      </c>
    </row>
    <row r="6750" spans="1:7">
      <c r="A6750" s="190">
        <v>73832.503436697618</v>
      </c>
      <c r="F6750" s="174">
        <v>6744</v>
      </c>
      <c r="G6750" s="196">
        <v>55026.354935999996</v>
      </c>
    </row>
    <row r="6751" spans="1:7">
      <c r="A6751" s="190">
        <v>73832.503436697618</v>
      </c>
      <c r="F6751" s="174">
        <v>6745</v>
      </c>
      <c r="G6751" s="196">
        <v>59205.309359616018</v>
      </c>
    </row>
    <row r="6752" spans="1:7">
      <c r="A6752" s="190">
        <v>73832.503436697618</v>
      </c>
      <c r="F6752" s="174">
        <v>6746</v>
      </c>
      <c r="G6752" s="196">
        <v>39480.180179999996</v>
      </c>
    </row>
    <row r="6753" spans="1:7">
      <c r="A6753" s="190">
        <v>73832.503436697618</v>
      </c>
      <c r="F6753" s="174">
        <v>6747</v>
      </c>
      <c r="G6753" s="196">
        <v>79437.070286336035</v>
      </c>
    </row>
    <row r="6754" spans="1:7">
      <c r="A6754" s="190">
        <v>73832.503436697618</v>
      </c>
      <c r="F6754" s="174">
        <v>6748</v>
      </c>
      <c r="G6754" s="196">
        <v>60320.672742400013</v>
      </c>
    </row>
    <row r="6755" spans="1:7">
      <c r="A6755" s="190">
        <v>73832.503436697618</v>
      </c>
      <c r="F6755" s="174">
        <v>6749</v>
      </c>
      <c r="G6755" s="196">
        <v>63601.15328000002</v>
      </c>
    </row>
    <row r="6756" spans="1:7">
      <c r="A6756" s="190">
        <v>73914.213327580801</v>
      </c>
      <c r="F6756" s="174">
        <v>6750</v>
      </c>
      <c r="G6756" s="196">
        <v>59080.928457599999</v>
      </c>
    </row>
    <row r="6757" spans="1:7">
      <c r="A6757" s="190">
        <v>73954.079999999987</v>
      </c>
      <c r="F6757" s="174">
        <v>6751</v>
      </c>
      <c r="G6757" s="196">
        <v>55234.001558400007</v>
      </c>
    </row>
    <row r="6758" spans="1:7">
      <c r="A6758" s="190">
        <v>73954.080000000002</v>
      </c>
      <c r="F6758" s="174">
        <v>6752</v>
      </c>
      <c r="G6758" s="196">
        <v>76482.060533760014</v>
      </c>
    </row>
    <row r="6759" spans="1:7">
      <c r="A6759" s="190">
        <v>73955.421033983992</v>
      </c>
      <c r="F6759" s="174">
        <v>6753</v>
      </c>
      <c r="G6759" s="196">
        <v>96405.958656000017</v>
      </c>
    </row>
    <row r="6760" spans="1:7">
      <c r="A6760" s="190">
        <v>73955.421033983992</v>
      </c>
      <c r="F6760" s="174">
        <v>6754</v>
      </c>
      <c r="G6760" s="196">
        <v>33024.301659999997</v>
      </c>
    </row>
    <row r="6761" spans="1:7">
      <c r="A6761" s="190">
        <v>73955.421033983992</v>
      </c>
      <c r="F6761" s="174">
        <v>6755</v>
      </c>
      <c r="G6761" s="196">
        <v>72273.008640000029</v>
      </c>
    </row>
    <row r="6762" spans="1:7">
      <c r="A6762" s="190">
        <v>73955.421033984006</v>
      </c>
      <c r="F6762" s="174">
        <v>6756</v>
      </c>
      <c r="G6762" s="196">
        <v>64873.176345600019</v>
      </c>
    </row>
    <row r="6763" spans="1:7">
      <c r="A6763" s="190">
        <v>73955.421033984006</v>
      </c>
      <c r="F6763" s="174">
        <v>6757</v>
      </c>
      <c r="G6763" s="196">
        <v>85479.950008320011</v>
      </c>
    </row>
    <row r="6764" spans="1:7">
      <c r="A6764" s="190">
        <v>73955.421033984006</v>
      </c>
      <c r="F6764" s="174">
        <v>6758</v>
      </c>
      <c r="G6764" s="196">
        <v>49234.107047999998</v>
      </c>
    </row>
    <row r="6765" spans="1:7">
      <c r="A6765" s="190">
        <v>73955.421033984006</v>
      </c>
      <c r="F6765" s="174">
        <v>6759</v>
      </c>
      <c r="G6765" s="196">
        <v>51825.375840000001</v>
      </c>
    </row>
    <row r="6766" spans="1:7">
      <c r="A6766" s="190">
        <v>73955.421033984021</v>
      </c>
      <c r="F6766" s="174">
        <v>6760</v>
      </c>
      <c r="G6766" s="196">
        <v>48655.09699993601</v>
      </c>
    </row>
    <row r="6767" spans="1:7">
      <c r="A6767" s="190">
        <v>73955.421033984021</v>
      </c>
      <c r="F6767" s="174">
        <v>6761</v>
      </c>
      <c r="G6767" s="196">
        <v>56008.968416999996</v>
      </c>
    </row>
    <row r="6768" spans="1:7">
      <c r="A6768" s="190">
        <v>73955.421033984021</v>
      </c>
      <c r="F6768" s="174">
        <v>6762</v>
      </c>
      <c r="G6768" s="196">
        <v>64288.045735424013</v>
      </c>
    </row>
    <row r="6769" spans="1:7">
      <c r="A6769" s="190">
        <v>73955.421033984021</v>
      </c>
      <c r="F6769" s="174">
        <v>6763</v>
      </c>
      <c r="G6769" s="196">
        <v>51357.931273600014</v>
      </c>
    </row>
    <row r="6770" spans="1:7">
      <c r="A6770" s="190">
        <v>73955.421033984021</v>
      </c>
      <c r="F6770" s="174">
        <v>6764</v>
      </c>
      <c r="G6770" s="196">
        <v>64288.045735424013</v>
      </c>
    </row>
    <row r="6771" spans="1:7">
      <c r="A6771" s="190">
        <v>74037.266956872001</v>
      </c>
      <c r="F6771" s="174">
        <v>6765</v>
      </c>
      <c r="G6771" s="196">
        <v>48525.826911520016</v>
      </c>
    </row>
    <row r="6772" spans="1:7">
      <c r="A6772" s="190">
        <v>74077.2</v>
      </c>
      <c r="F6772" s="174">
        <v>6766</v>
      </c>
      <c r="G6772" s="196">
        <v>54439.407150016006</v>
      </c>
    </row>
    <row r="6773" spans="1:7">
      <c r="A6773" s="190">
        <v>74109.772799999992</v>
      </c>
      <c r="F6773" s="174">
        <v>6767</v>
      </c>
      <c r="G6773" s="196">
        <v>51357.931273600014</v>
      </c>
    </row>
    <row r="6774" spans="1:7">
      <c r="A6774" s="190">
        <v>74233.152000000002</v>
      </c>
      <c r="F6774" s="174">
        <v>6768</v>
      </c>
      <c r="G6774" s="196">
        <v>40896.968000000015</v>
      </c>
    </row>
    <row r="6775" spans="1:7">
      <c r="A6775" s="190">
        <v>74347.982783999993</v>
      </c>
      <c r="F6775" s="174">
        <v>6769</v>
      </c>
      <c r="G6775" s="196">
        <v>41453.301896124991</v>
      </c>
    </row>
    <row r="6776" spans="1:7">
      <c r="A6776" s="190">
        <v>74389.432320000007</v>
      </c>
      <c r="F6776" s="174">
        <v>6770</v>
      </c>
      <c r="G6776" s="196">
        <v>61629.517528319993</v>
      </c>
    </row>
    <row r="6777" spans="1:7">
      <c r="A6777" s="190">
        <v>74471.758559999987</v>
      </c>
      <c r="F6777" s="174">
        <v>6771</v>
      </c>
      <c r="G6777" s="196">
        <v>145117.96144570372</v>
      </c>
    </row>
    <row r="6778" spans="1:7">
      <c r="A6778" s="190">
        <v>74471.758559999987</v>
      </c>
      <c r="F6778" s="174">
        <v>6772</v>
      </c>
      <c r="G6778" s="196">
        <v>93756.577546240049</v>
      </c>
    </row>
    <row r="6779" spans="1:7">
      <c r="A6779" s="190">
        <v>74471.758559999987</v>
      </c>
      <c r="F6779" s="174">
        <v>6773</v>
      </c>
      <c r="G6779" s="196">
        <v>46099.535565944003</v>
      </c>
    </row>
    <row r="6780" spans="1:7">
      <c r="A6780" s="190">
        <v>74471.758560000002</v>
      </c>
      <c r="F6780" s="174">
        <v>6774</v>
      </c>
      <c r="G6780" s="196">
        <v>89978.894745600046</v>
      </c>
    </row>
    <row r="6781" spans="1:7">
      <c r="A6781" s="190">
        <v>74471.758560000002</v>
      </c>
      <c r="F6781" s="174">
        <v>6775</v>
      </c>
      <c r="G6781" s="196">
        <v>61500.043752000005</v>
      </c>
    </row>
    <row r="6782" spans="1:7">
      <c r="A6782" s="190">
        <v>74471.758560000002</v>
      </c>
      <c r="F6782" s="174">
        <v>6776</v>
      </c>
      <c r="G6782" s="196">
        <v>73165.236480000007</v>
      </c>
    </row>
    <row r="6783" spans="1:7">
      <c r="A6783" s="190">
        <v>74471.758560000002</v>
      </c>
      <c r="F6783" s="174">
        <v>6777</v>
      </c>
      <c r="G6783" s="196">
        <v>72425.162342400028</v>
      </c>
    </row>
    <row r="6784" spans="1:7">
      <c r="A6784" s="190">
        <v>74471.758560000002</v>
      </c>
      <c r="F6784" s="174">
        <v>6778</v>
      </c>
      <c r="G6784" s="196">
        <v>51164.856344</v>
      </c>
    </row>
    <row r="6785" spans="1:7">
      <c r="A6785" s="190">
        <v>74546.041651200008</v>
      </c>
      <c r="F6785" s="174">
        <v>6779</v>
      </c>
      <c r="G6785" s="196">
        <v>57001.03360000001</v>
      </c>
    </row>
    <row r="6786" spans="1:7">
      <c r="A6786" s="190">
        <v>74628.541209599993</v>
      </c>
      <c r="F6786" s="174">
        <v>6780</v>
      </c>
      <c r="G6786" s="196">
        <v>57922.47888000001</v>
      </c>
    </row>
    <row r="6787" spans="1:7">
      <c r="A6787" s="190">
        <v>74628.541209599993</v>
      </c>
      <c r="F6787" s="174">
        <v>6781</v>
      </c>
      <c r="G6787" s="196">
        <v>54355.325248000001</v>
      </c>
    </row>
    <row r="6788" spans="1:7">
      <c r="A6788" s="190">
        <v>74628.541209600007</v>
      </c>
      <c r="F6788" s="174">
        <v>6782</v>
      </c>
      <c r="G6788" s="196">
        <v>92226.760348262411</v>
      </c>
    </row>
    <row r="6789" spans="1:7">
      <c r="A6789" s="190">
        <v>74628.541209600007</v>
      </c>
      <c r="F6789" s="174">
        <v>6783</v>
      </c>
      <c r="G6789" s="196">
        <v>60421.095616000021</v>
      </c>
    </row>
    <row r="6790" spans="1:7">
      <c r="A6790" s="190">
        <v>74628.541209600022</v>
      </c>
      <c r="F6790" s="174">
        <v>6784</v>
      </c>
      <c r="G6790" s="196">
        <v>80596.529126400012</v>
      </c>
    </row>
    <row r="6791" spans="1:7">
      <c r="A6791" s="190">
        <v>74742.169600000023</v>
      </c>
      <c r="F6791" s="174">
        <v>6785</v>
      </c>
      <c r="G6791" s="196">
        <v>51523.010338407999</v>
      </c>
    </row>
    <row r="6792" spans="1:7">
      <c r="A6792" s="190">
        <v>74742.169600000023</v>
      </c>
      <c r="F6792" s="174">
        <v>6786</v>
      </c>
      <c r="G6792" s="196">
        <v>69622.691040000005</v>
      </c>
    </row>
    <row r="6793" spans="1:7">
      <c r="A6793" s="190">
        <v>74742.169600000023</v>
      </c>
      <c r="F6793" s="174">
        <v>6787</v>
      </c>
      <c r="G6793" s="196">
        <v>83233.141919999995</v>
      </c>
    </row>
    <row r="6794" spans="1:7">
      <c r="A6794" s="190">
        <v>74752.784063999992</v>
      </c>
      <c r="F6794" s="174">
        <v>6788</v>
      </c>
      <c r="G6794" s="196">
        <v>64557.846528000016</v>
      </c>
    </row>
    <row r="6795" spans="1:7">
      <c r="A6795" s="190">
        <v>74752.784063999992</v>
      </c>
      <c r="F6795" s="174">
        <v>6789</v>
      </c>
      <c r="G6795" s="196">
        <v>67814.093673267242</v>
      </c>
    </row>
    <row r="6796" spans="1:7">
      <c r="A6796" s="190">
        <v>74752.784063999992</v>
      </c>
      <c r="F6796" s="174">
        <v>6790</v>
      </c>
      <c r="G6796" s="196">
        <v>81331.569472032788</v>
      </c>
    </row>
    <row r="6797" spans="1:7">
      <c r="A6797" s="190">
        <v>74752.784063999992</v>
      </c>
      <c r="F6797" s="174">
        <v>6791</v>
      </c>
      <c r="G6797" s="196">
        <v>62190.451008000004</v>
      </c>
    </row>
    <row r="6798" spans="1:7">
      <c r="A6798" s="190">
        <v>74752.784063999992</v>
      </c>
      <c r="F6798" s="174">
        <v>6792</v>
      </c>
      <c r="G6798" s="196">
        <v>65081.697269568002</v>
      </c>
    </row>
    <row r="6799" spans="1:7">
      <c r="A6799" s="190">
        <v>74752.784063999992</v>
      </c>
      <c r="F6799" s="174">
        <v>6793</v>
      </c>
      <c r="G6799" s="196">
        <v>87333.119999999981</v>
      </c>
    </row>
    <row r="6800" spans="1:7">
      <c r="A6800" s="190">
        <v>74752.784064000007</v>
      </c>
      <c r="F6800" s="174">
        <v>6794</v>
      </c>
      <c r="G6800" s="196">
        <v>84885.749760000035</v>
      </c>
    </row>
    <row r="6801" spans="1:7">
      <c r="A6801" s="190">
        <v>74752.784064000007</v>
      </c>
      <c r="F6801" s="174">
        <v>6795</v>
      </c>
      <c r="G6801" s="196">
        <v>46349.692500000005</v>
      </c>
    </row>
    <row r="6802" spans="1:7">
      <c r="A6802" s="190">
        <v>74752.784064000007</v>
      </c>
      <c r="F6802" s="174">
        <v>6796</v>
      </c>
      <c r="G6802" s="196">
        <v>72152.887296000015</v>
      </c>
    </row>
    <row r="6803" spans="1:7">
      <c r="A6803" s="190">
        <v>74752.784064000007</v>
      </c>
      <c r="F6803" s="174">
        <v>6797</v>
      </c>
      <c r="G6803" s="196">
        <v>63406.379339999992</v>
      </c>
    </row>
    <row r="6804" spans="1:7">
      <c r="A6804" s="190">
        <v>74877.233760000003</v>
      </c>
      <c r="F6804" s="174">
        <v>6798</v>
      </c>
      <c r="G6804" s="196">
        <v>67454.808064000026</v>
      </c>
    </row>
    <row r="6805" spans="1:7">
      <c r="A6805" s="190">
        <v>74910.158346240001</v>
      </c>
      <c r="F6805" s="174">
        <v>6799</v>
      </c>
      <c r="G6805" s="196">
        <v>87006.377687040003</v>
      </c>
    </row>
    <row r="6806" spans="1:7">
      <c r="A6806" s="190">
        <v>74910.158346240001</v>
      </c>
      <c r="F6806" s="174">
        <v>6800</v>
      </c>
      <c r="G6806" s="196">
        <v>49869.701280000008</v>
      </c>
    </row>
    <row r="6807" spans="1:7">
      <c r="A6807" s="190">
        <v>74910.158346240001</v>
      </c>
      <c r="F6807" s="174">
        <v>6801</v>
      </c>
      <c r="G6807" s="196">
        <v>63975.560069120009</v>
      </c>
    </row>
    <row r="6808" spans="1:7">
      <c r="A6808" s="190">
        <v>74940.63234560001</v>
      </c>
      <c r="F6808" s="174">
        <v>6802</v>
      </c>
      <c r="G6808" s="196">
        <v>89592.305351741234</v>
      </c>
    </row>
    <row r="6809" spans="1:7">
      <c r="A6809" s="190">
        <v>74982.412288000021</v>
      </c>
      <c r="F6809" s="174">
        <v>6803</v>
      </c>
      <c r="G6809" s="196">
        <v>76566.702670080005</v>
      </c>
    </row>
    <row r="6810" spans="1:7">
      <c r="A6810" s="190">
        <v>74982.412288000021</v>
      </c>
      <c r="F6810" s="174">
        <v>6804</v>
      </c>
      <c r="G6810" s="196">
        <v>61397.827612800014</v>
      </c>
    </row>
    <row r="6811" spans="1:7">
      <c r="A6811" s="190">
        <v>74982.412288000021</v>
      </c>
      <c r="F6811" s="174">
        <v>6805</v>
      </c>
      <c r="G6811" s="196">
        <v>54850.051200000002</v>
      </c>
    </row>
    <row r="6812" spans="1:7">
      <c r="A6812" s="190">
        <v>74982.412288000021</v>
      </c>
      <c r="F6812" s="174">
        <v>6806</v>
      </c>
      <c r="G6812" s="196">
        <v>67559.153471488025</v>
      </c>
    </row>
    <row r="6813" spans="1:7">
      <c r="A6813" s="190">
        <v>74982.412288000021</v>
      </c>
      <c r="F6813" s="174">
        <v>6807</v>
      </c>
      <c r="G6813" s="196">
        <v>61629.517528320015</v>
      </c>
    </row>
    <row r="6814" spans="1:7">
      <c r="A6814" s="190">
        <v>74982.412288000021</v>
      </c>
      <c r="F6814" s="174">
        <v>6808</v>
      </c>
      <c r="G6814" s="196">
        <v>72232.738368000006</v>
      </c>
    </row>
    <row r="6815" spans="1:7">
      <c r="A6815" s="190">
        <v>74982.412288000021</v>
      </c>
      <c r="F6815" s="174">
        <v>6809</v>
      </c>
      <c r="G6815" s="196">
        <v>64629.292224000012</v>
      </c>
    </row>
    <row r="6816" spans="1:7">
      <c r="A6816" s="190">
        <v>74982.412288000021</v>
      </c>
      <c r="F6816" s="174">
        <v>6810</v>
      </c>
      <c r="G6816" s="196">
        <v>103681.88006400003</v>
      </c>
    </row>
    <row r="6817" spans="1:7">
      <c r="A6817" s="190">
        <v>74982.412288000021</v>
      </c>
      <c r="F6817" s="174">
        <v>6811</v>
      </c>
      <c r="G6817" s="196">
        <v>54174.792878080014</v>
      </c>
    </row>
    <row r="6818" spans="1:7">
      <c r="A6818" s="190">
        <v>74982.412288000021</v>
      </c>
      <c r="F6818" s="174">
        <v>6812</v>
      </c>
      <c r="G6818" s="196">
        <v>61268.840580000004</v>
      </c>
    </row>
    <row r="6819" spans="1:7">
      <c r="A6819" s="190">
        <v>74982.412288000021</v>
      </c>
      <c r="F6819" s="174">
        <v>6813</v>
      </c>
      <c r="G6819" s="196">
        <v>86910.194810880013</v>
      </c>
    </row>
    <row r="6820" spans="1:7">
      <c r="A6820" s="190">
        <v>74982.412288000021</v>
      </c>
      <c r="F6820" s="174">
        <v>6814</v>
      </c>
      <c r="G6820" s="196">
        <v>64145.434256216329</v>
      </c>
    </row>
    <row r="6821" spans="1:7">
      <c r="A6821" s="190">
        <v>74982.412288000021</v>
      </c>
      <c r="F6821" s="174">
        <v>6815</v>
      </c>
      <c r="G6821" s="196">
        <v>87944.451840000009</v>
      </c>
    </row>
    <row r="6822" spans="1:7">
      <c r="A6822" s="190">
        <v>74982.412288000021</v>
      </c>
      <c r="F6822" s="174">
        <v>6816</v>
      </c>
      <c r="G6822" s="196">
        <v>73287.0432</v>
      </c>
    </row>
    <row r="6823" spans="1:7">
      <c r="A6823" s="190">
        <v>74982.412288000021</v>
      </c>
      <c r="F6823" s="174">
        <v>6817</v>
      </c>
      <c r="G6823" s="196">
        <v>95939.096733548577</v>
      </c>
    </row>
    <row r="6824" spans="1:7">
      <c r="A6824" s="190">
        <v>74982.412288000036</v>
      </c>
      <c r="F6824" s="174">
        <v>6818</v>
      </c>
      <c r="G6824" s="196">
        <v>74877.233760000003</v>
      </c>
    </row>
    <row r="6825" spans="1:7">
      <c r="A6825" s="190">
        <v>75140.269998080024</v>
      </c>
      <c r="F6825" s="174">
        <v>6819</v>
      </c>
      <c r="G6825" s="196">
        <v>75223.427184640022</v>
      </c>
    </row>
    <row r="6826" spans="1:7">
      <c r="A6826" s="190">
        <v>75140.269998080024</v>
      </c>
      <c r="F6826" s="174">
        <v>6820</v>
      </c>
      <c r="G6826" s="196">
        <v>48450.878560000005</v>
      </c>
    </row>
    <row r="6827" spans="1:7">
      <c r="A6827" s="190">
        <v>75140.269998080039</v>
      </c>
      <c r="F6827" s="174">
        <v>6821</v>
      </c>
      <c r="G6827" s="196">
        <v>77306.664960000009</v>
      </c>
    </row>
    <row r="6828" spans="1:7">
      <c r="A6828" s="190">
        <v>75140.269998080039</v>
      </c>
      <c r="F6828" s="174">
        <v>6822</v>
      </c>
      <c r="G6828" s="196">
        <v>51551.734787840025</v>
      </c>
    </row>
    <row r="6829" spans="1:7">
      <c r="A6829" s="190">
        <v>75140.269998080039</v>
      </c>
      <c r="F6829" s="174">
        <v>6823</v>
      </c>
      <c r="G6829" s="196">
        <v>54325.038647600006</v>
      </c>
    </row>
    <row r="6830" spans="1:7">
      <c r="A6830" s="190">
        <v>75223.427184640008</v>
      </c>
      <c r="F6830" s="174">
        <v>6824</v>
      </c>
      <c r="G6830" s="196">
        <v>65783.386727999998</v>
      </c>
    </row>
    <row r="6831" spans="1:7">
      <c r="A6831" s="190">
        <v>75223.427184640022</v>
      </c>
      <c r="F6831" s="174">
        <v>6825</v>
      </c>
      <c r="G6831" s="196">
        <v>35457.671256000009</v>
      </c>
    </row>
    <row r="6832" spans="1:7">
      <c r="A6832" s="190">
        <v>75223.427184640022</v>
      </c>
      <c r="F6832" s="174">
        <v>6826</v>
      </c>
      <c r="G6832" s="196">
        <v>53483.360000000008</v>
      </c>
    </row>
    <row r="6833" spans="1:7">
      <c r="A6833" s="190">
        <v>75223.427184640022</v>
      </c>
      <c r="F6833" s="174">
        <v>6827</v>
      </c>
      <c r="G6833" s="196">
        <v>94728.076888319978</v>
      </c>
    </row>
    <row r="6834" spans="1:7">
      <c r="A6834" s="190">
        <v>75223.427184640022</v>
      </c>
      <c r="F6834" s="174">
        <v>6828</v>
      </c>
      <c r="G6834" s="196">
        <v>48268.732400000001</v>
      </c>
    </row>
    <row r="6835" spans="1:7">
      <c r="A6835" s="190">
        <v>75223.427184640022</v>
      </c>
      <c r="F6835" s="174">
        <v>6829</v>
      </c>
      <c r="G6835" s="196">
        <v>82656.058802688</v>
      </c>
    </row>
    <row r="6836" spans="1:7">
      <c r="A6836" s="190">
        <v>75223.427184640022</v>
      </c>
      <c r="F6836" s="174">
        <v>6830</v>
      </c>
      <c r="G6836" s="196">
        <v>53857.743520000011</v>
      </c>
    </row>
    <row r="6837" spans="1:7">
      <c r="A6837" s="190">
        <v>75223.427184640022</v>
      </c>
      <c r="F6837" s="174">
        <v>6831</v>
      </c>
      <c r="G6837" s="196">
        <v>76194.533990400014</v>
      </c>
    </row>
    <row r="6838" spans="1:7">
      <c r="A6838" s="190">
        <v>75223.427184640022</v>
      </c>
      <c r="F6838" s="174">
        <v>6832</v>
      </c>
      <c r="G6838" s="196">
        <v>57121.035776000033</v>
      </c>
    </row>
    <row r="6839" spans="1:7">
      <c r="A6839" s="190">
        <v>75223.427184640022</v>
      </c>
      <c r="F6839" s="174">
        <v>6833</v>
      </c>
      <c r="G6839" s="196">
        <v>55142.199893760015</v>
      </c>
    </row>
    <row r="6840" spans="1:7">
      <c r="A6840" s="190">
        <v>75223.427184640022</v>
      </c>
      <c r="F6840" s="174">
        <v>6834</v>
      </c>
      <c r="G6840" s="196">
        <v>72232.738368000006</v>
      </c>
    </row>
    <row r="6841" spans="1:7">
      <c r="A6841" s="190">
        <v>75223.427184640022</v>
      </c>
      <c r="F6841" s="174">
        <v>6835</v>
      </c>
      <c r="G6841" s="196">
        <v>50057.888832000011</v>
      </c>
    </row>
    <row r="6842" spans="1:7">
      <c r="A6842" s="190">
        <v>75223.427184640022</v>
      </c>
      <c r="F6842" s="174">
        <v>6836</v>
      </c>
      <c r="G6842" s="196">
        <v>72778.919700480023</v>
      </c>
    </row>
    <row r="6843" spans="1:7">
      <c r="A6843" s="190">
        <v>75223.427184640037</v>
      </c>
      <c r="F6843" s="174">
        <v>6837</v>
      </c>
      <c r="G6843" s="196">
        <v>67814.093673267213</v>
      </c>
    </row>
    <row r="6844" spans="1:7">
      <c r="A6844" s="190">
        <v>75223.427184640037</v>
      </c>
      <c r="F6844" s="174">
        <v>6838</v>
      </c>
      <c r="G6844" s="196">
        <v>87613.833599999998</v>
      </c>
    </row>
    <row r="6845" spans="1:7">
      <c r="A6845" s="190">
        <v>75223.427184640037</v>
      </c>
      <c r="F6845" s="174">
        <v>6839</v>
      </c>
      <c r="G6845" s="196">
        <v>51272.571831040012</v>
      </c>
    </row>
    <row r="6846" spans="1:7">
      <c r="A6846" s="190">
        <v>75265.364787200015</v>
      </c>
      <c r="F6846" s="174">
        <v>6840</v>
      </c>
      <c r="G6846" s="196">
        <v>63397.376000000018</v>
      </c>
    </row>
    <row r="6847" spans="1:7">
      <c r="A6847" s="190">
        <v>75265.364787200015</v>
      </c>
      <c r="F6847" s="174">
        <v>6841</v>
      </c>
      <c r="G6847" s="196">
        <v>35630.862612449993</v>
      </c>
    </row>
    <row r="6848" spans="1:7">
      <c r="A6848" s="190">
        <v>75265.364787200015</v>
      </c>
      <c r="F6848" s="174">
        <v>6842</v>
      </c>
      <c r="G6848" s="196">
        <v>49316.072819999994</v>
      </c>
    </row>
    <row r="6849" spans="1:7">
      <c r="A6849" s="190">
        <v>75265.364787200015</v>
      </c>
      <c r="F6849" s="174">
        <v>6843</v>
      </c>
      <c r="G6849" s="196">
        <v>53887.769600000014</v>
      </c>
    </row>
    <row r="6850" spans="1:7">
      <c r="A6850" s="190">
        <v>75265.364787200015</v>
      </c>
      <c r="F6850" s="174">
        <v>6844</v>
      </c>
      <c r="G6850" s="196">
        <v>68765.566926336018</v>
      </c>
    </row>
    <row r="6851" spans="1:7">
      <c r="A6851" s="190">
        <v>75265.364787200015</v>
      </c>
      <c r="F6851" s="174">
        <v>6845</v>
      </c>
      <c r="G6851" s="196">
        <v>72384.807290880024</v>
      </c>
    </row>
    <row r="6852" spans="1:7">
      <c r="A6852" s="190">
        <v>75265.364787200015</v>
      </c>
      <c r="F6852" s="174">
        <v>6846</v>
      </c>
      <c r="G6852" s="196">
        <v>64288.045735424013</v>
      </c>
    </row>
    <row r="6853" spans="1:7">
      <c r="A6853" s="190">
        <v>75265.364787200015</v>
      </c>
      <c r="F6853" s="174">
        <v>6847</v>
      </c>
      <c r="G6853" s="196">
        <v>58956.808859999983</v>
      </c>
    </row>
    <row r="6854" spans="1:7">
      <c r="A6854" s="190">
        <v>75265.364787200015</v>
      </c>
      <c r="F6854" s="174">
        <v>6848</v>
      </c>
      <c r="G6854" s="196">
        <v>96769.754726400002</v>
      </c>
    </row>
    <row r="6855" spans="1:7">
      <c r="A6855" s="190">
        <v>75265.364787200015</v>
      </c>
      <c r="F6855" s="174">
        <v>6849</v>
      </c>
      <c r="G6855" s="196">
        <v>52443.064094451001</v>
      </c>
    </row>
    <row r="6856" spans="1:7">
      <c r="A6856" s="190">
        <v>75265.364787200029</v>
      </c>
      <c r="F6856" s="174">
        <v>6850</v>
      </c>
      <c r="G6856" s="196">
        <v>51825.375840000001</v>
      </c>
    </row>
    <row r="6857" spans="1:7">
      <c r="A6857" s="190">
        <v>75265.364787200029</v>
      </c>
      <c r="F6857" s="174">
        <v>6851</v>
      </c>
      <c r="G6857" s="196">
        <v>57089.208131200008</v>
      </c>
    </row>
    <row r="6858" spans="1:7">
      <c r="A6858" s="190">
        <v>75265.364787200029</v>
      </c>
      <c r="F6858" s="174">
        <v>6852</v>
      </c>
      <c r="G6858" s="196">
        <v>42549.205507200015</v>
      </c>
    </row>
    <row r="6859" spans="1:7">
      <c r="A6859" s="190">
        <v>75265.364787200029</v>
      </c>
      <c r="F6859" s="174">
        <v>6853</v>
      </c>
      <c r="G6859" s="196">
        <v>54705.313918133201</v>
      </c>
    </row>
    <row r="6860" spans="1:7">
      <c r="A6860" s="190">
        <v>75381.792294502433</v>
      </c>
      <c r="F6860" s="174">
        <v>6854</v>
      </c>
      <c r="G6860" s="196">
        <v>65009.751453696015</v>
      </c>
    </row>
    <row r="6861" spans="1:7">
      <c r="A6861" s="190">
        <v>75381.792294502433</v>
      </c>
      <c r="F6861" s="174">
        <v>6855</v>
      </c>
      <c r="G6861" s="196">
        <v>31203.195037000009</v>
      </c>
    </row>
    <row r="6862" spans="1:7">
      <c r="A6862" s="190">
        <v>75381.792294502433</v>
      </c>
      <c r="F6862" s="174">
        <v>6856</v>
      </c>
      <c r="G6862" s="196">
        <v>49337.75779968001</v>
      </c>
    </row>
    <row r="6863" spans="1:7">
      <c r="A6863" s="190">
        <v>75381.792294502433</v>
      </c>
      <c r="F6863" s="174">
        <v>6857</v>
      </c>
      <c r="G6863" s="196">
        <v>78521.831999999995</v>
      </c>
    </row>
    <row r="6864" spans="1:7">
      <c r="A6864" s="190">
        <v>75381.792294502447</v>
      </c>
      <c r="F6864" s="174">
        <v>6858</v>
      </c>
      <c r="G6864" s="196">
        <v>41471.529503432001</v>
      </c>
    </row>
    <row r="6865" spans="1:7">
      <c r="A6865" s="190">
        <v>75381.792294502447</v>
      </c>
      <c r="F6865" s="174">
        <v>6859</v>
      </c>
      <c r="G6865" s="196">
        <v>44384.661431040004</v>
      </c>
    </row>
    <row r="6866" spans="1:7">
      <c r="A6866" s="190">
        <v>75381.792294502447</v>
      </c>
      <c r="F6866" s="174">
        <v>6860</v>
      </c>
      <c r="G6866" s="196">
        <v>49234.107047999998</v>
      </c>
    </row>
    <row r="6867" spans="1:7">
      <c r="A6867" s="190">
        <v>75381.792294502447</v>
      </c>
      <c r="F6867" s="174">
        <v>6861</v>
      </c>
      <c r="G6867" s="196">
        <v>76727.89572833282</v>
      </c>
    </row>
    <row r="6868" spans="1:7">
      <c r="A6868" s="190">
        <v>75423.818186752018</v>
      </c>
      <c r="F6868" s="174">
        <v>6862</v>
      </c>
      <c r="G6868" s="196">
        <v>57121.035776000033</v>
      </c>
    </row>
    <row r="6869" spans="1:7">
      <c r="A6869" s="190">
        <v>75423.818186752032</v>
      </c>
      <c r="F6869" s="174">
        <v>6863</v>
      </c>
      <c r="G6869" s="196">
        <v>79393.492828160044</v>
      </c>
    </row>
    <row r="6870" spans="1:7">
      <c r="A6870" s="190">
        <v>75423.818186752032</v>
      </c>
      <c r="F6870" s="174">
        <v>6864</v>
      </c>
      <c r="G6870" s="196">
        <v>60776.782065664032</v>
      </c>
    </row>
    <row r="6871" spans="1:7">
      <c r="A6871" s="190">
        <v>75423.818186752032</v>
      </c>
      <c r="F6871" s="174">
        <v>6865</v>
      </c>
      <c r="G6871" s="196">
        <v>76035.840198234131</v>
      </c>
    </row>
    <row r="6872" spans="1:7">
      <c r="A6872" s="190">
        <v>75423.818186752032</v>
      </c>
      <c r="F6872" s="174">
        <v>6866</v>
      </c>
      <c r="G6872" s="196">
        <v>48531.540400000013</v>
      </c>
    </row>
    <row r="6873" spans="1:7">
      <c r="A6873" s="190">
        <v>75423.818186752032</v>
      </c>
      <c r="F6873" s="174">
        <v>6867</v>
      </c>
      <c r="G6873" s="196">
        <v>76321.383936000013</v>
      </c>
    </row>
    <row r="6874" spans="1:7">
      <c r="A6874" s="190">
        <v>75423.818186752032</v>
      </c>
      <c r="F6874" s="174">
        <v>6868</v>
      </c>
      <c r="G6874" s="196">
        <v>76609.389158400008</v>
      </c>
    </row>
    <row r="6875" spans="1:7">
      <c r="A6875" s="190">
        <v>75423.818186752032</v>
      </c>
      <c r="F6875" s="174">
        <v>6869</v>
      </c>
      <c r="G6875" s="196">
        <v>86583.464755200024</v>
      </c>
    </row>
    <row r="6876" spans="1:7">
      <c r="A6876" s="190">
        <v>75423.818186752047</v>
      </c>
      <c r="F6876" s="174">
        <v>6870</v>
      </c>
      <c r="G6876" s="196">
        <v>75265.364787200029</v>
      </c>
    </row>
    <row r="6877" spans="1:7">
      <c r="A6877" s="190">
        <v>75423.818186752047</v>
      </c>
      <c r="F6877" s="174">
        <v>6871</v>
      </c>
      <c r="G6877" s="196">
        <v>51193.38112000002</v>
      </c>
    </row>
    <row r="6878" spans="1:7">
      <c r="A6878" s="190">
        <v>75465.216772019223</v>
      </c>
      <c r="F6878" s="174">
        <v>6872</v>
      </c>
      <c r="G6878" s="196">
        <v>98334.077829120011</v>
      </c>
    </row>
    <row r="6879" spans="1:7">
      <c r="A6879" s="190">
        <v>75465.216772019237</v>
      </c>
      <c r="F6879" s="174">
        <v>6873</v>
      </c>
      <c r="G6879" s="196">
        <v>76034.461439999999</v>
      </c>
    </row>
    <row r="6880" spans="1:7">
      <c r="A6880" s="190">
        <v>75465.216772019237</v>
      </c>
      <c r="F6880" s="174">
        <v>6874</v>
      </c>
      <c r="G6880" s="196">
        <v>61167.008711999995</v>
      </c>
    </row>
    <row r="6881" spans="1:7">
      <c r="A6881" s="190">
        <v>75505.920000000013</v>
      </c>
      <c r="F6881" s="174">
        <v>6875</v>
      </c>
      <c r="G6881" s="196">
        <v>55325.956056000003</v>
      </c>
    </row>
    <row r="6882" spans="1:7">
      <c r="A6882" s="190">
        <v>75507.289174016012</v>
      </c>
      <c r="F6882" s="174">
        <v>6876</v>
      </c>
      <c r="G6882" s="196">
        <v>46002.687802149994</v>
      </c>
    </row>
    <row r="6883" spans="1:7">
      <c r="A6883" s="190">
        <v>75507.289174016027</v>
      </c>
      <c r="F6883" s="174">
        <v>6877</v>
      </c>
      <c r="G6883" s="196">
        <v>93118.065868800011</v>
      </c>
    </row>
    <row r="6884" spans="1:7">
      <c r="A6884" s="190">
        <v>75507.289174016027</v>
      </c>
      <c r="F6884" s="174">
        <v>6878</v>
      </c>
      <c r="G6884" s="196">
        <v>43726.917900400011</v>
      </c>
    </row>
    <row r="6885" spans="1:7">
      <c r="A6885" s="190">
        <v>75507.289174016027</v>
      </c>
      <c r="F6885" s="174">
        <v>6879</v>
      </c>
      <c r="G6885" s="196">
        <v>128187.53261037164</v>
      </c>
    </row>
    <row r="6886" spans="1:7">
      <c r="A6886" s="190">
        <v>75507.289174016027</v>
      </c>
      <c r="F6886" s="174">
        <v>6880</v>
      </c>
      <c r="G6886" s="196">
        <v>60548.297922560028</v>
      </c>
    </row>
    <row r="6887" spans="1:7">
      <c r="A6887" s="190">
        <v>75507.289174016027</v>
      </c>
      <c r="F6887" s="174">
        <v>6881</v>
      </c>
      <c r="G6887" s="196">
        <v>65783.386727999998</v>
      </c>
    </row>
    <row r="6888" spans="1:7">
      <c r="A6888" s="190">
        <v>75507.289174016027</v>
      </c>
      <c r="F6888" s="174">
        <v>6882</v>
      </c>
      <c r="G6888" s="196">
        <v>57520.883026432006</v>
      </c>
    </row>
    <row r="6889" spans="1:7">
      <c r="A6889" s="190">
        <v>75507.289174016027</v>
      </c>
      <c r="F6889" s="174">
        <v>6883</v>
      </c>
      <c r="G6889" s="196">
        <v>73595.94504192</v>
      </c>
    </row>
    <row r="6890" spans="1:7">
      <c r="A6890" s="190">
        <v>75507.289174016027</v>
      </c>
      <c r="F6890" s="174">
        <v>6884</v>
      </c>
      <c r="G6890" s="196">
        <v>63300.994776</v>
      </c>
    </row>
    <row r="6891" spans="1:7">
      <c r="A6891" s="190">
        <v>75507.289174016027</v>
      </c>
      <c r="F6891" s="174">
        <v>6885</v>
      </c>
      <c r="G6891" s="196">
        <v>52275.037189200004</v>
      </c>
    </row>
    <row r="6892" spans="1:7">
      <c r="A6892" s="190">
        <v>75507.289174016027</v>
      </c>
      <c r="F6892" s="174">
        <v>6886</v>
      </c>
      <c r="G6892" s="196">
        <v>77846.400000000009</v>
      </c>
    </row>
    <row r="6893" spans="1:7">
      <c r="A6893" s="190">
        <v>75507.289174016027</v>
      </c>
      <c r="F6893" s="174">
        <v>6887</v>
      </c>
      <c r="G6893" s="196">
        <v>88920.711967539246</v>
      </c>
    </row>
    <row r="6894" spans="1:7">
      <c r="A6894" s="190">
        <v>75507.289174016027</v>
      </c>
      <c r="F6894" s="174">
        <v>6888</v>
      </c>
      <c r="G6894" s="196">
        <v>52188.153470880003</v>
      </c>
    </row>
    <row r="6895" spans="1:7">
      <c r="A6895" s="190">
        <v>75507.289174016027</v>
      </c>
      <c r="F6895" s="174">
        <v>6889</v>
      </c>
      <c r="G6895" s="196">
        <v>84250.238446796851</v>
      </c>
    </row>
    <row r="6896" spans="1:7">
      <c r="A6896" s="190">
        <v>75507.289174016027</v>
      </c>
      <c r="F6896" s="174">
        <v>6890</v>
      </c>
      <c r="G6896" s="196">
        <v>57736.896000000008</v>
      </c>
    </row>
    <row r="6897" spans="1:7">
      <c r="A6897" s="190">
        <v>75507.289174016027</v>
      </c>
      <c r="F6897" s="174">
        <v>6891</v>
      </c>
      <c r="G6897" s="196">
        <v>65710.665216000009</v>
      </c>
    </row>
    <row r="6898" spans="1:7">
      <c r="A6898" s="190">
        <v>75507.289174016027</v>
      </c>
      <c r="F6898" s="174">
        <v>6892</v>
      </c>
      <c r="G6898" s="196">
        <v>76321.383936000013</v>
      </c>
    </row>
    <row r="6899" spans="1:7">
      <c r="A6899" s="190">
        <v>75507.289174016027</v>
      </c>
      <c r="F6899" s="174">
        <v>6893</v>
      </c>
      <c r="G6899" s="196">
        <v>57922.478880000002</v>
      </c>
    </row>
    <row r="6900" spans="1:7">
      <c r="A6900" s="190">
        <v>75507.289174016027</v>
      </c>
      <c r="F6900" s="174">
        <v>6894</v>
      </c>
      <c r="G6900" s="196">
        <v>105683.49910766199</v>
      </c>
    </row>
    <row r="6901" spans="1:7">
      <c r="A6901" s="190">
        <v>75507.289174016027</v>
      </c>
      <c r="F6901" s="174">
        <v>6895</v>
      </c>
      <c r="G6901" s="196">
        <v>48891.864000000001</v>
      </c>
    </row>
    <row r="6902" spans="1:7">
      <c r="A6902" s="190">
        <v>75507.289174016027</v>
      </c>
      <c r="F6902" s="174">
        <v>6896</v>
      </c>
      <c r="G6902" s="196">
        <v>85659.907797811233</v>
      </c>
    </row>
    <row r="6903" spans="1:7">
      <c r="A6903" s="190">
        <v>75507.289174016041</v>
      </c>
      <c r="F6903" s="174">
        <v>6897</v>
      </c>
      <c r="G6903" s="196">
        <v>81070.984165785616</v>
      </c>
    </row>
    <row r="6904" spans="1:7">
      <c r="A6904" s="190">
        <v>75507.289174016041</v>
      </c>
      <c r="F6904" s="174">
        <v>6898</v>
      </c>
      <c r="G6904" s="196">
        <v>85935.243215732742</v>
      </c>
    </row>
    <row r="6905" spans="1:7">
      <c r="A6905" s="190">
        <v>75507.289174016041</v>
      </c>
      <c r="F6905" s="174">
        <v>6899</v>
      </c>
      <c r="G6905" s="196">
        <v>54060.980288000006</v>
      </c>
    </row>
    <row r="6906" spans="1:7">
      <c r="A6906" s="190">
        <v>75507.289174016041</v>
      </c>
      <c r="F6906" s="174">
        <v>6900</v>
      </c>
      <c r="G6906" s="196">
        <v>68287.55404800002</v>
      </c>
    </row>
    <row r="6907" spans="1:7">
      <c r="A6907" s="190">
        <v>75507.289174016041</v>
      </c>
      <c r="F6907" s="174">
        <v>6901</v>
      </c>
      <c r="G6907" s="196">
        <v>60001.088000000011</v>
      </c>
    </row>
    <row r="6908" spans="1:7">
      <c r="A6908" s="190">
        <v>75507.289174016041</v>
      </c>
      <c r="F6908" s="174">
        <v>6902</v>
      </c>
      <c r="G6908" s="196">
        <v>48865.507699900656</v>
      </c>
    </row>
    <row r="6909" spans="1:7">
      <c r="A6909" s="190">
        <v>75507.289174016041</v>
      </c>
      <c r="F6909" s="174">
        <v>6903</v>
      </c>
      <c r="G6909" s="196">
        <v>57304.639105280017</v>
      </c>
    </row>
    <row r="6910" spans="1:7">
      <c r="A6910" s="190">
        <v>75507.289174016041</v>
      </c>
      <c r="F6910" s="174">
        <v>6904</v>
      </c>
      <c r="G6910" s="196">
        <v>51608.786715219998</v>
      </c>
    </row>
    <row r="6911" spans="1:7">
      <c r="A6911" s="190">
        <v>75558.743999999992</v>
      </c>
      <c r="F6911" s="174">
        <v>6905</v>
      </c>
      <c r="G6911" s="196">
        <v>77684.265792000006</v>
      </c>
    </row>
    <row r="6912" spans="1:7">
      <c r="A6912" s="190">
        <v>75582.605172408366</v>
      </c>
      <c r="F6912" s="174">
        <v>6906</v>
      </c>
      <c r="G6912" s="196">
        <v>41761.072942499995</v>
      </c>
    </row>
    <row r="6913" spans="1:7">
      <c r="A6913" s="190">
        <v>75582.605172408366</v>
      </c>
      <c r="F6913" s="174">
        <v>6907</v>
      </c>
      <c r="G6913" s="196">
        <v>63975.560069120023</v>
      </c>
    </row>
    <row r="6914" spans="1:7">
      <c r="A6914" s="190">
        <v>75624.090912591899</v>
      </c>
      <c r="F6914" s="174">
        <v>6908</v>
      </c>
      <c r="G6914" s="196">
        <v>34874.159159000003</v>
      </c>
    </row>
    <row r="6915" spans="1:7">
      <c r="A6915" s="190">
        <v>75624.090912591928</v>
      </c>
      <c r="F6915" s="174">
        <v>6909</v>
      </c>
      <c r="G6915" s="196">
        <v>40828.995200000019</v>
      </c>
    </row>
    <row r="6916" spans="1:7">
      <c r="A6916" s="190">
        <v>75666.251888066574</v>
      </c>
      <c r="F6916" s="174">
        <v>6910</v>
      </c>
      <c r="G6916" s="196">
        <v>57801.841121046426</v>
      </c>
    </row>
    <row r="6917" spans="1:7">
      <c r="A6917" s="190">
        <v>75666.251888066588</v>
      </c>
      <c r="F6917" s="174">
        <v>6911</v>
      </c>
      <c r="G6917" s="196">
        <v>53744.597000000002</v>
      </c>
    </row>
    <row r="6918" spans="1:7">
      <c r="A6918" s="190">
        <v>75666.251888066588</v>
      </c>
      <c r="F6918" s="174">
        <v>6912</v>
      </c>
      <c r="G6918" s="196">
        <v>41228.823973625011</v>
      </c>
    </row>
    <row r="6919" spans="1:7">
      <c r="A6919" s="190">
        <v>75666.251888066588</v>
      </c>
      <c r="F6919" s="174">
        <v>6913</v>
      </c>
      <c r="G6919" s="196">
        <v>62059.798800000004</v>
      </c>
    </row>
    <row r="6920" spans="1:7">
      <c r="A6920" s="190">
        <v>75666.251888066588</v>
      </c>
      <c r="F6920" s="174">
        <v>6914</v>
      </c>
      <c r="G6920" s="196">
        <v>56906.295040000012</v>
      </c>
    </row>
    <row r="6921" spans="1:7">
      <c r="A6921" s="190">
        <v>75666.251888066588</v>
      </c>
      <c r="F6921" s="174">
        <v>6915</v>
      </c>
      <c r="G6921" s="196">
        <v>57304.639105280003</v>
      </c>
    </row>
    <row r="6922" spans="1:7">
      <c r="A6922" s="190">
        <v>75666.251888066588</v>
      </c>
      <c r="F6922" s="174">
        <v>6916</v>
      </c>
      <c r="G6922" s="196">
        <v>92922.439679999996</v>
      </c>
    </row>
    <row r="6923" spans="1:7">
      <c r="A6923" s="190">
        <v>75666.251888066588</v>
      </c>
      <c r="F6923" s="174">
        <v>6917</v>
      </c>
      <c r="G6923" s="196">
        <v>109368.5870592</v>
      </c>
    </row>
    <row r="6924" spans="1:7">
      <c r="A6924" s="190">
        <v>75666.251888066588</v>
      </c>
      <c r="F6924" s="174">
        <v>6918</v>
      </c>
      <c r="G6924" s="196">
        <v>45931.636450000005</v>
      </c>
    </row>
    <row r="6925" spans="1:7">
      <c r="A6925" s="190">
        <v>75666.251888066603</v>
      </c>
      <c r="F6925" s="174">
        <v>6919</v>
      </c>
      <c r="G6925" s="196">
        <v>100776.36211507204</v>
      </c>
    </row>
    <row r="6926" spans="1:7">
      <c r="A6926" s="190">
        <v>75666.251888066603</v>
      </c>
      <c r="F6926" s="174">
        <v>6920</v>
      </c>
      <c r="G6926" s="196">
        <v>38912.219693200001</v>
      </c>
    </row>
    <row r="6927" spans="1:7">
      <c r="A6927" s="190">
        <v>75666.251888066603</v>
      </c>
      <c r="F6927" s="174">
        <v>6921</v>
      </c>
      <c r="G6927" s="196">
        <v>129986.08217505793</v>
      </c>
    </row>
    <row r="6928" spans="1:7">
      <c r="A6928" s="190">
        <v>75666.251888066603</v>
      </c>
      <c r="F6928" s="174">
        <v>6922</v>
      </c>
      <c r="G6928" s="196">
        <v>61697.722464060003</v>
      </c>
    </row>
    <row r="6929" spans="1:7">
      <c r="A6929" s="190">
        <v>75666.251888066603</v>
      </c>
      <c r="F6929" s="174">
        <v>6923</v>
      </c>
      <c r="G6929" s="196">
        <v>67956.860186263584</v>
      </c>
    </row>
    <row r="6930" spans="1:7">
      <c r="A6930" s="190">
        <v>75666.251888066618</v>
      </c>
      <c r="F6930" s="174">
        <v>6924</v>
      </c>
      <c r="G6930" s="196">
        <v>49316.072819999994</v>
      </c>
    </row>
    <row r="6931" spans="1:7">
      <c r="A6931" s="190">
        <v>75666.251888066618</v>
      </c>
      <c r="F6931" s="174">
        <v>6925</v>
      </c>
      <c r="G6931" s="196">
        <v>87798.283776000011</v>
      </c>
    </row>
    <row r="6932" spans="1:7">
      <c r="A6932" s="190">
        <v>75708.436368588853</v>
      </c>
      <c r="F6932" s="174">
        <v>6926</v>
      </c>
      <c r="G6932" s="196">
        <v>44291.416343999997</v>
      </c>
    </row>
    <row r="6933" spans="1:7">
      <c r="A6933" s="190">
        <v>75748.617600000012</v>
      </c>
      <c r="F6933" s="174">
        <v>6927</v>
      </c>
      <c r="G6933" s="196">
        <v>60971.030400000018</v>
      </c>
    </row>
    <row r="6934" spans="1:7">
      <c r="A6934" s="190">
        <v>75749.991174932511</v>
      </c>
      <c r="F6934" s="174">
        <v>6928</v>
      </c>
      <c r="G6934" s="196">
        <v>48891.864000000001</v>
      </c>
    </row>
    <row r="6935" spans="1:7">
      <c r="A6935" s="190">
        <v>75749.991174932511</v>
      </c>
      <c r="F6935" s="174">
        <v>6929</v>
      </c>
      <c r="G6935" s="196">
        <v>43422.957200000004</v>
      </c>
    </row>
    <row r="6936" spans="1:7">
      <c r="A6936" s="190">
        <v>75749.991174932511</v>
      </c>
      <c r="F6936" s="174">
        <v>6930</v>
      </c>
      <c r="G6936" s="196">
        <v>81070.984165785616</v>
      </c>
    </row>
    <row r="6937" spans="1:7">
      <c r="A6937" s="190">
        <v>75749.991174932511</v>
      </c>
      <c r="F6937" s="174">
        <v>6931</v>
      </c>
      <c r="G6937" s="196">
        <v>58263.45649152001</v>
      </c>
    </row>
    <row r="6938" spans="1:7">
      <c r="A6938" s="190">
        <v>75749.991174932511</v>
      </c>
      <c r="F6938" s="174">
        <v>6932</v>
      </c>
      <c r="G6938" s="196">
        <v>31373.086577000002</v>
      </c>
    </row>
    <row r="6939" spans="1:7">
      <c r="A6939" s="190">
        <v>75749.991174932511</v>
      </c>
      <c r="F6939" s="174">
        <v>6933</v>
      </c>
      <c r="G6939" s="196">
        <v>64736.88816000001</v>
      </c>
    </row>
    <row r="6940" spans="1:7">
      <c r="A6940" s="190">
        <v>75749.991174932526</v>
      </c>
      <c r="F6940" s="174">
        <v>6934</v>
      </c>
      <c r="G6940" s="196">
        <v>78391.324800000002</v>
      </c>
    </row>
    <row r="6941" spans="1:7">
      <c r="A6941" s="190">
        <v>75749.991174932526</v>
      </c>
      <c r="F6941" s="174">
        <v>6935</v>
      </c>
      <c r="G6941" s="196">
        <v>57922.478879999995</v>
      </c>
    </row>
    <row r="6942" spans="1:7">
      <c r="A6942" s="190">
        <v>75790.848000000013</v>
      </c>
      <c r="F6942" s="174">
        <v>6936</v>
      </c>
      <c r="G6942" s="196">
        <v>80766.20602982401</v>
      </c>
    </row>
    <row r="6943" spans="1:7">
      <c r="A6943" s="190">
        <v>75790.848000000013</v>
      </c>
      <c r="F6943" s="174">
        <v>6937</v>
      </c>
      <c r="G6943" s="196">
        <v>43702.5534120425</v>
      </c>
    </row>
    <row r="6944" spans="1:7">
      <c r="A6944" s="190">
        <v>75790.848000000013</v>
      </c>
      <c r="F6944" s="174">
        <v>6938</v>
      </c>
      <c r="G6944" s="196">
        <v>64493.516400000008</v>
      </c>
    </row>
    <row r="6945" spans="1:7">
      <c r="A6945" s="190">
        <v>75790.848000000013</v>
      </c>
      <c r="F6945" s="174">
        <v>6939</v>
      </c>
      <c r="G6945" s="196">
        <v>86679.286041600019</v>
      </c>
    </row>
    <row r="6946" spans="1:7">
      <c r="A6946" s="190">
        <v>75790.848000000027</v>
      </c>
      <c r="F6946" s="174">
        <v>6940</v>
      </c>
      <c r="G6946" s="196">
        <v>41988.448792499999</v>
      </c>
    </row>
    <row r="6947" spans="1:7">
      <c r="A6947" s="190">
        <v>75790.848000000027</v>
      </c>
      <c r="F6947" s="174">
        <v>6941</v>
      </c>
      <c r="G6947" s="196">
        <v>63565.714936000011</v>
      </c>
    </row>
    <row r="6948" spans="1:7">
      <c r="A6948" s="190">
        <v>75790.848000000027</v>
      </c>
      <c r="F6948" s="174">
        <v>6942</v>
      </c>
      <c r="G6948" s="196">
        <v>48370.350784000017</v>
      </c>
    </row>
    <row r="6949" spans="1:7">
      <c r="A6949" s="190">
        <v>75792.222340710403</v>
      </c>
      <c r="F6949" s="174">
        <v>6943</v>
      </c>
      <c r="G6949" s="196">
        <v>100776.36211507203</v>
      </c>
    </row>
    <row r="6950" spans="1:7">
      <c r="A6950" s="190">
        <v>75792.222340710403</v>
      </c>
      <c r="F6950" s="174">
        <v>6944</v>
      </c>
      <c r="G6950" s="196">
        <v>51802.597500000003</v>
      </c>
    </row>
    <row r="6951" spans="1:7">
      <c r="A6951" s="190">
        <v>75792.222340710403</v>
      </c>
      <c r="F6951" s="174">
        <v>6945</v>
      </c>
      <c r="G6951" s="196">
        <v>95737.544009318444</v>
      </c>
    </row>
    <row r="6952" spans="1:7">
      <c r="A6952" s="190">
        <v>75792.222340710417</v>
      </c>
      <c r="F6952" s="174">
        <v>6946</v>
      </c>
      <c r="G6952" s="196">
        <v>58018.909200000002</v>
      </c>
    </row>
    <row r="6953" spans="1:7">
      <c r="A6953" s="190">
        <v>75792.222340710417</v>
      </c>
      <c r="F6953" s="174">
        <v>6947</v>
      </c>
      <c r="G6953" s="196">
        <v>97080.800366592011</v>
      </c>
    </row>
    <row r="6954" spans="1:7">
      <c r="A6954" s="190">
        <v>75792.222340710432</v>
      </c>
      <c r="F6954" s="174">
        <v>6948</v>
      </c>
      <c r="G6954" s="196">
        <v>73441.331712000014</v>
      </c>
    </row>
    <row r="6955" spans="1:7">
      <c r="A6955" s="190">
        <v>75792.222340710432</v>
      </c>
      <c r="F6955" s="174">
        <v>6949</v>
      </c>
      <c r="G6955" s="196">
        <v>62625.784165055986</v>
      </c>
    </row>
    <row r="6956" spans="1:7">
      <c r="A6956" s="190">
        <v>75792.222340710432</v>
      </c>
      <c r="F6956" s="174">
        <v>6950</v>
      </c>
      <c r="G6956" s="196">
        <v>80945.769676800002</v>
      </c>
    </row>
    <row r="6957" spans="1:7">
      <c r="A6957" s="190">
        <v>75792.222340710432</v>
      </c>
      <c r="F6957" s="174">
        <v>6951</v>
      </c>
      <c r="G6957" s="196">
        <v>71882.939293663265</v>
      </c>
    </row>
    <row r="6958" spans="1:7">
      <c r="A6958" s="190">
        <v>75792.222340710432</v>
      </c>
      <c r="F6958" s="174">
        <v>6952</v>
      </c>
      <c r="G6958" s="196">
        <v>41627.271000000001</v>
      </c>
    </row>
    <row r="6959" spans="1:7">
      <c r="A6959" s="190">
        <v>75792.222340710432</v>
      </c>
      <c r="F6959" s="174">
        <v>6953</v>
      </c>
      <c r="G6959" s="196">
        <v>138824.58046463999</v>
      </c>
    </row>
    <row r="6960" spans="1:7">
      <c r="A6960" s="190">
        <v>75792.222340710432</v>
      </c>
      <c r="F6960" s="174">
        <v>6954</v>
      </c>
      <c r="G6960" s="196">
        <v>54553.027200000004</v>
      </c>
    </row>
    <row r="6961" spans="1:7">
      <c r="A6961" s="190">
        <v>75792.222340710432</v>
      </c>
      <c r="F6961" s="174">
        <v>6955</v>
      </c>
      <c r="G6961" s="196">
        <v>66558.965760000006</v>
      </c>
    </row>
    <row r="6962" spans="1:7">
      <c r="A6962" s="190">
        <v>75792.222340710432</v>
      </c>
      <c r="F6962" s="174">
        <v>6956</v>
      </c>
      <c r="G6962" s="196">
        <v>81466.971640965159</v>
      </c>
    </row>
    <row r="6963" spans="1:7">
      <c r="A6963" s="190">
        <v>75792.222340710432</v>
      </c>
      <c r="F6963" s="174">
        <v>6957</v>
      </c>
      <c r="G6963" s="196">
        <v>43350.786080000005</v>
      </c>
    </row>
    <row r="6964" spans="1:7">
      <c r="A6964" s="190">
        <v>75792.222340710432</v>
      </c>
      <c r="F6964" s="174">
        <v>6958</v>
      </c>
      <c r="G6964" s="196">
        <v>49869.701279999994</v>
      </c>
    </row>
    <row r="6965" spans="1:7">
      <c r="A6965" s="190">
        <v>75792.222340710432</v>
      </c>
      <c r="F6965" s="174">
        <v>6959</v>
      </c>
      <c r="G6965" s="196">
        <v>68765.566926336032</v>
      </c>
    </row>
    <row r="6966" spans="1:7">
      <c r="A6966" s="190">
        <v>75792.222340710447</v>
      </c>
      <c r="F6966" s="174">
        <v>6960</v>
      </c>
      <c r="G6966" s="196">
        <v>69622.691039999991</v>
      </c>
    </row>
    <row r="6967" spans="1:7">
      <c r="A6967" s="190">
        <v>75909.464840563931</v>
      </c>
      <c r="F6967" s="174">
        <v>6961</v>
      </c>
      <c r="G6967" s="196">
        <v>51250.036460000018</v>
      </c>
    </row>
    <row r="6968" spans="1:7">
      <c r="A6968" s="190">
        <v>75909.46484056396</v>
      </c>
      <c r="F6968" s="174">
        <v>6962</v>
      </c>
      <c r="G6968" s="196">
        <v>79481.357025280027</v>
      </c>
    </row>
    <row r="6969" spans="1:7">
      <c r="A6969" s="190">
        <v>75950.407680000004</v>
      </c>
      <c r="F6969" s="174">
        <v>6963</v>
      </c>
      <c r="G6969" s="196">
        <v>43442.050892800005</v>
      </c>
    </row>
    <row r="6970" spans="1:7">
      <c r="A6970" s="190">
        <v>75950.407680000004</v>
      </c>
      <c r="F6970" s="174">
        <v>6964</v>
      </c>
      <c r="G6970" s="196">
        <v>87187.968000000008</v>
      </c>
    </row>
    <row r="6971" spans="1:7">
      <c r="A6971" s="190">
        <v>75950.407680000018</v>
      </c>
      <c r="F6971" s="174">
        <v>6965</v>
      </c>
      <c r="G6971" s="196">
        <v>86257.963008000021</v>
      </c>
    </row>
    <row r="6972" spans="1:7">
      <c r="A6972" s="190">
        <v>75950.407680000018</v>
      </c>
      <c r="F6972" s="174">
        <v>6966</v>
      </c>
      <c r="G6972" s="196">
        <v>85754.70699048962</v>
      </c>
    </row>
    <row r="6973" spans="1:7">
      <c r="A6973" s="190">
        <v>75950.407680000018</v>
      </c>
      <c r="F6973" s="174">
        <v>6967</v>
      </c>
      <c r="G6973" s="196">
        <v>37151.544152187496</v>
      </c>
    </row>
    <row r="6974" spans="1:7">
      <c r="A6974" s="190">
        <v>75950.407680000018</v>
      </c>
      <c r="F6974" s="174">
        <v>6968</v>
      </c>
      <c r="G6974" s="196">
        <v>69360.9516</v>
      </c>
    </row>
    <row r="6975" spans="1:7">
      <c r="A6975" s="190">
        <v>75950.407680000018</v>
      </c>
      <c r="F6975" s="174">
        <v>6969</v>
      </c>
      <c r="G6975" s="196">
        <v>95377.62843033603</v>
      </c>
    </row>
    <row r="6976" spans="1:7">
      <c r="A6976" s="190">
        <v>75950.407680000018</v>
      </c>
      <c r="F6976" s="174">
        <v>6970</v>
      </c>
      <c r="G6976" s="196">
        <v>48531.540400000005</v>
      </c>
    </row>
    <row r="6977" spans="1:7">
      <c r="A6977" s="190">
        <v>75950.407680000018</v>
      </c>
      <c r="F6977" s="174">
        <v>6971</v>
      </c>
      <c r="G6977" s="196">
        <v>59080.928457600006</v>
      </c>
    </row>
    <row r="6978" spans="1:7">
      <c r="A6978" s="190">
        <v>75950.407680000018</v>
      </c>
      <c r="F6978" s="174">
        <v>6972</v>
      </c>
      <c r="G6978" s="196">
        <v>71114.898391040042</v>
      </c>
    </row>
    <row r="6979" spans="1:7">
      <c r="A6979" s="190">
        <v>75950.407680000033</v>
      </c>
      <c r="F6979" s="174">
        <v>6973</v>
      </c>
      <c r="G6979" s="196">
        <v>94714.626048000035</v>
      </c>
    </row>
    <row r="6980" spans="1:7">
      <c r="A6980" s="190">
        <v>75951.784914059288</v>
      </c>
      <c r="F6980" s="174">
        <v>6974</v>
      </c>
      <c r="G6980" s="196">
        <v>47198.110140000004</v>
      </c>
    </row>
    <row r="6981" spans="1:7">
      <c r="A6981" s="190">
        <v>75951.784914059303</v>
      </c>
      <c r="F6981" s="174">
        <v>6975</v>
      </c>
      <c r="G6981" s="196">
        <v>62625.784165056</v>
      </c>
    </row>
    <row r="6982" spans="1:7">
      <c r="A6982" s="190">
        <v>75951.784914059303</v>
      </c>
      <c r="F6982" s="174">
        <v>6976</v>
      </c>
      <c r="G6982" s="196">
        <v>23809.931777187503</v>
      </c>
    </row>
    <row r="6983" spans="1:7">
      <c r="A6983" s="190">
        <v>75951.784914059303</v>
      </c>
      <c r="F6983" s="174">
        <v>6977</v>
      </c>
      <c r="G6983" s="196">
        <v>71882.939293663279</v>
      </c>
    </row>
    <row r="6984" spans="1:7">
      <c r="A6984" s="190">
        <v>76034.461439999999</v>
      </c>
      <c r="F6984" s="174">
        <v>6978</v>
      </c>
      <c r="G6984" s="196">
        <v>72232.738368000006</v>
      </c>
    </row>
    <row r="6985" spans="1:7">
      <c r="A6985" s="190">
        <v>76034.461439999999</v>
      </c>
      <c r="F6985" s="174">
        <v>6979</v>
      </c>
      <c r="G6985" s="196">
        <v>48531.540400000005</v>
      </c>
    </row>
    <row r="6986" spans="1:7">
      <c r="A6986" s="190">
        <v>76034.461440000014</v>
      </c>
      <c r="F6986" s="174">
        <v>6980</v>
      </c>
      <c r="G6986" s="196">
        <v>68401.240320000012</v>
      </c>
    </row>
    <row r="6987" spans="1:7">
      <c r="A6987" s="190">
        <v>76034.461440000014</v>
      </c>
      <c r="F6987" s="174">
        <v>6981</v>
      </c>
      <c r="G6987" s="196">
        <v>60548.297922560007</v>
      </c>
    </row>
    <row r="6988" spans="1:7">
      <c r="A6988" s="190">
        <v>76034.461440000014</v>
      </c>
      <c r="F6988" s="174">
        <v>6982</v>
      </c>
      <c r="G6988" s="196">
        <v>64665.323520000005</v>
      </c>
    </row>
    <row r="6989" spans="1:7">
      <c r="A6989" s="190">
        <v>76034.461440000014</v>
      </c>
      <c r="F6989" s="174">
        <v>6983</v>
      </c>
      <c r="G6989" s="196">
        <v>76482.060533760014</v>
      </c>
    </row>
    <row r="6990" spans="1:7">
      <c r="A6990" s="190">
        <v>76034.461440000014</v>
      </c>
      <c r="F6990" s="174">
        <v>6984</v>
      </c>
      <c r="G6990" s="196">
        <v>52275.037189200011</v>
      </c>
    </row>
    <row r="6991" spans="1:7">
      <c r="A6991" s="190">
        <v>76034.461440000014</v>
      </c>
      <c r="F6991" s="174">
        <v>6985</v>
      </c>
      <c r="G6991" s="196">
        <v>81945.064857600024</v>
      </c>
    </row>
    <row r="6992" spans="1:7">
      <c r="A6992" s="190">
        <v>76034.461440000014</v>
      </c>
      <c r="F6992" s="174">
        <v>6986</v>
      </c>
      <c r="G6992" s="196">
        <v>68287.55404800002</v>
      </c>
    </row>
    <row r="6993" spans="1:7">
      <c r="A6993" s="190">
        <v>76034.461440000014</v>
      </c>
      <c r="F6993" s="174">
        <v>6987</v>
      </c>
      <c r="G6993" s="196">
        <v>64252.224657308812</v>
      </c>
    </row>
    <row r="6994" spans="1:7">
      <c r="A6994" s="190">
        <v>76034.461440000014</v>
      </c>
      <c r="F6994" s="174">
        <v>6988</v>
      </c>
      <c r="G6994" s="196">
        <v>51329.314810820004</v>
      </c>
    </row>
    <row r="6995" spans="1:7">
      <c r="A6995" s="190">
        <v>76035.840198234131</v>
      </c>
      <c r="F6995" s="174">
        <v>6989</v>
      </c>
      <c r="G6995" s="196">
        <v>38994.140155712004</v>
      </c>
    </row>
    <row r="6996" spans="1:7">
      <c r="A6996" s="190">
        <v>76035.840198234146</v>
      </c>
      <c r="F6996" s="174">
        <v>6990</v>
      </c>
      <c r="G6996" s="196">
        <v>61527.086197248012</v>
      </c>
    </row>
    <row r="6997" spans="1:7">
      <c r="A6997" s="190">
        <v>76035.840198234146</v>
      </c>
      <c r="F6997" s="174">
        <v>6991</v>
      </c>
      <c r="G6997" s="196">
        <v>44433.781610819999</v>
      </c>
    </row>
    <row r="6998" spans="1:7">
      <c r="A6998" s="190">
        <v>76035.84019823416</v>
      </c>
      <c r="F6998" s="174">
        <v>6992</v>
      </c>
      <c r="G6998" s="196">
        <v>80037.726524456986</v>
      </c>
    </row>
    <row r="6999" spans="1:7">
      <c r="A6999" s="190">
        <v>76076.851200000019</v>
      </c>
      <c r="F6999" s="174">
        <v>6993</v>
      </c>
      <c r="G6999" s="196">
        <v>45875.459006720012</v>
      </c>
    </row>
    <row r="7000" spans="1:7">
      <c r="A7000" s="190">
        <v>76076.851200000019</v>
      </c>
      <c r="F7000" s="174">
        <v>6994</v>
      </c>
      <c r="G7000" s="196">
        <v>46772.401695600005</v>
      </c>
    </row>
    <row r="7001" spans="1:7">
      <c r="A7001" s="190">
        <v>76078.230726901791</v>
      </c>
      <c r="F7001" s="174">
        <v>6995</v>
      </c>
      <c r="G7001" s="196">
        <v>65009.751453696001</v>
      </c>
    </row>
    <row r="7002" spans="1:7">
      <c r="A7002" s="190">
        <v>76078.230726901806</v>
      </c>
      <c r="F7002" s="174">
        <v>6996</v>
      </c>
      <c r="G7002" s="196">
        <v>45951.833244800007</v>
      </c>
    </row>
    <row r="7003" spans="1:7">
      <c r="A7003" s="190">
        <v>76194.533990400014</v>
      </c>
      <c r="F7003" s="174">
        <v>6997</v>
      </c>
      <c r="G7003" s="196">
        <v>68287.554048000005</v>
      </c>
    </row>
    <row r="7004" spans="1:7">
      <c r="A7004" s="190">
        <v>76194.533990400014</v>
      </c>
      <c r="F7004" s="174">
        <v>6998</v>
      </c>
      <c r="G7004" s="196">
        <v>49419.896131200003</v>
      </c>
    </row>
    <row r="7005" spans="1:7">
      <c r="A7005" s="190">
        <v>76194.533990400028</v>
      </c>
      <c r="F7005" s="174">
        <v>6999</v>
      </c>
      <c r="G7005" s="196">
        <v>75140.269998080024</v>
      </c>
    </row>
    <row r="7006" spans="1:7">
      <c r="A7006" s="190">
        <v>76194.533990400028</v>
      </c>
      <c r="F7006" s="174">
        <v>7000</v>
      </c>
      <c r="G7006" s="196">
        <v>64736.88816000001</v>
      </c>
    </row>
    <row r="7007" spans="1:7">
      <c r="A7007" s="190">
        <v>76194.533990400028</v>
      </c>
      <c r="F7007" s="174">
        <v>7001</v>
      </c>
      <c r="G7007" s="196">
        <v>72778.919700480008</v>
      </c>
    </row>
    <row r="7008" spans="1:7">
      <c r="A7008" s="190">
        <v>76194.533990400028</v>
      </c>
      <c r="F7008" s="174">
        <v>7002</v>
      </c>
      <c r="G7008" s="196">
        <v>81205.952507904032</v>
      </c>
    </row>
    <row r="7009" spans="1:7">
      <c r="A7009" s="190">
        <v>76194.533990400028</v>
      </c>
      <c r="F7009" s="174">
        <v>7003</v>
      </c>
      <c r="G7009" s="196">
        <v>63664.593305600036</v>
      </c>
    </row>
    <row r="7010" spans="1:7">
      <c r="A7010" s="190">
        <v>76194.533990400028</v>
      </c>
      <c r="F7010" s="174">
        <v>7004</v>
      </c>
      <c r="G7010" s="196">
        <v>83408.36958720001</v>
      </c>
    </row>
    <row r="7011" spans="1:7">
      <c r="A7011" s="190">
        <v>76237.012992000018</v>
      </c>
      <c r="F7011" s="174">
        <v>7005</v>
      </c>
      <c r="G7011" s="196">
        <v>85754.706990489605</v>
      </c>
    </row>
    <row r="7012" spans="1:7">
      <c r="A7012" s="190">
        <v>76237.012992000018</v>
      </c>
      <c r="F7012" s="174">
        <v>7006</v>
      </c>
      <c r="G7012" s="196">
        <v>73441.331711999999</v>
      </c>
    </row>
    <row r="7013" spans="1:7">
      <c r="A7013" s="190">
        <v>76237.012992000018</v>
      </c>
      <c r="F7013" s="174">
        <v>7007</v>
      </c>
      <c r="G7013" s="196">
        <v>72657.957507072017</v>
      </c>
    </row>
    <row r="7014" spans="1:7">
      <c r="A7014" s="190">
        <v>76237.012992000018</v>
      </c>
      <c r="F7014" s="174">
        <v>7008</v>
      </c>
      <c r="G7014" s="196">
        <v>69769.265126400001</v>
      </c>
    </row>
    <row r="7015" spans="1:7">
      <c r="A7015" s="190">
        <v>76237.012992000018</v>
      </c>
      <c r="F7015" s="174">
        <v>7009</v>
      </c>
      <c r="G7015" s="196">
        <v>43581.686056384009</v>
      </c>
    </row>
    <row r="7016" spans="1:7">
      <c r="A7016" s="190">
        <v>76237.012992000018</v>
      </c>
      <c r="F7016" s="174">
        <v>7010</v>
      </c>
      <c r="G7016" s="196">
        <v>58483.318591488001</v>
      </c>
    </row>
    <row r="7017" spans="1:7">
      <c r="A7017" s="190">
        <v>76237.012992000018</v>
      </c>
      <c r="F7017" s="174">
        <v>7011</v>
      </c>
      <c r="G7017" s="196">
        <v>80338.298880000002</v>
      </c>
    </row>
    <row r="7018" spans="1:7">
      <c r="A7018" s="190">
        <v>76237.012992000018</v>
      </c>
      <c r="F7018" s="174">
        <v>7012</v>
      </c>
      <c r="G7018" s="196">
        <v>81205.952507904018</v>
      </c>
    </row>
    <row r="7019" spans="1:7">
      <c r="A7019" s="190">
        <v>76237.012992000033</v>
      </c>
      <c r="F7019" s="174">
        <v>7013</v>
      </c>
      <c r="G7019" s="196">
        <v>81070.98416578563</v>
      </c>
    </row>
    <row r="7020" spans="1:7">
      <c r="A7020" s="190">
        <v>76278.857923200005</v>
      </c>
      <c r="F7020" s="174">
        <v>7014</v>
      </c>
      <c r="G7020" s="196">
        <v>65117.980784640007</v>
      </c>
    </row>
    <row r="7021" spans="1:7">
      <c r="A7021" s="190">
        <v>76321.383935999998</v>
      </c>
      <c r="F7021" s="174">
        <v>7015</v>
      </c>
      <c r="G7021" s="196">
        <v>76727.895728332835</v>
      </c>
    </row>
    <row r="7022" spans="1:7">
      <c r="A7022" s="190">
        <v>76321.383935999998</v>
      </c>
      <c r="F7022" s="174">
        <v>7016</v>
      </c>
      <c r="G7022" s="196">
        <v>72505.31473920001</v>
      </c>
    </row>
    <row r="7023" spans="1:7">
      <c r="A7023" s="190">
        <v>76321.383935999998</v>
      </c>
      <c r="F7023" s="174">
        <v>7017</v>
      </c>
      <c r="G7023" s="196">
        <v>41471.529503432001</v>
      </c>
    </row>
    <row r="7024" spans="1:7">
      <c r="A7024" s="190">
        <v>76321.383935999998</v>
      </c>
      <c r="F7024" s="174">
        <v>7018</v>
      </c>
      <c r="G7024" s="196">
        <v>68401.240320000012</v>
      </c>
    </row>
    <row r="7025" spans="1:7">
      <c r="A7025" s="190">
        <v>76321.383935999998</v>
      </c>
      <c r="F7025" s="174">
        <v>7019</v>
      </c>
      <c r="G7025" s="196">
        <v>64873.176345600012</v>
      </c>
    </row>
    <row r="7026" spans="1:7">
      <c r="A7026" s="190">
        <v>76321.383935999998</v>
      </c>
      <c r="F7026" s="174">
        <v>7020</v>
      </c>
      <c r="G7026" s="196">
        <v>54439.407150016006</v>
      </c>
    </row>
    <row r="7027" spans="1:7">
      <c r="A7027" s="190">
        <v>76321.383936000013</v>
      </c>
      <c r="F7027" s="174">
        <v>7021</v>
      </c>
      <c r="G7027" s="196">
        <v>73011.528000000006</v>
      </c>
    </row>
    <row r="7028" spans="1:7">
      <c r="A7028" s="190">
        <v>76321.383936000013</v>
      </c>
      <c r="F7028" s="174">
        <v>7022</v>
      </c>
      <c r="G7028" s="196">
        <v>52385.089899072002</v>
      </c>
    </row>
    <row r="7029" spans="1:7">
      <c r="A7029" s="190">
        <v>76321.383936000013</v>
      </c>
      <c r="F7029" s="174">
        <v>7023</v>
      </c>
      <c r="G7029" s="196">
        <v>34689.392500000002</v>
      </c>
    </row>
    <row r="7030" spans="1:7">
      <c r="A7030" s="190">
        <v>76321.383936000013</v>
      </c>
      <c r="F7030" s="174">
        <v>7024</v>
      </c>
      <c r="G7030" s="196">
        <v>76609.389158400023</v>
      </c>
    </row>
    <row r="7031" spans="1:7">
      <c r="A7031" s="190">
        <v>76321.383936000013</v>
      </c>
      <c r="F7031" s="174">
        <v>7025</v>
      </c>
      <c r="G7031" s="196">
        <v>124818.17189990402</v>
      </c>
    </row>
    <row r="7032" spans="1:7">
      <c r="A7032" s="190">
        <v>76321.383936000013</v>
      </c>
      <c r="F7032" s="174">
        <v>7026</v>
      </c>
      <c r="G7032" s="196">
        <v>38912.219693200008</v>
      </c>
    </row>
    <row r="7033" spans="1:7">
      <c r="A7033" s="190">
        <v>76321.383936000013</v>
      </c>
      <c r="F7033" s="174">
        <v>7027</v>
      </c>
      <c r="G7033" s="196">
        <v>58141.054272000001</v>
      </c>
    </row>
    <row r="7034" spans="1:7">
      <c r="A7034" s="190">
        <v>76321.383936000013</v>
      </c>
      <c r="F7034" s="174">
        <v>7028</v>
      </c>
      <c r="G7034" s="196">
        <v>36848.168168000004</v>
      </c>
    </row>
    <row r="7035" spans="1:7">
      <c r="A7035" s="190">
        <v>76321.383936000013</v>
      </c>
      <c r="F7035" s="174">
        <v>7029</v>
      </c>
      <c r="G7035" s="196">
        <v>64046.361352960012</v>
      </c>
    </row>
    <row r="7036" spans="1:7">
      <c r="A7036" s="190">
        <v>76321.383936000013</v>
      </c>
      <c r="F7036" s="174">
        <v>7030</v>
      </c>
      <c r="G7036" s="196">
        <v>55736.724960000007</v>
      </c>
    </row>
    <row r="7037" spans="1:7">
      <c r="A7037" s="190">
        <v>76321.383936000013</v>
      </c>
      <c r="F7037" s="174">
        <v>7031</v>
      </c>
      <c r="G7037" s="196">
        <v>64981.178304000008</v>
      </c>
    </row>
    <row r="7038" spans="1:7">
      <c r="A7038" s="190">
        <v>76321.383936000013</v>
      </c>
      <c r="F7038" s="174">
        <v>7032</v>
      </c>
      <c r="G7038" s="196">
        <v>90799.502265679926</v>
      </c>
    </row>
    <row r="7039" spans="1:7">
      <c r="A7039" s="190">
        <v>76321.383936000013</v>
      </c>
      <c r="F7039" s="174">
        <v>7033</v>
      </c>
      <c r="G7039" s="196">
        <v>76855.633623552014</v>
      </c>
    </row>
    <row r="7040" spans="1:7">
      <c r="A7040" s="190">
        <v>76321.383936000013</v>
      </c>
      <c r="F7040" s="174">
        <v>7034</v>
      </c>
      <c r="G7040" s="196">
        <v>41165.145875000002</v>
      </c>
    </row>
    <row r="7041" spans="1:7">
      <c r="A7041" s="190">
        <v>76321.383936000013</v>
      </c>
      <c r="F7041" s="174">
        <v>7035</v>
      </c>
      <c r="G7041" s="196">
        <v>95578.423437557794</v>
      </c>
    </row>
    <row r="7042" spans="1:7">
      <c r="A7042" s="190">
        <v>76321.383936000013</v>
      </c>
      <c r="F7042" s="174">
        <v>7036</v>
      </c>
      <c r="G7042" s="196">
        <v>73595.945041920015</v>
      </c>
    </row>
    <row r="7043" spans="1:7">
      <c r="A7043" s="190">
        <v>76321.383936000013</v>
      </c>
      <c r="F7043" s="174">
        <v>7037</v>
      </c>
      <c r="G7043" s="196">
        <v>51825.375840000001</v>
      </c>
    </row>
    <row r="7044" spans="1:7">
      <c r="A7044" s="190">
        <v>76321.383936000013</v>
      </c>
      <c r="F7044" s="174">
        <v>7038</v>
      </c>
      <c r="G7044" s="196">
        <v>52692.514560000003</v>
      </c>
    </row>
    <row r="7045" spans="1:7">
      <c r="A7045" s="190">
        <v>76321.383936000013</v>
      </c>
      <c r="F7045" s="174">
        <v>7039</v>
      </c>
      <c r="G7045" s="196">
        <v>46028.334632000006</v>
      </c>
    </row>
    <row r="7046" spans="1:7">
      <c r="A7046" s="190">
        <v>76321.383936000013</v>
      </c>
      <c r="F7046" s="174">
        <v>7040</v>
      </c>
      <c r="G7046" s="196">
        <v>102405.45368309763</v>
      </c>
    </row>
    <row r="7047" spans="1:7">
      <c r="A7047" s="190">
        <v>76321.383936000013</v>
      </c>
      <c r="F7047" s="174">
        <v>7041</v>
      </c>
      <c r="G7047" s="196">
        <v>70965.497344000018</v>
      </c>
    </row>
    <row r="7048" spans="1:7">
      <c r="A7048" s="190">
        <v>76321.383936000013</v>
      </c>
      <c r="F7048" s="174">
        <v>7042</v>
      </c>
      <c r="G7048" s="196">
        <v>94424.569343999989</v>
      </c>
    </row>
    <row r="7049" spans="1:7">
      <c r="A7049" s="190">
        <v>76321.383936000013</v>
      </c>
      <c r="F7049" s="174">
        <v>7043</v>
      </c>
      <c r="G7049" s="196">
        <v>69101.449159747179</v>
      </c>
    </row>
    <row r="7050" spans="1:7">
      <c r="A7050" s="190">
        <v>76321.383936000027</v>
      </c>
      <c r="F7050" s="174">
        <v>7044</v>
      </c>
      <c r="G7050" s="196">
        <v>97080.800366592011</v>
      </c>
    </row>
    <row r="7051" spans="1:7">
      <c r="A7051" s="190">
        <v>76321.383936000027</v>
      </c>
      <c r="F7051" s="174">
        <v>7045</v>
      </c>
      <c r="G7051" s="196">
        <v>53685.184000000008</v>
      </c>
    </row>
    <row r="7052" spans="1:7">
      <c r="A7052" s="190">
        <v>76321.383936000027</v>
      </c>
      <c r="F7052" s="174">
        <v>7046</v>
      </c>
      <c r="G7052" s="196">
        <v>91727.333991014399</v>
      </c>
    </row>
    <row r="7053" spans="1:7">
      <c r="A7053" s="190">
        <v>76321.383936000027</v>
      </c>
      <c r="F7053" s="174">
        <v>7047</v>
      </c>
      <c r="G7053" s="196">
        <v>106882.49840271365</v>
      </c>
    </row>
    <row r="7054" spans="1:7">
      <c r="A7054" s="190">
        <v>76321.383936000027</v>
      </c>
      <c r="F7054" s="174">
        <v>7048</v>
      </c>
      <c r="G7054" s="196">
        <v>52275.037189199997</v>
      </c>
    </row>
    <row r="7055" spans="1:7">
      <c r="A7055" s="190">
        <v>76321.383936000027</v>
      </c>
      <c r="F7055" s="174">
        <v>7049</v>
      </c>
      <c r="G7055" s="196">
        <v>50916.158720000014</v>
      </c>
    </row>
    <row r="7056" spans="1:7">
      <c r="A7056" s="190">
        <v>76321.383936000027</v>
      </c>
      <c r="F7056" s="174">
        <v>7050</v>
      </c>
      <c r="G7056" s="196">
        <v>76034.461439999999</v>
      </c>
    </row>
    <row r="7057" spans="1:7">
      <c r="A7057" s="190">
        <v>76439.444992511999</v>
      </c>
      <c r="F7057" s="174">
        <v>7051</v>
      </c>
      <c r="G7057" s="196">
        <v>46002.687802150009</v>
      </c>
    </row>
    <row r="7058" spans="1:7">
      <c r="A7058" s="190">
        <v>76482.060533759999</v>
      </c>
      <c r="F7058" s="174">
        <v>7052</v>
      </c>
      <c r="G7058" s="196">
        <v>48552.880409600017</v>
      </c>
    </row>
    <row r="7059" spans="1:7">
      <c r="A7059" s="190">
        <v>76482.060533760014</v>
      </c>
      <c r="F7059" s="174">
        <v>7053</v>
      </c>
      <c r="G7059" s="196">
        <v>82656.058802688014</v>
      </c>
    </row>
    <row r="7060" spans="1:7">
      <c r="A7060" s="190">
        <v>76482.060533760014</v>
      </c>
      <c r="F7060" s="174">
        <v>7054</v>
      </c>
      <c r="G7060" s="196">
        <v>48973.26</v>
      </c>
    </row>
    <row r="7061" spans="1:7">
      <c r="A7061" s="190">
        <v>76482.060533760014</v>
      </c>
      <c r="F7061" s="174">
        <v>7055</v>
      </c>
      <c r="G7061" s="196">
        <v>69245.670240000007</v>
      </c>
    </row>
    <row r="7062" spans="1:7">
      <c r="A7062" s="190">
        <v>76482.060533760014</v>
      </c>
      <c r="F7062" s="174">
        <v>7056</v>
      </c>
      <c r="G7062" s="196">
        <v>66031.625923199987</v>
      </c>
    </row>
    <row r="7063" spans="1:7">
      <c r="A7063" s="190">
        <v>76482.060533760014</v>
      </c>
      <c r="F7063" s="174">
        <v>7057</v>
      </c>
      <c r="G7063" s="196">
        <v>64288.045735424021</v>
      </c>
    </row>
    <row r="7064" spans="1:7">
      <c r="A7064" s="190">
        <v>76482.060533760014</v>
      </c>
      <c r="F7064" s="174">
        <v>7058</v>
      </c>
      <c r="G7064" s="196">
        <v>85337.878069248036</v>
      </c>
    </row>
    <row r="7065" spans="1:7">
      <c r="A7065" s="190">
        <v>76482.060533760014</v>
      </c>
      <c r="F7065" s="174">
        <v>7059</v>
      </c>
      <c r="G7065" s="196">
        <v>43398.762077500003</v>
      </c>
    </row>
    <row r="7066" spans="1:7">
      <c r="A7066" s="190">
        <v>76482.060533760014</v>
      </c>
      <c r="F7066" s="174">
        <v>7060</v>
      </c>
      <c r="G7066" s="196">
        <v>51911.655599999991</v>
      </c>
    </row>
    <row r="7067" spans="1:7">
      <c r="A7067" s="190">
        <v>76482.060533760014</v>
      </c>
      <c r="F7067" s="174">
        <v>7061</v>
      </c>
      <c r="G7067" s="196">
        <v>80294.99064542845</v>
      </c>
    </row>
    <row r="7068" spans="1:7">
      <c r="A7068" s="190">
        <v>76482.060533760014</v>
      </c>
      <c r="F7068" s="174">
        <v>7062</v>
      </c>
      <c r="G7068" s="196">
        <v>65710.665216000009</v>
      </c>
    </row>
    <row r="7069" spans="1:7">
      <c r="A7069" s="190">
        <v>76482.060533760014</v>
      </c>
      <c r="F7069" s="174">
        <v>7063</v>
      </c>
      <c r="G7069" s="196">
        <v>93704.33670348805</v>
      </c>
    </row>
    <row r="7070" spans="1:7">
      <c r="A7070" s="190">
        <v>76482.060533760014</v>
      </c>
      <c r="F7070" s="174">
        <v>7064</v>
      </c>
      <c r="G7070" s="196">
        <v>99381.972199014446</v>
      </c>
    </row>
    <row r="7071" spans="1:7">
      <c r="A7071" s="190">
        <v>76482.060533760014</v>
      </c>
      <c r="F7071" s="174">
        <v>7065</v>
      </c>
      <c r="G7071" s="196">
        <v>36909.513620000005</v>
      </c>
    </row>
    <row r="7072" spans="1:7">
      <c r="A7072" s="190">
        <v>76482.060533760014</v>
      </c>
      <c r="F7072" s="174">
        <v>7066</v>
      </c>
      <c r="G7072" s="196">
        <v>91585.66072320001</v>
      </c>
    </row>
    <row r="7073" spans="1:7">
      <c r="A7073" s="190">
        <v>76482.060533760014</v>
      </c>
      <c r="F7073" s="174">
        <v>7067</v>
      </c>
      <c r="G7073" s="196">
        <v>68651.275125350425</v>
      </c>
    </row>
    <row r="7074" spans="1:7">
      <c r="A7074" s="190">
        <v>76482.060533760014</v>
      </c>
      <c r="F7074" s="174">
        <v>7068</v>
      </c>
      <c r="G7074" s="196">
        <v>48472.183101440016</v>
      </c>
    </row>
    <row r="7075" spans="1:7">
      <c r="A7075" s="190">
        <v>76482.060533760014</v>
      </c>
      <c r="F7075" s="174">
        <v>7069</v>
      </c>
      <c r="G7075" s="196">
        <v>98019.016704000023</v>
      </c>
    </row>
    <row r="7076" spans="1:7">
      <c r="A7076" s="190">
        <v>76482.060533760028</v>
      </c>
      <c r="F7076" s="174">
        <v>7070</v>
      </c>
      <c r="G7076" s="196">
        <v>57520.883026432013</v>
      </c>
    </row>
    <row r="7077" spans="1:7">
      <c r="A7077" s="190">
        <v>76482.060533760028</v>
      </c>
      <c r="F7077" s="174">
        <v>7071</v>
      </c>
      <c r="G7077" s="196">
        <v>59901.363200000007</v>
      </c>
    </row>
    <row r="7078" spans="1:7">
      <c r="A7078" s="190">
        <v>76482.060533760028</v>
      </c>
      <c r="F7078" s="174">
        <v>7072</v>
      </c>
      <c r="G7078" s="196">
        <v>61827.612406089604</v>
      </c>
    </row>
    <row r="7079" spans="1:7">
      <c r="A7079" s="190">
        <v>76482.060533760028</v>
      </c>
      <c r="F7079" s="174">
        <v>7073</v>
      </c>
      <c r="G7079" s="196">
        <v>51717.436792515218</v>
      </c>
    </row>
    <row r="7080" spans="1:7">
      <c r="A7080" s="190">
        <v>76482.060533760028</v>
      </c>
      <c r="F7080" s="174">
        <v>7074</v>
      </c>
      <c r="G7080" s="196">
        <v>161402.30071418884</v>
      </c>
    </row>
    <row r="7081" spans="1:7">
      <c r="A7081" s="190">
        <v>76482.060533760028</v>
      </c>
      <c r="F7081" s="174">
        <v>7075</v>
      </c>
      <c r="G7081" s="196">
        <v>81205.952507904018</v>
      </c>
    </row>
    <row r="7082" spans="1:7">
      <c r="A7082" s="190">
        <v>76482.060533760028</v>
      </c>
      <c r="F7082" s="174">
        <v>7076</v>
      </c>
      <c r="G7082" s="196">
        <v>34743.05329750001</v>
      </c>
    </row>
    <row r="7083" spans="1:7">
      <c r="A7083" s="190">
        <v>76482.060533760028</v>
      </c>
      <c r="F7083" s="174">
        <v>7077</v>
      </c>
      <c r="G7083" s="196">
        <v>57209.395937792018</v>
      </c>
    </row>
    <row r="7084" spans="1:7">
      <c r="A7084" s="190">
        <v>76482.060533760028</v>
      </c>
      <c r="F7084" s="174">
        <v>7078</v>
      </c>
      <c r="G7084" s="196">
        <v>36709.641220000005</v>
      </c>
    </row>
    <row r="7085" spans="1:7">
      <c r="A7085" s="190">
        <v>76482.060533760028</v>
      </c>
      <c r="F7085" s="174">
        <v>7079</v>
      </c>
      <c r="G7085" s="196">
        <v>92124.806499532802</v>
      </c>
    </row>
    <row r="7086" spans="1:7">
      <c r="A7086" s="190">
        <v>76482.060533760028</v>
      </c>
      <c r="F7086" s="174">
        <v>7080</v>
      </c>
      <c r="G7086" s="196">
        <v>41384.404441450002</v>
      </c>
    </row>
    <row r="7087" spans="1:7">
      <c r="A7087" s="190">
        <v>76482.060533760043</v>
      </c>
      <c r="F7087" s="174">
        <v>7081</v>
      </c>
      <c r="G7087" s="196">
        <v>75433.161600000007</v>
      </c>
    </row>
    <row r="7088" spans="1:7">
      <c r="A7088" s="190">
        <v>76482.060533760043</v>
      </c>
      <c r="F7088" s="174">
        <v>7082</v>
      </c>
      <c r="G7088" s="196">
        <v>54934.89839040002</v>
      </c>
    </row>
    <row r="7089" spans="1:7">
      <c r="A7089" s="190">
        <v>76482.060533760043</v>
      </c>
      <c r="F7089" s="174">
        <v>7083</v>
      </c>
      <c r="G7089" s="196">
        <v>57089.208131200015</v>
      </c>
    </row>
    <row r="7090" spans="1:7">
      <c r="A7090" s="190">
        <v>76482.060533760043</v>
      </c>
      <c r="F7090" s="174">
        <v>7084</v>
      </c>
      <c r="G7090" s="196">
        <v>102077.34792192004</v>
      </c>
    </row>
    <row r="7091" spans="1:7">
      <c r="A7091" s="190">
        <v>76566.702670079991</v>
      </c>
      <c r="F7091" s="174">
        <v>7085</v>
      </c>
      <c r="G7091" s="196">
        <v>54379.226058752014</v>
      </c>
    </row>
    <row r="7092" spans="1:7">
      <c r="A7092" s="190">
        <v>76566.702670080005</v>
      </c>
      <c r="F7092" s="174">
        <v>7086</v>
      </c>
      <c r="G7092" s="196">
        <v>95377.62843033603</v>
      </c>
    </row>
    <row r="7093" spans="1:7">
      <c r="A7093" s="190">
        <v>76566.702670080005</v>
      </c>
      <c r="F7093" s="174">
        <v>7087</v>
      </c>
      <c r="G7093" s="196">
        <v>55142.199893760022</v>
      </c>
    </row>
    <row r="7094" spans="1:7">
      <c r="A7094" s="190">
        <v>76566.702670080005</v>
      </c>
      <c r="F7094" s="174">
        <v>7088</v>
      </c>
      <c r="G7094" s="196">
        <v>77684.265792000006</v>
      </c>
    </row>
    <row r="7095" spans="1:7">
      <c r="A7095" s="190">
        <v>76566.702670080005</v>
      </c>
      <c r="F7095" s="174">
        <v>7089</v>
      </c>
      <c r="G7095" s="196">
        <v>116496.96043991043</v>
      </c>
    </row>
    <row r="7096" spans="1:7">
      <c r="A7096" s="190">
        <v>76566.702670080005</v>
      </c>
      <c r="F7096" s="174">
        <v>7090</v>
      </c>
      <c r="G7096" s="196">
        <v>95377.628430336044</v>
      </c>
    </row>
    <row r="7097" spans="1:7">
      <c r="A7097" s="190">
        <v>76566.702670080005</v>
      </c>
      <c r="F7097" s="174">
        <v>7091</v>
      </c>
      <c r="G7097" s="196">
        <v>76608</v>
      </c>
    </row>
    <row r="7098" spans="1:7">
      <c r="A7098" s="190">
        <v>76566.702670080005</v>
      </c>
      <c r="F7098" s="174">
        <v>7092</v>
      </c>
      <c r="G7098" s="196">
        <v>41315.621497780019</v>
      </c>
    </row>
    <row r="7099" spans="1:7">
      <c r="A7099" s="190">
        <v>76566.702670080005</v>
      </c>
      <c r="F7099" s="174">
        <v>7093</v>
      </c>
      <c r="G7099" s="196">
        <v>71502.096547840018</v>
      </c>
    </row>
    <row r="7100" spans="1:7">
      <c r="A7100" s="190">
        <v>76566.702670080005</v>
      </c>
      <c r="F7100" s="174">
        <v>7094</v>
      </c>
      <c r="G7100" s="196">
        <v>76482.060533760014</v>
      </c>
    </row>
    <row r="7101" spans="1:7">
      <c r="A7101" s="190">
        <v>76566.702670080005</v>
      </c>
      <c r="F7101" s="174">
        <v>7095</v>
      </c>
      <c r="G7101" s="196">
        <v>86679.286041600019</v>
      </c>
    </row>
    <row r="7102" spans="1:7">
      <c r="A7102" s="190">
        <v>76566.702670080005</v>
      </c>
      <c r="F7102" s="174">
        <v>7096</v>
      </c>
      <c r="G7102" s="196">
        <v>57089.208131200008</v>
      </c>
    </row>
    <row r="7103" spans="1:7">
      <c r="A7103" s="190">
        <v>76566.70267008002</v>
      </c>
      <c r="F7103" s="174">
        <v>7097</v>
      </c>
      <c r="G7103" s="196">
        <v>41160.299612449999</v>
      </c>
    </row>
    <row r="7104" spans="1:7">
      <c r="A7104" s="190">
        <v>76566.70267008002</v>
      </c>
      <c r="F7104" s="174">
        <v>7098</v>
      </c>
      <c r="G7104" s="196">
        <v>68880.049002240019</v>
      </c>
    </row>
    <row r="7105" spans="1:7">
      <c r="A7105" s="190">
        <v>76566.70267008002</v>
      </c>
      <c r="F7105" s="174">
        <v>7099</v>
      </c>
      <c r="G7105" s="196">
        <v>61329.954201600012</v>
      </c>
    </row>
    <row r="7106" spans="1:7">
      <c r="A7106" s="190">
        <v>76566.70267008002</v>
      </c>
      <c r="F7106" s="174">
        <v>7100</v>
      </c>
      <c r="G7106" s="196">
        <v>83408.369587199995</v>
      </c>
    </row>
    <row r="7107" spans="1:7">
      <c r="A7107" s="190">
        <v>76566.70267008002</v>
      </c>
      <c r="F7107" s="174">
        <v>7101</v>
      </c>
      <c r="G7107" s="196">
        <v>117557.28101375999</v>
      </c>
    </row>
    <row r="7108" spans="1:7">
      <c r="A7108" s="190">
        <v>76566.70267008002</v>
      </c>
      <c r="F7108" s="174">
        <v>7102</v>
      </c>
      <c r="G7108" s="196">
        <v>81772.911360000013</v>
      </c>
    </row>
    <row r="7109" spans="1:7">
      <c r="A7109" s="190">
        <v>76608.000000000015</v>
      </c>
      <c r="F7109" s="174">
        <v>7103</v>
      </c>
      <c r="G7109" s="196">
        <v>67776.307893360659</v>
      </c>
    </row>
    <row r="7110" spans="1:7">
      <c r="A7110" s="190">
        <v>76609.389158399994</v>
      </c>
      <c r="F7110" s="174">
        <v>7104</v>
      </c>
      <c r="G7110" s="196">
        <v>60649.099750400012</v>
      </c>
    </row>
    <row r="7111" spans="1:7">
      <c r="A7111" s="190">
        <v>76609.389158399994</v>
      </c>
      <c r="F7111" s="174">
        <v>7105</v>
      </c>
      <c r="G7111" s="196">
        <v>86727.610368000023</v>
      </c>
    </row>
    <row r="7112" spans="1:7">
      <c r="A7112" s="190">
        <v>76609.389158399994</v>
      </c>
      <c r="F7112" s="174">
        <v>7106</v>
      </c>
      <c r="G7112" s="196">
        <v>68545.242931200017</v>
      </c>
    </row>
    <row r="7113" spans="1:7">
      <c r="A7113" s="190">
        <v>76609.389158399994</v>
      </c>
      <c r="F7113" s="174">
        <v>7107</v>
      </c>
      <c r="G7113" s="196">
        <v>76770.672082944031</v>
      </c>
    </row>
    <row r="7114" spans="1:7">
      <c r="A7114" s="190">
        <v>76609.389158400008</v>
      </c>
      <c r="F7114" s="174">
        <v>7108</v>
      </c>
      <c r="G7114" s="196">
        <v>109138.82112000004</v>
      </c>
    </row>
    <row r="7115" spans="1:7">
      <c r="A7115" s="190">
        <v>76609.389158400008</v>
      </c>
      <c r="F7115" s="174">
        <v>7109</v>
      </c>
      <c r="G7115" s="196">
        <v>64423.38898960386</v>
      </c>
    </row>
    <row r="7116" spans="1:7">
      <c r="A7116" s="190">
        <v>76609.389158400008</v>
      </c>
      <c r="F7116" s="174">
        <v>7110</v>
      </c>
      <c r="G7116" s="196">
        <v>67814.093673267227</v>
      </c>
    </row>
    <row r="7117" spans="1:7">
      <c r="A7117" s="190">
        <v>76609.389158400008</v>
      </c>
      <c r="F7117" s="174">
        <v>7111</v>
      </c>
      <c r="G7117" s="196">
        <v>60514.560619072021</v>
      </c>
    </row>
    <row r="7118" spans="1:7">
      <c r="A7118" s="190">
        <v>76609.389158400008</v>
      </c>
      <c r="F7118" s="174">
        <v>7112</v>
      </c>
      <c r="G7118" s="196">
        <v>69245.670240000007</v>
      </c>
    </row>
    <row r="7119" spans="1:7">
      <c r="A7119" s="190">
        <v>76609.389158400008</v>
      </c>
      <c r="F7119" s="174">
        <v>7113</v>
      </c>
      <c r="G7119" s="196">
        <v>27906.377359374994</v>
      </c>
    </row>
    <row r="7120" spans="1:7">
      <c r="A7120" s="190">
        <v>76609.389158400008</v>
      </c>
      <c r="F7120" s="174">
        <v>7114</v>
      </c>
      <c r="G7120" s="196">
        <v>51164.856344000014</v>
      </c>
    </row>
    <row r="7121" spans="1:7">
      <c r="A7121" s="190">
        <v>76609.389158400008</v>
      </c>
      <c r="F7121" s="174">
        <v>7115</v>
      </c>
      <c r="G7121" s="196">
        <v>64736.88816000001</v>
      </c>
    </row>
    <row r="7122" spans="1:7">
      <c r="A7122" s="190">
        <v>76609.389158400008</v>
      </c>
      <c r="F7122" s="174">
        <v>7116</v>
      </c>
      <c r="G7122" s="196">
        <v>54758.887680000014</v>
      </c>
    </row>
    <row r="7123" spans="1:7">
      <c r="A7123" s="190">
        <v>76609.389158400008</v>
      </c>
      <c r="F7123" s="174">
        <v>7117</v>
      </c>
      <c r="G7123" s="196">
        <v>42370.615124999989</v>
      </c>
    </row>
    <row r="7124" spans="1:7">
      <c r="A7124" s="190">
        <v>76609.389158400023</v>
      </c>
      <c r="F7124" s="174">
        <v>7118</v>
      </c>
      <c r="G7124" s="196">
        <v>44266.737319050015</v>
      </c>
    </row>
    <row r="7125" spans="1:7">
      <c r="A7125" s="190">
        <v>76609.389158400023</v>
      </c>
      <c r="F7125" s="174">
        <v>7119</v>
      </c>
      <c r="G7125" s="196">
        <v>114885.0528111821</v>
      </c>
    </row>
    <row r="7126" spans="1:7">
      <c r="A7126" s="190">
        <v>76609.389158400023</v>
      </c>
      <c r="F7126" s="174">
        <v>7120</v>
      </c>
      <c r="G7126" s="196">
        <v>76439.444992511999</v>
      </c>
    </row>
    <row r="7127" spans="1:7">
      <c r="A7127" s="190">
        <v>76609.389158400023</v>
      </c>
      <c r="F7127" s="174">
        <v>7121</v>
      </c>
      <c r="G7127" s="196">
        <v>69138.720000000001</v>
      </c>
    </row>
    <row r="7128" spans="1:7">
      <c r="A7128" s="190">
        <v>76609.389158400023</v>
      </c>
      <c r="F7128" s="174">
        <v>7122</v>
      </c>
      <c r="G7128" s="196">
        <v>39059.058258080004</v>
      </c>
    </row>
    <row r="7129" spans="1:7">
      <c r="A7129" s="190">
        <v>76609.389158400023</v>
      </c>
      <c r="F7129" s="174">
        <v>7123</v>
      </c>
      <c r="G7129" s="196">
        <v>91778.472640512016</v>
      </c>
    </row>
    <row r="7130" spans="1:7">
      <c r="A7130" s="190">
        <v>76609.389158400023</v>
      </c>
      <c r="F7130" s="174">
        <v>7124</v>
      </c>
      <c r="G7130" s="196">
        <v>64529.472000000009</v>
      </c>
    </row>
    <row r="7131" spans="1:7">
      <c r="A7131" s="190">
        <v>76609.389158400023</v>
      </c>
      <c r="F7131" s="174">
        <v>7125</v>
      </c>
      <c r="G7131" s="196">
        <v>84250.238446796837</v>
      </c>
    </row>
    <row r="7132" spans="1:7">
      <c r="A7132" s="190">
        <v>76643.075398041619</v>
      </c>
      <c r="F7132" s="174">
        <v>7126</v>
      </c>
      <c r="G7132" s="196">
        <v>77016.038400000005</v>
      </c>
    </row>
    <row r="7133" spans="1:7">
      <c r="A7133" s="190">
        <v>76643.075398041619</v>
      </c>
      <c r="F7133" s="174">
        <v>7127</v>
      </c>
      <c r="G7133" s="196">
        <v>51164.856344000014</v>
      </c>
    </row>
    <row r="7134" spans="1:7">
      <c r="A7134" s="190">
        <v>76643.075398041619</v>
      </c>
      <c r="F7134" s="174">
        <v>7128</v>
      </c>
      <c r="G7134" s="196">
        <v>71731.92471531521</v>
      </c>
    </row>
    <row r="7135" spans="1:7">
      <c r="A7135" s="190">
        <v>76643.075398041619</v>
      </c>
      <c r="F7135" s="174">
        <v>7129</v>
      </c>
      <c r="G7135" s="196">
        <v>109489.62447359999</v>
      </c>
    </row>
    <row r="7136" spans="1:7">
      <c r="A7136" s="190">
        <v>76643.075398041619</v>
      </c>
      <c r="F7136" s="174">
        <v>7130</v>
      </c>
      <c r="G7136" s="196">
        <v>51301.156659200016</v>
      </c>
    </row>
    <row r="7137" spans="1:7">
      <c r="A7137" s="190">
        <v>76643.075398041634</v>
      </c>
      <c r="F7137" s="174">
        <v>7131</v>
      </c>
      <c r="G7137" s="196">
        <v>77144.256000000008</v>
      </c>
    </row>
    <row r="7138" spans="1:7">
      <c r="A7138" s="190">
        <v>76643.075398041634</v>
      </c>
      <c r="F7138" s="174">
        <v>7132</v>
      </c>
      <c r="G7138" s="196">
        <v>98497.786060800019</v>
      </c>
    </row>
    <row r="7139" spans="1:7">
      <c r="A7139" s="190">
        <v>76643.075398041634</v>
      </c>
      <c r="F7139" s="174">
        <v>7133</v>
      </c>
      <c r="G7139" s="196">
        <v>57400.040835200009</v>
      </c>
    </row>
    <row r="7140" spans="1:7">
      <c r="A7140" s="190">
        <v>76643.075398041648</v>
      </c>
      <c r="F7140" s="174">
        <v>7134</v>
      </c>
      <c r="G7140" s="196">
        <v>36770.756050000004</v>
      </c>
    </row>
    <row r="7141" spans="1:7">
      <c r="A7141" s="190">
        <v>76727.895728332805</v>
      </c>
      <c r="F7141" s="174">
        <v>7135</v>
      </c>
      <c r="G7141" s="196">
        <v>55736.724960000007</v>
      </c>
    </row>
    <row r="7142" spans="1:7">
      <c r="A7142" s="190">
        <v>76727.89572833282</v>
      </c>
      <c r="F7142" s="174">
        <v>7136</v>
      </c>
      <c r="G7142" s="196">
        <v>72002.611223674903</v>
      </c>
    </row>
    <row r="7143" spans="1:7">
      <c r="A7143" s="190">
        <v>76727.89572833282</v>
      </c>
      <c r="F7143" s="174">
        <v>7137</v>
      </c>
      <c r="G7143" s="196">
        <v>96715.834951680008</v>
      </c>
    </row>
    <row r="7144" spans="1:7">
      <c r="A7144" s="190">
        <v>76727.89572833282</v>
      </c>
      <c r="F7144" s="174">
        <v>7138</v>
      </c>
      <c r="G7144" s="196">
        <v>71502.096547840018</v>
      </c>
    </row>
    <row r="7145" spans="1:7">
      <c r="A7145" s="190">
        <v>76727.89572833282</v>
      </c>
      <c r="F7145" s="174">
        <v>7139</v>
      </c>
      <c r="G7145" s="196">
        <v>82117.580783616024</v>
      </c>
    </row>
    <row r="7146" spans="1:7">
      <c r="A7146" s="190">
        <v>76727.89572833282</v>
      </c>
      <c r="F7146" s="174">
        <v>7140</v>
      </c>
      <c r="G7146" s="196">
        <v>112084.93105152006</v>
      </c>
    </row>
    <row r="7147" spans="1:7">
      <c r="A7147" s="190">
        <v>76727.89572833282</v>
      </c>
      <c r="F7147" s="174">
        <v>7141</v>
      </c>
      <c r="G7147" s="196">
        <v>100720.20987248643</v>
      </c>
    </row>
    <row r="7148" spans="1:7">
      <c r="A7148" s="190">
        <v>76727.89572833282</v>
      </c>
      <c r="F7148" s="174">
        <v>7142</v>
      </c>
      <c r="G7148" s="196">
        <v>96098.81776029701</v>
      </c>
    </row>
    <row r="7149" spans="1:7">
      <c r="A7149" s="190">
        <v>76727.89572833282</v>
      </c>
      <c r="F7149" s="174">
        <v>7143</v>
      </c>
      <c r="G7149" s="196">
        <v>88462.162575359995</v>
      </c>
    </row>
    <row r="7150" spans="1:7">
      <c r="A7150" s="190">
        <v>76727.89572833282</v>
      </c>
      <c r="F7150" s="174">
        <v>7144</v>
      </c>
      <c r="G7150" s="196">
        <v>85158.59681280001</v>
      </c>
    </row>
    <row r="7151" spans="1:7">
      <c r="A7151" s="190">
        <v>76727.895728332835</v>
      </c>
      <c r="F7151" s="174">
        <v>7145</v>
      </c>
      <c r="G7151" s="196">
        <v>61759.263881011218</v>
      </c>
    </row>
    <row r="7152" spans="1:7">
      <c r="A7152" s="190">
        <v>76727.895728332835</v>
      </c>
      <c r="F7152" s="174">
        <v>7146</v>
      </c>
      <c r="G7152" s="196">
        <v>61827.612406089596</v>
      </c>
    </row>
    <row r="7153" spans="1:7">
      <c r="A7153" s="190">
        <v>76727.895728332835</v>
      </c>
      <c r="F7153" s="174">
        <v>7147</v>
      </c>
      <c r="G7153" s="196">
        <v>57400.040835200009</v>
      </c>
    </row>
    <row r="7154" spans="1:7">
      <c r="A7154" s="190">
        <v>76727.895728332835</v>
      </c>
      <c r="F7154" s="174">
        <v>7148</v>
      </c>
      <c r="G7154" s="196">
        <v>76566.702670080005</v>
      </c>
    </row>
    <row r="7155" spans="1:7">
      <c r="A7155" s="190">
        <v>76727.895728332835</v>
      </c>
      <c r="F7155" s="174">
        <v>7149</v>
      </c>
      <c r="G7155" s="196">
        <v>45779.081992000007</v>
      </c>
    </row>
    <row r="7156" spans="1:7">
      <c r="A7156" s="190">
        <v>76727.895728332835</v>
      </c>
      <c r="F7156" s="174">
        <v>7150</v>
      </c>
      <c r="G7156" s="196">
        <v>41714.907360000005</v>
      </c>
    </row>
    <row r="7157" spans="1:7">
      <c r="A7157" s="190">
        <v>76727.895728332835</v>
      </c>
      <c r="F7157" s="174">
        <v>7151</v>
      </c>
      <c r="G7157" s="196">
        <v>78141.576941568012</v>
      </c>
    </row>
    <row r="7158" spans="1:7">
      <c r="A7158" s="190">
        <v>76727.895728332835</v>
      </c>
      <c r="F7158" s="174">
        <v>7152</v>
      </c>
      <c r="G7158" s="196">
        <v>72001.305600000007</v>
      </c>
    </row>
    <row r="7159" spans="1:7">
      <c r="A7159" s="190">
        <v>76727.895728332835</v>
      </c>
      <c r="F7159" s="174">
        <v>7153</v>
      </c>
      <c r="G7159" s="196">
        <v>35161.282858320308</v>
      </c>
    </row>
    <row r="7160" spans="1:7">
      <c r="A7160" s="190">
        <v>76727.895728332835</v>
      </c>
      <c r="F7160" s="174">
        <v>7154</v>
      </c>
      <c r="G7160" s="196">
        <v>75223.427184640037</v>
      </c>
    </row>
    <row r="7161" spans="1:7">
      <c r="A7161" s="190">
        <v>76770.672082944016</v>
      </c>
      <c r="F7161" s="174">
        <v>7155</v>
      </c>
      <c r="G7161" s="196">
        <v>92573.107200000013</v>
      </c>
    </row>
    <row r="7162" spans="1:7">
      <c r="A7162" s="190">
        <v>76770.672082944016</v>
      </c>
      <c r="F7162" s="174">
        <v>7156</v>
      </c>
      <c r="G7162" s="196">
        <v>71962.491616185886</v>
      </c>
    </row>
    <row r="7163" spans="1:7">
      <c r="A7163" s="190">
        <v>76770.672082944016</v>
      </c>
      <c r="F7163" s="174">
        <v>7157</v>
      </c>
      <c r="G7163" s="196">
        <v>43581.686056384016</v>
      </c>
    </row>
    <row r="7164" spans="1:7">
      <c r="A7164" s="190">
        <v>76770.672082944016</v>
      </c>
      <c r="F7164" s="174">
        <v>7158</v>
      </c>
      <c r="G7164" s="196">
        <v>65081.697269568002</v>
      </c>
    </row>
    <row r="7165" spans="1:7">
      <c r="A7165" s="190">
        <v>76770.672082944016</v>
      </c>
      <c r="F7165" s="174">
        <v>7159</v>
      </c>
      <c r="G7165" s="196">
        <v>43562.530990999992</v>
      </c>
    </row>
    <row r="7166" spans="1:7">
      <c r="A7166" s="190">
        <v>76770.672082944031</v>
      </c>
      <c r="F7166" s="174">
        <v>7160</v>
      </c>
      <c r="G7166" s="196">
        <v>71383.256498176037</v>
      </c>
    </row>
    <row r="7167" spans="1:7">
      <c r="A7167" s="190">
        <v>76770.672082944031</v>
      </c>
      <c r="F7167" s="174">
        <v>7161</v>
      </c>
      <c r="G7167" s="196">
        <v>55026.354936000011</v>
      </c>
    </row>
    <row r="7168" spans="1:7">
      <c r="A7168" s="190">
        <v>76770.672082944031</v>
      </c>
      <c r="F7168" s="174">
        <v>7162</v>
      </c>
      <c r="G7168" s="196">
        <v>115930.702282752</v>
      </c>
    </row>
    <row r="7169" spans="1:7">
      <c r="A7169" s="190">
        <v>76770.672082944031</v>
      </c>
      <c r="F7169" s="174">
        <v>7163</v>
      </c>
      <c r="G7169" s="196">
        <v>90268.112621568012</v>
      </c>
    </row>
    <row r="7170" spans="1:7">
      <c r="A7170" s="190">
        <v>76770.672082944031</v>
      </c>
      <c r="F7170" s="174">
        <v>7164</v>
      </c>
      <c r="G7170" s="196">
        <v>39397.238624999998</v>
      </c>
    </row>
    <row r="7171" spans="1:7">
      <c r="A7171" s="190">
        <v>76770.672082944031</v>
      </c>
      <c r="F7171" s="174">
        <v>7165</v>
      </c>
      <c r="G7171" s="196">
        <v>65190.046377120023</v>
      </c>
    </row>
    <row r="7172" spans="1:7">
      <c r="A7172" s="190">
        <v>76770.672082944031</v>
      </c>
      <c r="F7172" s="174">
        <v>7166</v>
      </c>
      <c r="G7172" s="196">
        <v>48525.826911520009</v>
      </c>
    </row>
    <row r="7173" spans="1:7">
      <c r="A7173" s="190">
        <v>76770.672082944031</v>
      </c>
      <c r="F7173" s="174">
        <v>7167</v>
      </c>
      <c r="G7173" s="196">
        <v>54174.792878080014</v>
      </c>
    </row>
    <row r="7174" spans="1:7">
      <c r="A7174" s="190">
        <v>76770.672082944046</v>
      </c>
      <c r="F7174" s="174">
        <v>7168</v>
      </c>
      <c r="G7174" s="196">
        <v>29804.432248150006</v>
      </c>
    </row>
    <row r="7175" spans="1:7">
      <c r="A7175" s="190">
        <v>76812.809928662406</v>
      </c>
      <c r="F7175" s="174">
        <v>7169</v>
      </c>
      <c r="G7175" s="196">
        <v>64873.176345600019</v>
      </c>
    </row>
    <row r="7176" spans="1:7">
      <c r="A7176" s="190">
        <v>76812.80992866242</v>
      </c>
      <c r="F7176" s="174">
        <v>7170</v>
      </c>
      <c r="G7176" s="196">
        <v>50675.865623999998</v>
      </c>
    </row>
    <row r="7177" spans="1:7">
      <c r="A7177" s="190">
        <v>76854.240000000005</v>
      </c>
      <c r="F7177" s="174">
        <v>7171</v>
      </c>
      <c r="G7177" s="196">
        <v>46447.270800000006</v>
      </c>
    </row>
    <row r="7178" spans="1:7">
      <c r="A7178" s="190">
        <v>76854.240000000005</v>
      </c>
      <c r="F7178" s="174">
        <v>7172</v>
      </c>
      <c r="G7178" s="196">
        <v>105136.60032</v>
      </c>
    </row>
    <row r="7179" spans="1:7">
      <c r="A7179" s="190">
        <v>76854.240000000005</v>
      </c>
      <c r="F7179" s="174">
        <v>7173</v>
      </c>
      <c r="G7179" s="196">
        <v>58670.236799999991</v>
      </c>
    </row>
    <row r="7180" spans="1:7">
      <c r="A7180" s="190">
        <v>76854.240000000005</v>
      </c>
      <c r="F7180" s="174">
        <v>7174</v>
      </c>
      <c r="G7180" s="196">
        <v>68545.242931200017</v>
      </c>
    </row>
    <row r="7181" spans="1:7">
      <c r="A7181" s="190">
        <v>76855.633623551999</v>
      </c>
      <c r="F7181" s="174">
        <v>7175</v>
      </c>
      <c r="G7181" s="196">
        <v>75223.427184640022</v>
      </c>
    </row>
    <row r="7182" spans="1:7">
      <c r="A7182" s="190">
        <v>76855.633623551999</v>
      </c>
      <c r="F7182" s="174">
        <v>7176</v>
      </c>
      <c r="G7182" s="196">
        <v>66170.639872512009</v>
      </c>
    </row>
    <row r="7183" spans="1:7">
      <c r="A7183" s="190">
        <v>76855.633623551999</v>
      </c>
      <c r="F7183" s="174">
        <v>7177</v>
      </c>
      <c r="G7183" s="196">
        <v>85659.907797811233</v>
      </c>
    </row>
    <row r="7184" spans="1:7">
      <c r="A7184" s="190">
        <v>76855.633623551999</v>
      </c>
      <c r="F7184" s="174">
        <v>7178</v>
      </c>
      <c r="G7184" s="196">
        <v>45951.833244800007</v>
      </c>
    </row>
    <row r="7185" spans="1:7">
      <c r="A7185" s="190">
        <v>76855.633623551999</v>
      </c>
      <c r="F7185" s="174">
        <v>7179</v>
      </c>
      <c r="G7185" s="196">
        <v>43654.241582560011</v>
      </c>
    </row>
    <row r="7186" spans="1:7">
      <c r="A7186" s="190">
        <v>76855.633623551999</v>
      </c>
      <c r="F7186" s="174">
        <v>7180</v>
      </c>
      <c r="G7186" s="196">
        <v>68545.242931200017</v>
      </c>
    </row>
    <row r="7187" spans="1:7">
      <c r="A7187" s="190">
        <v>76855.633623551999</v>
      </c>
      <c r="F7187" s="174">
        <v>7181</v>
      </c>
      <c r="G7187" s="196">
        <v>140850.85593600001</v>
      </c>
    </row>
    <row r="7188" spans="1:7">
      <c r="A7188" s="190">
        <v>76855.633623551999</v>
      </c>
      <c r="F7188" s="174">
        <v>7182</v>
      </c>
      <c r="G7188" s="196">
        <v>38787.545440000009</v>
      </c>
    </row>
    <row r="7189" spans="1:7">
      <c r="A7189" s="190">
        <v>76855.633623552014</v>
      </c>
      <c r="F7189" s="174">
        <v>7183</v>
      </c>
      <c r="G7189" s="196">
        <v>73165.236480000007</v>
      </c>
    </row>
    <row r="7190" spans="1:7">
      <c r="A7190" s="190">
        <v>76855.633623552014</v>
      </c>
      <c r="F7190" s="174">
        <v>7184</v>
      </c>
      <c r="G7190" s="196">
        <v>77017.434957496342</v>
      </c>
    </row>
    <row r="7191" spans="1:7">
      <c r="A7191" s="190">
        <v>76855.633623552014</v>
      </c>
      <c r="F7191" s="174">
        <v>7185</v>
      </c>
      <c r="G7191" s="196">
        <v>43605.983160320015</v>
      </c>
    </row>
    <row r="7192" spans="1:7">
      <c r="A7192" s="190">
        <v>76855.633623552014</v>
      </c>
      <c r="F7192" s="174">
        <v>7186</v>
      </c>
      <c r="G7192" s="196">
        <v>85659.907797811233</v>
      </c>
    </row>
    <row r="7193" spans="1:7">
      <c r="A7193" s="190">
        <v>76855.633623552014</v>
      </c>
      <c r="F7193" s="174">
        <v>7187</v>
      </c>
      <c r="G7193" s="196">
        <v>57001.03360000001</v>
      </c>
    </row>
    <row r="7194" spans="1:7">
      <c r="A7194" s="190">
        <v>76855.633623552014</v>
      </c>
      <c r="F7194" s="174">
        <v>7188</v>
      </c>
      <c r="G7194" s="196">
        <v>105020.37504</v>
      </c>
    </row>
    <row r="7195" spans="1:7">
      <c r="A7195" s="190">
        <v>76855.633623552014</v>
      </c>
      <c r="F7195" s="174">
        <v>7189</v>
      </c>
      <c r="G7195" s="196">
        <v>41918.661897000005</v>
      </c>
    </row>
    <row r="7196" spans="1:7">
      <c r="A7196" s="190">
        <v>76855.633623552014</v>
      </c>
      <c r="F7196" s="174">
        <v>7190</v>
      </c>
      <c r="G7196" s="196">
        <v>97964.400844799995</v>
      </c>
    </row>
    <row r="7197" spans="1:7">
      <c r="A7197" s="190">
        <v>76855.633623552014</v>
      </c>
      <c r="F7197" s="174">
        <v>7191</v>
      </c>
      <c r="G7197" s="196">
        <v>58230.992293824005</v>
      </c>
    </row>
    <row r="7198" spans="1:7">
      <c r="A7198" s="190">
        <v>76855.633623552014</v>
      </c>
      <c r="F7198" s="174">
        <v>7192</v>
      </c>
      <c r="G7198" s="196">
        <v>76566.702670080005</v>
      </c>
    </row>
    <row r="7199" spans="1:7">
      <c r="A7199" s="190">
        <v>76855.633623552014</v>
      </c>
      <c r="F7199" s="174">
        <v>7193</v>
      </c>
      <c r="G7199" s="196">
        <v>77684.265791999991</v>
      </c>
    </row>
    <row r="7200" spans="1:7">
      <c r="A7200" s="190">
        <v>76855.633623552014</v>
      </c>
      <c r="F7200" s="174">
        <v>7194</v>
      </c>
      <c r="G7200" s="196">
        <v>60844.043285312015</v>
      </c>
    </row>
    <row r="7201" spans="1:7">
      <c r="A7201" s="190">
        <v>76855.633623552014</v>
      </c>
      <c r="F7201" s="174">
        <v>7195</v>
      </c>
      <c r="G7201" s="196">
        <v>106822.94384197636</v>
      </c>
    </row>
    <row r="7202" spans="1:7">
      <c r="A7202" s="190">
        <v>76855.633623552014</v>
      </c>
      <c r="F7202" s="174">
        <v>7196</v>
      </c>
      <c r="G7202" s="196">
        <v>65009.751453696037</v>
      </c>
    </row>
    <row r="7203" spans="1:7">
      <c r="A7203" s="190">
        <v>76855.633623552014</v>
      </c>
      <c r="F7203" s="174">
        <v>7197</v>
      </c>
      <c r="G7203" s="196">
        <v>55915.878718799999</v>
      </c>
    </row>
    <row r="7204" spans="1:7">
      <c r="A7204" s="190">
        <v>76855.633623552014</v>
      </c>
      <c r="F7204" s="174">
        <v>7198</v>
      </c>
      <c r="G7204" s="196">
        <v>41714.907360000012</v>
      </c>
    </row>
    <row r="7205" spans="1:7">
      <c r="A7205" s="190">
        <v>76855.633623552014</v>
      </c>
      <c r="F7205" s="174">
        <v>7199</v>
      </c>
      <c r="G7205" s="196">
        <v>91241.353728000002</v>
      </c>
    </row>
    <row r="7206" spans="1:7">
      <c r="A7206" s="190">
        <v>76855.633623552028</v>
      </c>
      <c r="F7206" s="174">
        <v>7200</v>
      </c>
      <c r="G7206" s="196">
        <v>107047.83425006474</v>
      </c>
    </row>
    <row r="7207" spans="1:7">
      <c r="A7207" s="190">
        <v>76855.633623552028</v>
      </c>
      <c r="F7207" s="174">
        <v>7201</v>
      </c>
      <c r="G7207" s="196">
        <v>103681.88006399998</v>
      </c>
    </row>
    <row r="7208" spans="1:7">
      <c r="A7208" s="190">
        <v>76898.481192960011</v>
      </c>
      <c r="F7208" s="174">
        <v>7202</v>
      </c>
      <c r="G7208" s="196">
        <v>41160.299612450006</v>
      </c>
    </row>
    <row r="7209" spans="1:7">
      <c r="A7209" s="190">
        <v>76898.481192960011</v>
      </c>
      <c r="F7209" s="174">
        <v>7203</v>
      </c>
      <c r="G7209" s="196">
        <v>54060.980288000013</v>
      </c>
    </row>
    <row r="7210" spans="1:7">
      <c r="A7210" s="190">
        <v>76898.481192960011</v>
      </c>
      <c r="F7210" s="174">
        <v>7204</v>
      </c>
      <c r="G7210" s="196">
        <v>51250.03646000001</v>
      </c>
    </row>
    <row r="7211" spans="1:7">
      <c r="A7211" s="190">
        <v>76932.294550487088</v>
      </c>
      <c r="F7211" s="174">
        <v>7205</v>
      </c>
      <c r="G7211" s="196">
        <v>69360.9516</v>
      </c>
    </row>
    <row r="7212" spans="1:7">
      <c r="A7212" s="190">
        <v>76974.521107459601</v>
      </c>
      <c r="F7212" s="174">
        <v>7206</v>
      </c>
      <c r="G7212" s="196">
        <v>71652.627277414431</v>
      </c>
    </row>
    <row r="7213" spans="1:7">
      <c r="A7213" s="190">
        <v>76974.521107459615</v>
      </c>
      <c r="F7213" s="174">
        <v>7207</v>
      </c>
      <c r="G7213" s="196">
        <v>41183.246776</v>
      </c>
    </row>
    <row r="7214" spans="1:7">
      <c r="A7214" s="190">
        <v>77016.03839999999</v>
      </c>
      <c r="F7214" s="174">
        <v>7208</v>
      </c>
      <c r="G7214" s="196">
        <v>49130.674049999994</v>
      </c>
    </row>
    <row r="7215" spans="1:7">
      <c r="A7215" s="190">
        <v>77016.038400000005</v>
      </c>
      <c r="F7215" s="174">
        <v>7209</v>
      </c>
      <c r="G7215" s="196">
        <v>36888.947765875004</v>
      </c>
    </row>
    <row r="7216" spans="1:7">
      <c r="A7216" s="190">
        <v>77016.038400000005</v>
      </c>
      <c r="F7216" s="174">
        <v>7210</v>
      </c>
      <c r="G7216" s="196">
        <v>73522.608695999996</v>
      </c>
    </row>
    <row r="7217" spans="1:7">
      <c r="A7217" s="190">
        <v>77016.038400000005</v>
      </c>
      <c r="F7217" s="174">
        <v>7211</v>
      </c>
      <c r="G7217" s="196">
        <v>69653.305128960012</v>
      </c>
    </row>
    <row r="7218" spans="1:7">
      <c r="A7218" s="190">
        <v>77016.038400000005</v>
      </c>
      <c r="F7218" s="174">
        <v>7212</v>
      </c>
      <c r="G7218" s="196">
        <v>89978.894745600017</v>
      </c>
    </row>
    <row r="7219" spans="1:7">
      <c r="A7219" s="190">
        <v>77016.038400000005</v>
      </c>
      <c r="F7219" s="174">
        <v>7213</v>
      </c>
      <c r="G7219" s="196">
        <v>77016.038400000005</v>
      </c>
    </row>
    <row r="7220" spans="1:7">
      <c r="A7220" s="190">
        <v>77016.038400000019</v>
      </c>
      <c r="F7220" s="174">
        <v>7214</v>
      </c>
      <c r="G7220" s="196">
        <v>64629.292224000012</v>
      </c>
    </row>
    <row r="7221" spans="1:7">
      <c r="A7221" s="190">
        <v>77016.038400000019</v>
      </c>
      <c r="F7221" s="174">
        <v>7215</v>
      </c>
      <c r="G7221" s="196">
        <v>76482.060533760043</v>
      </c>
    </row>
    <row r="7222" spans="1:7">
      <c r="A7222" s="190">
        <v>77016.038400000019</v>
      </c>
      <c r="F7222" s="174">
        <v>7216</v>
      </c>
      <c r="G7222" s="196">
        <v>88276.317695999998</v>
      </c>
    </row>
    <row r="7223" spans="1:7">
      <c r="A7223" s="190">
        <v>77017.434957496327</v>
      </c>
      <c r="F7223" s="174">
        <v>7217</v>
      </c>
      <c r="G7223" s="196">
        <v>102405.45368309764</v>
      </c>
    </row>
    <row r="7224" spans="1:7">
      <c r="A7224" s="190">
        <v>77017.434957496327</v>
      </c>
      <c r="F7224" s="174">
        <v>7218</v>
      </c>
      <c r="G7224" s="196">
        <v>57209.395937792011</v>
      </c>
    </row>
    <row r="7225" spans="1:7">
      <c r="A7225" s="190">
        <v>77017.434957496342</v>
      </c>
      <c r="F7225" s="174">
        <v>7219</v>
      </c>
      <c r="G7225" s="196">
        <v>80900.666972160019</v>
      </c>
    </row>
    <row r="7226" spans="1:7">
      <c r="A7226" s="190">
        <v>77017.434957496342</v>
      </c>
      <c r="F7226" s="174">
        <v>7220</v>
      </c>
      <c r="G7226" s="196">
        <v>71233.291673600019</v>
      </c>
    </row>
    <row r="7227" spans="1:7">
      <c r="A7227" s="190">
        <v>77017.434957496342</v>
      </c>
      <c r="F7227" s="174">
        <v>7221</v>
      </c>
      <c r="G7227" s="196">
        <v>41470.777499999997</v>
      </c>
    </row>
    <row r="7228" spans="1:7">
      <c r="A7228" s="190">
        <v>77017.434957496342</v>
      </c>
      <c r="F7228" s="174">
        <v>7222</v>
      </c>
      <c r="G7228" s="196">
        <v>48844.030284047498</v>
      </c>
    </row>
    <row r="7229" spans="1:7">
      <c r="A7229" s="190">
        <v>77017.434957496342</v>
      </c>
      <c r="F7229" s="174">
        <v>7223</v>
      </c>
      <c r="G7229" s="196">
        <v>50916.158720000021</v>
      </c>
    </row>
    <row r="7230" spans="1:7">
      <c r="A7230" s="190">
        <v>77017.434957496342</v>
      </c>
      <c r="F7230" s="174">
        <v>7224</v>
      </c>
      <c r="G7230" s="196">
        <v>57001.03360000001</v>
      </c>
    </row>
    <row r="7231" spans="1:7">
      <c r="A7231" s="190">
        <v>77017.434957496342</v>
      </c>
      <c r="F7231" s="174">
        <v>7225</v>
      </c>
      <c r="G7231" s="196">
        <v>58449.671999999999</v>
      </c>
    </row>
    <row r="7232" spans="1:7">
      <c r="A7232" s="190">
        <v>77017.434957496342</v>
      </c>
      <c r="F7232" s="174">
        <v>7226</v>
      </c>
      <c r="G7232" s="196">
        <v>38787.545440000009</v>
      </c>
    </row>
    <row r="7233" spans="1:7">
      <c r="A7233" s="190">
        <v>77017.434957496342</v>
      </c>
      <c r="F7233" s="174">
        <v>7227</v>
      </c>
      <c r="G7233" s="196">
        <v>82208.459708928014</v>
      </c>
    </row>
    <row r="7234" spans="1:7">
      <c r="A7234" s="190">
        <v>77017.434957496342</v>
      </c>
      <c r="F7234" s="174">
        <v>7228</v>
      </c>
      <c r="G7234" s="196">
        <v>65572.617599999998</v>
      </c>
    </row>
    <row r="7235" spans="1:7">
      <c r="A7235" s="190">
        <v>77017.434957496342</v>
      </c>
      <c r="F7235" s="174">
        <v>7229</v>
      </c>
      <c r="G7235" s="196">
        <v>61099.390464000011</v>
      </c>
    </row>
    <row r="7236" spans="1:7">
      <c r="A7236" s="190">
        <v>77017.434957496342</v>
      </c>
      <c r="F7236" s="174">
        <v>7230</v>
      </c>
      <c r="G7236" s="196">
        <v>45632.406400000007</v>
      </c>
    </row>
    <row r="7237" spans="1:7">
      <c r="A7237" s="190">
        <v>77102.669588770557</v>
      </c>
      <c r="F7237" s="174">
        <v>7231</v>
      </c>
      <c r="G7237" s="196">
        <v>48973.259999999995</v>
      </c>
    </row>
    <row r="7238" spans="1:7">
      <c r="A7238" s="190">
        <v>77144.255999999979</v>
      </c>
      <c r="F7238" s="174">
        <v>7232</v>
      </c>
      <c r="G7238" s="196">
        <v>49234.107047999998</v>
      </c>
    </row>
    <row r="7239" spans="1:7">
      <c r="A7239" s="190">
        <v>77144.255999999994</v>
      </c>
      <c r="F7239" s="174">
        <v>7233</v>
      </c>
      <c r="G7239" s="196">
        <v>60675.768023449622</v>
      </c>
    </row>
    <row r="7240" spans="1:7">
      <c r="A7240" s="190">
        <v>77144.255999999994</v>
      </c>
      <c r="F7240" s="174">
        <v>7234</v>
      </c>
      <c r="G7240" s="196">
        <v>54060.980288000021</v>
      </c>
    </row>
    <row r="7241" spans="1:7">
      <c r="A7241" s="190">
        <v>77144.256000000008</v>
      </c>
      <c r="F7241" s="174">
        <v>7235</v>
      </c>
      <c r="G7241" s="196">
        <v>64286.87999999999</v>
      </c>
    </row>
    <row r="7242" spans="1:7">
      <c r="A7242" s="190">
        <v>77144.256000000008</v>
      </c>
      <c r="F7242" s="174">
        <v>7236</v>
      </c>
      <c r="G7242" s="196">
        <v>57488.832588118406</v>
      </c>
    </row>
    <row r="7243" spans="1:7">
      <c r="A7243" s="190">
        <v>77144.256000000008</v>
      </c>
      <c r="F7243" s="174">
        <v>7237</v>
      </c>
      <c r="G7243" s="196">
        <v>54060.980288000013</v>
      </c>
    </row>
    <row r="7244" spans="1:7">
      <c r="A7244" s="190">
        <v>77144.256000000008</v>
      </c>
      <c r="F7244" s="174">
        <v>7238</v>
      </c>
      <c r="G7244" s="196">
        <v>68765.566926336018</v>
      </c>
    </row>
    <row r="7245" spans="1:7">
      <c r="A7245" s="190">
        <v>77144.256000000008</v>
      </c>
      <c r="F7245" s="174">
        <v>7239</v>
      </c>
      <c r="G7245" s="196">
        <v>60001.088000000011</v>
      </c>
    </row>
    <row r="7246" spans="1:7">
      <c r="A7246" s="190">
        <v>77144.256000000008</v>
      </c>
      <c r="F7246" s="174">
        <v>7240</v>
      </c>
      <c r="G7246" s="196">
        <v>57609.86170935657</v>
      </c>
    </row>
    <row r="7247" spans="1:7">
      <c r="A7247" s="190">
        <v>77145.654882508796</v>
      </c>
      <c r="F7247" s="174">
        <v>7241</v>
      </c>
      <c r="G7247" s="196">
        <v>57304.639105280017</v>
      </c>
    </row>
    <row r="7248" spans="1:7">
      <c r="A7248" s="190">
        <v>77145.65488250881</v>
      </c>
      <c r="F7248" s="174">
        <v>7242</v>
      </c>
      <c r="G7248" s="196">
        <v>38706.059000000008</v>
      </c>
    </row>
    <row r="7249" spans="1:7">
      <c r="A7249" s="190">
        <v>77145.65488250881</v>
      </c>
      <c r="F7249" s="174">
        <v>7243</v>
      </c>
      <c r="G7249" s="196">
        <v>73718.468812800013</v>
      </c>
    </row>
    <row r="7250" spans="1:7">
      <c r="A7250" s="190">
        <v>77145.65488250881</v>
      </c>
      <c r="F7250" s="174">
        <v>7244</v>
      </c>
      <c r="G7250" s="196">
        <v>54438.420000000006</v>
      </c>
    </row>
    <row r="7251" spans="1:7">
      <c r="A7251" s="190">
        <v>77145.65488250881</v>
      </c>
      <c r="F7251" s="174">
        <v>7245</v>
      </c>
      <c r="G7251" s="196">
        <v>96769.754726400002</v>
      </c>
    </row>
    <row r="7252" spans="1:7">
      <c r="A7252" s="190">
        <v>77263.589952000024</v>
      </c>
      <c r="F7252" s="174">
        <v>7246</v>
      </c>
      <c r="G7252" s="196">
        <v>73319.268556800016</v>
      </c>
    </row>
    <row r="7253" spans="1:7">
      <c r="A7253" s="190">
        <v>77306.664959999995</v>
      </c>
      <c r="F7253" s="174">
        <v>7247</v>
      </c>
      <c r="G7253" s="196">
        <v>79481.357025280027</v>
      </c>
    </row>
    <row r="7254" spans="1:7">
      <c r="A7254" s="190">
        <v>77306.664959999995</v>
      </c>
      <c r="F7254" s="174">
        <v>7248</v>
      </c>
      <c r="G7254" s="196">
        <v>52078.51449300001</v>
      </c>
    </row>
    <row r="7255" spans="1:7">
      <c r="A7255" s="190">
        <v>77306.664960000009</v>
      </c>
      <c r="F7255" s="174">
        <v>7249</v>
      </c>
      <c r="G7255" s="196">
        <v>90318.437744640018</v>
      </c>
    </row>
    <row r="7256" spans="1:7">
      <c r="A7256" s="190">
        <v>77306.664960000009</v>
      </c>
      <c r="F7256" s="174">
        <v>7250</v>
      </c>
      <c r="G7256" s="196">
        <v>69391.450598400013</v>
      </c>
    </row>
    <row r="7257" spans="1:7">
      <c r="A7257" s="190">
        <v>77306.664960000009</v>
      </c>
      <c r="F7257" s="174">
        <v>7251</v>
      </c>
      <c r="G7257" s="196">
        <v>45855.295780000008</v>
      </c>
    </row>
    <row r="7258" spans="1:7">
      <c r="A7258" s="190">
        <v>77306.664960000009</v>
      </c>
      <c r="F7258" s="174">
        <v>7252</v>
      </c>
      <c r="G7258" s="196">
        <v>64046.361352960019</v>
      </c>
    </row>
    <row r="7259" spans="1:7">
      <c r="A7259" s="190">
        <v>77306.664960000009</v>
      </c>
      <c r="F7259" s="174">
        <v>7253</v>
      </c>
      <c r="G7259" s="196">
        <v>65190.046377119979</v>
      </c>
    </row>
    <row r="7260" spans="1:7">
      <c r="A7260" s="190">
        <v>77306.664960000009</v>
      </c>
      <c r="F7260" s="174">
        <v>7254</v>
      </c>
      <c r="G7260" s="196">
        <v>102190.31617536003</v>
      </c>
    </row>
    <row r="7261" spans="1:7">
      <c r="A7261" s="190">
        <v>77306.664960000009</v>
      </c>
      <c r="F7261" s="174">
        <v>7255</v>
      </c>
      <c r="G7261" s="196">
        <v>91880.04320409603</v>
      </c>
    </row>
    <row r="7262" spans="1:7">
      <c r="A7262" s="190">
        <v>77306.664960000009</v>
      </c>
      <c r="F7262" s="174">
        <v>7256</v>
      </c>
      <c r="G7262" s="196">
        <v>59080.928457600006</v>
      </c>
    </row>
    <row r="7263" spans="1:7">
      <c r="A7263" s="190">
        <v>77306.664960000009</v>
      </c>
      <c r="F7263" s="174">
        <v>7257</v>
      </c>
      <c r="G7263" s="196">
        <v>69025.059631718424</v>
      </c>
    </row>
    <row r="7264" spans="1:7">
      <c r="A7264" s="190">
        <v>77306.664960000024</v>
      </c>
      <c r="F7264" s="174">
        <v>7258</v>
      </c>
      <c r="G7264" s="196">
        <v>81160.704830284827</v>
      </c>
    </row>
    <row r="7265" spans="1:7">
      <c r="A7265" s="190">
        <v>77306.664960000024</v>
      </c>
      <c r="F7265" s="174">
        <v>7259</v>
      </c>
      <c r="G7265" s="196">
        <v>77847.811614720005</v>
      </c>
    </row>
    <row r="7266" spans="1:7">
      <c r="A7266" s="190">
        <v>77306.664960000024</v>
      </c>
      <c r="F7266" s="174">
        <v>7260</v>
      </c>
      <c r="G7266" s="196">
        <v>52188.15347088001</v>
      </c>
    </row>
    <row r="7267" spans="1:7">
      <c r="A7267" s="190">
        <v>77392.219679999995</v>
      </c>
      <c r="F7267" s="174">
        <v>7261</v>
      </c>
      <c r="G7267" s="196">
        <v>60742.917451596819</v>
      </c>
    </row>
    <row r="7268" spans="1:7">
      <c r="A7268" s="190">
        <v>77392.219679999995</v>
      </c>
      <c r="F7268" s="174">
        <v>7262</v>
      </c>
      <c r="G7268" s="196">
        <v>85983.152732897317</v>
      </c>
    </row>
    <row r="7269" spans="1:7">
      <c r="A7269" s="190">
        <v>77392.219680000009</v>
      </c>
      <c r="F7269" s="174">
        <v>7263</v>
      </c>
      <c r="G7269" s="196">
        <v>83141.130239999999</v>
      </c>
    </row>
    <row r="7270" spans="1:7">
      <c r="A7270" s="190">
        <v>77392.219680000009</v>
      </c>
      <c r="F7270" s="174">
        <v>7264</v>
      </c>
      <c r="G7270" s="196">
        <v>106080.38117376003</v>
      </c>
    </row>
    <row r="7271" spans="1:7">
      <c r="A7271" s="190">
        <v>77392.219680000009</v>
      </c>
      <c r="F7271" s="174">
        <v>7265</v>
      </c>
      <c r="G7271" s="196">
        <v>58548.041651904008</v>
      </c>
    </row>
    <row r="7272" spans="1:7">
      <c r="A7272" s="190">
        <v>77392.219680000009</v>
      </c>
      <c r="F7272" s="174">
        <v>7266</v>
      </c>
      <c r="G7272" s="196">
        <v>61201.109760000021</v>
      </c>
    </row>
    <row r="7273" spans="1:7">
      <c r="A7273" s="190">
        <v>77392.219680000009</v>
      </c>
      <c r="F7273" s="174">
        <v>7267</v>
      </c>
      <c r="G7273" s="196">
        <v>60354.301952000009</v>
      </c>
    </row>
    <row r="7274" spans="1:7">
      <c r="A7274" s="190">
        <v>77392.219680000009</v>
      </c>
      <c r="F7274" s="174">
        <v>7268</v>
      </c>
      <c r="G7274" s="196">
        <v>122696.74561536007</v>
      </c>
    </row>
    <row r="7275" spans="1:7">
      <c r="A7275" s="190">
        <v>77392.219680000009</v>
      </c>
      <c r="F7275" s="174">
        <v>7269</v>
      </c>
      <c r="G7275" s="196">
        <v>39331.758450000001</v>
      </c>
    </row>
    <row r="7276" spans="1:7">
      <c r="A7276" s="190">
        <v>77435.366399999999</v>
      </c>
      <c r="F7276" s="174">
        <v>7270</v>
      </c>
      <c r="G7276" s="196">
        <v>85935.243215732771</v>
      </c>
    </row>
    <row r="7277" spans="1:7">
      <c r="A7277" s="190">
        <v>77435.366399999999</v>
      </c>
      <c r="F7277" s="174">
        <v>7271</v>
      </c>
      <c r="G7277" s="196">
        <v>78940.064073599991</v>
      </c>
    </row>
    <row r="7278" spans="1:7">
      <c r="A7278" s="190">
        <v>77435.366400000014</v>
      </c>
      <c r="F7278" s="174">
        <v>7272</v>
      </c>
      <c r="G7278" s="196">
        <v>81160.704830284827</v>
      </c>
    </row>
    <row r="7279" spans="1:7">
      <c r="A7279" s="190">
        <v>77435.366400000014</v>
      </c>
      <c r="F7279" s="174">
        <v>7273</v>
      </c>
      <c r="G7279" s="196">
        <v>56906.295040000012</v>
      </c>
    </row>
    <row r="7280" spans="1:7">
      <c r="A7280" s="190">
        <v>77435.366400000014</v>
      </c>
      <c r="F7280" s="174">
        <v>7274</v>
      </c>
      <c r="G7280" s="196">
        <v>85802.515857408027</v>
      </c>
    </row>
    <row r="7281" spans="1:7">
      <c r="A7281" s="190">
        <v>77469.415833599996</v>
      </c>
      <c r="F7281" s="174">
        <v>7275</v>
      </c>
      <c r="G7281" s="196">
        <v>73522.60869600001</v>
      </c>
    </row>
    <row r="7282" spans="1:7">
      <c r="A7282" s="190">
        <v>77469.415833600011</v>
      </c>
      <c r="F7282" s="174">
        <v>7276</v>
      </c>
      <c r="G7282" s="196">
        <v>33130.451201050004</v>
      </c>
    </row>
    <row r="7283" spans="1:7">
      <c r="A7283" s="190">
        <v>77469.415833600011</v>
      </c>
      <c r="F7283" s="174">
        <v>7277</v>
      </c>
      <c r="G7283" s="196">
        <v>49764.932999999997</v>
      </c>
    </row>
    <row r="7284" spans="1:7">
      <c r="A7284" s="190">
        <v>77469.415833600026</v>
      </c>
      <c r="F7284" s="174">
        <v>7278</v>
      </c>
      <c r="G7284" s="196">
        <v>54553.027200000011</v>
      </c>
    </row>
    <row r="7285" spans="1:7">
      <c r="A7285" s="190">
        <v>77469.415833600026</v>
      </c>
      <c r="F7285" s="174">
        <v>7279</v>
      </c>
      <c r="G7285" s="196">
        <v>54644.838875110421</v>
      </c>
    </row>
    <row r="7286" spans="1:7">
      <c r="A7286" s="190">
        <v>77469.415833600026</v>
      </c>
      <c r="F7286" s="174">
        <v>7280</v>
      </c>
      <c r="G7286" s="196">
        <v>61167.008712000003</v>
      </c>
    </row>
    <row r="7287" spans="1:7">
      <c r="A7287" s="190">
        <v>77469.415833600026</v>
      </c>
      <c r="F7287" s="174">
        <v>7281</v>
      </c>
      <c r="G7287" s="196">
        <v>49337.75779968001</v>
      </c>
    </row>
    <row r="7288" spans="1:7">
      <c r="A7288" s="190">
        <v>77555.150668799994</v>
      </c>
      <c r="F7288" s="174">
        <v>7282</v>
      </c>
      <c r="G7288" s="196">
        <v>73554.937634304006</v>
      </c>
    </row>
    <row r="7289" spans="1:7">
      <c r="A7289" s="190">
        <v>77555.150668799994</v>
      </c>
      <c r="F7289" s="174">
        <v>7283</v>
      </c>
      <c r="G7289" s="196">
        <v>72232.73836800002</v>
      </c>
    </row>
    <row r="7290" spans="1:7">
      <c r="A7290" s="190">
        <v>77555.150668800008</v>
      </c>
      <c r="F7290" s="174">
        <v>7284</v>
      </c>
      <c r="G7290" s="196">
        <v>67201.218560000008</v>
      </c>
    </row>
    <row r="7291" spans="1:7">
      <c r="A7291" s="190">
        <v>77555.150668800008</v>
      </c>
      <c r="F7291" s="174">
        <v>7285</v>
      </c>
      <c r="G7291" s="196">
        <v>77469.415833599996</v>
      </c>
    </row>
    <row r="7292" spans="1:7">
      <c r="A7292" s="190">
        <v>77555.150668800008</v>
      </c>
      <c r="F7292" s="174">
        <v>7286</v>
      </c>
      <c r="G7292" s="196">
        <v>67163.77427200001</v>
      </c>
    </row>
    <row r="7293" spans="1:7">
      <c r="A7293" s="190">
        <v>77555.150668800008</v>
      </c>
      <c r="F7293" s="174">
        <v>7287</v>
      </c>
      <c r="G7293" s="196">
        <v>39629.161992000001</v>
      </c>
    </row>
    <row r="7294" spans="1:7">
      <c r="A7294" s="190">
        <v>77555.150668800023</v>
      </c>
      <c r="F7294" s="174">
        <v>7288</v>
      </c>
      <c r="G7294" s="196">
        <v>58670.236799999999</v>
      </c>
    </row>
    <row r="7295" spans="1:7">
      <c r="A7295" s="190">
        <v>77555.150668800023</v>
      </c>
      <c r="F7295" s="174">
        <v>7289</v>
      </c>
      <c r="G7295" s="196">
        <v>86957.898032448022</v>
      </c>
    </row>
    <row r="7296" spans="1:7">
      <c r="A7296" s="190">
        <v>77598.388224000009</v>
      </c>
      <c r="F7296" s="174">
        <v>7290</v>
      </c>
      <c r="G7296" s="196">
        <v>49398.175049999998</v>
      </c>
    </row>
    <row r="7297" spans="1:7">
      <c r="A7297" s="190">
        <v>77598.388224000009</v>
      </c>
      <c r="F7297" s="174">
        <v>7291</v>
      </c>
      <c r="G7297" s="196">
        <v>71731.924715315239</v>
      </c>
    </row>
    <row r="7298" spans="1:7">
      <c r="A7298" s="190">
        <v>77598.388224000009</v>
      </c>
      <c r="F7298" s="174">
        <v>7292</v>
      </c>
      <c r="G7298" s="196">
        <v>67956.860186263584</v>
      </c>
    </row>
    <row r="7299" spans="1:7">
      <c r="A7299" s="190">
        <v>77598.388224000009</v>
      </c>
      <c r="F7299" s="174">
        <v>7293</v>
      </c>
      <c r="G7299" s="196">
        <v>62190.451008000011</v>
      </c>
    </row>
    <row r="7300" spans="1:7">
      <c r="A7300" s="190">
        <v>77598.388224000009</v>
      </c>
      <c r="F7300" s="174">
        <v>7294</v>
      </c>
      <c r="G7300" s="196">
        <v>65255.07127050242</v>
      </c>
    </row>
    <row r="7301" spans="1:7">
      <c r="A7301" s="190">
        <v>77598.388224000009</v>
      </c>
      <c r="F7301" s="174">
        <v>7295</v>
      </c>
      <c r="G7301" s="196">
        <v>81899.405349120003</v>
      </c>
    </row>
    <row r="7302" spans="1:7">
      <c r="A7302" s="190">
        <v>77598.388224000024</v>
      </c>
      <c r="F7302" s="174">
        <v>7296</v>
      </c>
      <c r="G7302" s="196">
        <v>51437.376526211214</v>
      </c>
    </row>
    <row r="7303" spans="1:7">
      <c r="A7303" s="190">
        <v>77598.388224000024</v>
      </c>
      <c r="F7303" s="174">
        <v>7297</v>
      </c>
      <c r="G7303" s="196">
        <v>34932.218247500001</v>
      </c>
    </row>
    <row r="7304" spans="1:7">
      <c r="A7304" s="190">
        <v>77684.265791999991</v>
      </c>
      <c r="F7304" s="174">
        <v>7298</v>
      </c>
      <c r="G7304" s="196">
        <v>51164.856344</v>
      </c>
    </row>
    <row r="7305" spans="1:7">
      <c r="A7305" s="190">
        <v>77684.265791999991</v>
      </c>
      <c r="F7305" s="174">
        <v>7299</v>
      </c>
      <c r="G7305" s="196">
        <v>62425.131955200013</v>
      </c>
    </row>
    <row r="7306" spans="1:7">
      <c r="A7306" s="190">
        <v>77684.265791999991</v>
      </c>
      <c r="F7306" s="174">
        <v>7300</v>
      </c>
      <c r="G7306" s="196">
        <v>84746.20211463458</v>
      </c>
    </row>
    <row r="7307" spans="1:7">
      <c r="A7307" s="190">
        <v>77684.265792000006</v>
      </c>
      <c r="F7307" s="174">
        <v>7301</v>
      </c>
      <c r="G7307" s="196">
        <v>41228.823973625003</v>
      </c>
    </row>
    <row r="7308" spans="1:7">
      <c r="A7308" s="190">
        <v>77684.265792000006</v>
      </c>
      <c r="F7308" s="174">
        <v>7302</v>
      </c>
      <c r="G7308" s="196">
        <v>57520.883026432006</v>
      </c>
    </row>
    <row r="7309" spans="1:7">
      <c r="A7309" s="190">
        <v>77684.265792000006</v>
      </c>
      <c r="F7309" s="174">
        <v>7303</v>
      </c>
      <c r="G7309" s="196">
        <v>75549.385031680024</v>
      </c>
    </row>
    <row r="7310" spans="1:7">
      <c r="A7310" s="190">
        <v>77684.265792000006</v>
      </c>
      <c r="F7310" s="174">
        <v>7304</v>
      </c>
      <c r="G7310" s="196">
        <v>54734.820000000007</v>
      </c>
    </row>
    <row r="7311" spans="1:7">
      <c r="A7311" s="190">
        <v>77684.265792000006</v>
      </c>
      <c r="F7311" s="174">
        <v>7305</v>
      </c>
      <c r="G7311" s="196">
        <v>86076.748800000016</v>
      </c>
    </row>
    <row r="7312" spans="1:7">
      <c r="A7312" s="190">
        <v>77684.265792000006</v>
      </c>
      <c r="F7312" s="174">
        <v>7306</v>
      </c>
      <c r="G7312" s="196">
        <v>43562.530990999992</v>
      </c>
    </row>
    <row r="7313" spans="1:7">
      <c r="A7313" s="190">
        <v>77684.265792000006</v>
      </c>
      <c r="F7313" s="174">
        <v>7307</v>
      </c>
      <c r="G7313" s="196">
        <v>73011.528000000006</v>
      </c>
    </row>
    <row r="7314" spans="1:7">
      <c r="A7314" s="190">
        <v>77684.265792000006</v>
      </c>
      <c r="F7314" s="174">
        <v>7308</v>
      </c>
      <c r="G7314" s="196">
        <v>61629.517528320008</v>
      </c>
    </row>
    <row r="7315" spans="1:7">
      <c r="A7315" s="190">
        <v>77684.265792000006</v>
      </c>
      <c r="F7315" s="174">
        <v>7309</v>
      </c>
      <c r="G7315" s="196">
        <v>97134.923612160026</v>
      </c>
    </row>
    <row r="7316" spans="1:7">
      <c r="A7316" s="190">
        <v>77684.265792000006</v>
      </c>
      <c r="F7316" s="174">
        <v>7310</v>
      </c>
      <c r="G7316" s="196">
        <v>45951.833244800015</v>
      </c>
    </row>
    <row r="7317" spans="1:7">
      <c r="A7317" s="190">
        <v>77684.265792000006</v>
      </c>
      <c r="F7317" s="174">
        <v>7311</v>
      </c>
      <c r="G7317" s="196">
        <v>55829.5164</v>
      </c>
    </row>
    <row r="7318" spans="1:7">
      <c r="A7318" s="190">
        <v>77684.265792000006</v>
      </c>
      <c r="F7318" s="174">
        <v>7312</v>
      </c>
      <c r="G7318" s="196">
        <v>108730.49641058307</v>
      </c>
    </row>
    <row r="7319" spans="1:7">
      <c r="A7319" s="190">
        <v>77684.265792000006</v>
      </c>
      <c r="F7319" s="174">
        <v>7313</v>
      </c>
      <c r="G7319" s="196">
        <v>79481.357025280027</v>
      </c>
    </row>
    <row r="7320" spans="1:7">
      <c r="A7320" s="190">
        <v>77684.265792000006</v>
      </c>
      <c r="F7320" s="174">
        <v>7314</v>
      </c>
      <c r="G7320" s="196">
        <v>64873.176345600019</v>
      </c>
    </row>
    <row r="7321" spans="1:7">
      <c r="A7321" s="190">
        <v>77684.265792000006</v>
      </c>
      <c r="F7321" s="174">
        <v>7315</v>
      </c>
      <c r="G7321" s="196">
        <v>76482.060533760028</v>
      </c>
    </row>
    <row r="7322" spans="1:7">
      <c r="A7322" s="190">
        <v>77684.265792000006</v>
      </c>
      <c r="F7322" s="174">
        <v>7316</v>
      </c>
      <c r="G7322" s="196">
        <v>57001.033600000017</v>
      </c>
    </row>
    <row r="7323" spans="1:7">
      <c r="A7323" s="190">
        <v>77684.265792000006</v>
      </c>
      <c r="F7323" s="174">
        <v>7317</v>
      </c>
      <c r="G7323" s="196">
        <v>90950.666808852518</v>
      </c>
    </row>
    <row r="7324" spans="1:7">
      <c r="A7324" s="190">
        <v>77684.265792000006</v>
      </c>
      <c r="F7324" s="174">
        <v>7318</v>
      </c>
      <c r="G7324" s="196">
        <v>65463.632640000003</v>
      </c>
    </row>
    <row r="7325" spans="1:7">
      <c r="A7325" s="190">
        <v>77684.265792000006</v>
      </c>
      <c r="F7325" s="174">
        <v>7319</v>
      </c>
      <c r="G7325" s="196">
        <v>64529.472000000009</v>
      </c>
    </row>
    <row r="7326" spans="1:7">
      <c r="A7326" s="190">
        <v>77684.265792000006</v>
      </c>
      <c r="F7326" s="174">
        <v>7320</v>
      </c>
      <c r="G7326" s="196">
        <v>71233.291673600033</v>
      </c>
    </row>
    <row r="7327" spans="1:7">
      <c r="A7327" s="190">
        <v>77684.26579200002</v>
      </c>
      <c r="F7327" s="174">
        <v>7321</v>
      </c>
      <c r="G7327" s="196">
        <v>64973.528243635221</v>
      </c>
    </row>
    <row r="7328" spans="1:7">
      <c r="A7328" s="190">
        <v>77718.424670208013</v>
      </c>
      <c r="F7328" s="174">
        <v>7322</v>
      </c>
      <c r="G7328" s="196">
        <v>104948.85710790662</v>
      </c>
    </row>
    <row r="7329" spans="1:7">
      <c r="A7329" s="190">
        <v>77718.424670208013</v>
      </c>
      <c r="F7329" s="174">
        <v>7323</v>
      </c>
      <c r="G7329" s="196">
        <v>91778.472640512002</v>
      </c>
    </row>
    <row r="7330" spans="1:7">
      <c r="A7330" s="190">
        <v>77718.424670208027</v>
      </c>
      <c r="F7330" s="174">
        <v>7324</v>
      </c>
      <c r="G7330" s="196">
        <v>45632.406400000022</v>
      </c>
    </row>
    <row r="7331" spans="1:7">
      <c r="A7331" s="190">
        <v>77718.424670208027</v>
      </c>
      <c r="F7331" s="174">
        <v>7325</v>
      </c>
      <c r="G7331" s="196">
        <v>60742.917451596819</v>
      </c>
    </row>
    <row r="7332" spans="1:7">
      <c r="A7332" s="190">
        <v>77718.424670208027</v>
      </c>
      <c r="F7332" s="174">
        <v>7326</v>
      </c>
      <c r="G7332" s="196">
        <v>92226.760348262411</v>
      </c>
    </row>
    <row r="7333" spans="1:7">
      <c r="A7333" s="190">
        <v>77761.753251840011</v>
      </c>
      <c r="F7333" s="174">
        <v>7327</v>
      </c>
      <c r="G7333" s="196">
        <v>43422.957200000012</v>
      </c>
    </row>
    <row r="7334" spans="1:7">
      <c r="A7334" s="190">
        <v>77761.753251840011</v>
      </c>
      <c r="F7334" s="174">
        <v>7328</v>
      </c>
      <c r="G7334" s="196">
        <v>88400.317644800045</v>
      </c>
    </row>
    <row r="7335" spans="1:7">
      <c r="A7335" s="190">
        <v>77761.753251840026</v>
      </c>
      <c r="F7335" s="174">
        <v>7329</v>
      </c>
      <c r="G7335" s="196">
        <v>87006.377687040018</v>
      </c>
    </row>
    <row r="7336" spans="1:7">
      <c r="A7336" s="190">
        <v>77761.753251840026</v>
      </c>
      <c r="F7336" s="174">
        <v>7330</v>
      </c>
      <c r="G7336" s="196">
        <v>31255.142642500003</v>
      </c>
    </row>
    <row r="7337" spans="1:7">
      <c r="A7337" s="190">
        <v>77804.435081664007</v>
      </c>
      <c r="F7337" s="174">
        <v>7331</v>
      </c>
      <c r="G7337" s="196">
        <v>72384.807290880024</v>
      </c>
    </row>
    <row r="7338" spans="1:7">
      <c r="A7338" s="190">
        <v>77804.435081664007</v>
      </c>
      <c r="F7338" s="174">
        <v>7332</v>
      </c>
      <c r="G7338" s="196">
        <v>51272.571831040012</v>
      </c>
    </row>
    <row r="7339" spans="1:7">
      <c r="A7339" s="190">
        <v>77846.399999999994</v>
      </c>
      <c r="F7339" s="174">
        <v>7333</v>
      </c>
      <c r="G7339" s="196">
        <v>57304.639105280025</v>
      </c>
    </row>
    <row r="7340" spans="1:7">
      <c r="A7340" s="190">
        <v>77847.811614719991</v>
      </c>
      <c r="F7340" s="174">
        <v>7334</v>
      </c>
      <c r="G7340" s="196">
        <v>67210.762100399996</v>
      </c>
    </row>
    <row r="7341" spans="1:7">
      <c r="A7341" s="190">
        <v>77847.811614719991</v>
      </c>
      <c r="F7341" s="174">
        <v>7335</v>
      </c>
      <c r="G7341" s="196">
        <v>64765.353891840008</v>
      </c>
    </row>
    <row r="7342" spans="1:7">
      <c r="A7342" s="190">
        <v>77847.811614719991</v>
      </c>
      <c r="F7342" s="174">
        <v>7336</v>
      </c>
      <c r="G7342" s="196">
        <v>112084.93105152003</v>
      </c>
    </row>
    <row r="7343" spans="1:7">
      <c r="A7343" s="190">
        <v>77847.811614719991</v>
      </c>
      <c r="F7343" s="174">
        <v>7337</v>
      </c>
      <c r="G7343" s="196">
        <v>64629.292224000019</v>
      </c>
    </row>
    <row r="7344" spans="1:7">
      <c r="A7344" s="190">
        <v>77847.811614719991</v>
      </c>
      <c r="F7344" s="174">
        <v>7338</v>
      </c>
      <c r="G7344" s="196">
        <v>48708.060000000005</v>
      </c>
    </row>
    <row r="7345" spans="1:7">
      <c r="A7345" s="190">
        <v>77847.811614719991</v>
      </c>
      <c r="F7345" s="174">
        <v>7339</v>
      </c>
      <c r="G7345" s="196">
        <v>77598.388223999995</v>
      </c>
    </row>
    <row r="7346" spans="1:7">
      <c r="A7346" s="190">
        <v>77847.811614720005</v>
      </c>
      <c r="F7346" s="174">
        <v>7340</v>
      </c>
      <c r="G7346" s="196">
        <v>81945.064857600024</v>
      </c>
    </row>
    <row r="7347" spans="1:7">
      <c r="A7347" s="190">
        <v>77847.811614720005</v>
      </c>
      <c r="F7347" s="174">
        <v>7341</v>
      </c>
      <c r="G7347" s="196">
        <v>54120.809179000011</v>
      </c>
    </row>
    <row r="7348" spans="1:7">
      <c r="A7348" s="190">
        <v>77847.811614720005</v>
      </c>
      <c r="F7348" s="174">
        <v>7342</v>
      </c>
      <c r="G7348" s="196">
        <v>52692.514560000011</v>
      </c>
    </row>
    <row r="7349" spans="1:7">
      <c r="A7349" s="190">
        <v>77847.811614720005</v>
      </c>
      <c r="F7349" s="174">
        <v>7343</v>
      </c>
      <c r="G7349" s="196">
        <v>48865.507699900649</v>
      </c>
    </row>
    <row r="7350" spans="1:7">
      <c r="A7350" s="190">
        <v>77847.811614720005</v>
      </c>
      <c r="F7350" s="174">
        <v>7344</v>
      </c>
      <c r="G7350" s="196">
        <v>57520.88302643202</v>
      </c>
    </row>
    <row r="7351" spans="1:7">
      <c r="A7351" s="190">
        <v>77847.811614720005</v>
      </c>
      <c r="F7351" s="174">
        <v>7345</v>
      </c>
      <c r="G7351" s="196">
        <v>75507.289174016027</v>
      </c>
    </row>
    <row r="7352" spans="1:7">
      <c r="A7352" s="190">
        <v>77847.81161472002</v>
      </c>
      <c r="F7352" s="174">
        <v>7346</v>
      </c>
      <c r="G7352" s="196">
        <v>45855.29578</v>
      </c>
    </row>
    <row r="7353" spans="1:7">
      <c r="A7353" s="190">
        <v>77847.81161472002</v>
      </c>
      <c r="F7353" s="174">
        <v>7347</v>
      </c>
      <c r="G7353" s="196">
        <v>61732.119388799998</v>
      </c>
    </row>
    <row r="7354" spans="1:7">
      <c r="A7354" s="190">
        <v>77847.81161472002</v>
      </c>
      <c r="F7354" s="174">
        <v>7348</v>
      </c>
      <c r="G7354" s="196">
        <v>84250.238446796837</v>
      </c>
    </row>
    <row r="7355" spans="1:7">
      <c r="A7355" s="190">
        <v>77847.81161472002</v>
      </c>
      <c r="F7355" s="174">
        <v>7349</v>
      </c>
      <c r="G7355" s="196">
        <v>60548.297922560028</v>
      </c>
    </row>
    <row r="7356" spans="1:7">
      <c r="A7356" s="190">
        <v>77847.81161472002</v>
      </c>
      <c r="F7356" s="174">
        <v>7350</v>
      </c>
      <c r="G7356" s="196">
        <v>64493.516400000008</v>
      </c>
    </row>
    <row r="7357" spans="1:7">
      <c r="A7357" s="190">
        <v>77847.81161472002</v>
      </c>
      <c r="F7357" s="174">
        <v>7351</v>
      </c>
      <c r="G7357" s="196">
        <v>74982.412288000021</v>
      </c>
    </row>
    <row r="7358" spans="1:7">
      <c r="A7358" s="190">
        <v>77847.81161472002</v>
      </c>
      <c r="F7358" s="174">
        <v>7352</v>
      </c>
      <c r="G7358" s="196">
        <v>62494.217391600003</v>
      </c>
    </row>
    <row r="7359" spans="1:7">
      <c r="A7359" s="190">
        <v>77847.81161472002</v>
      </c>
      <c r="F7359" s="174">
        <v>7353</v>
      </c>
      <c r="G7359" s="196">
        <v>72232.738368000006</v>
      </c>
    </row>
    <row r="7360" spans="1:7">
      <c r="A7360" s="190">
        <v>77847.81161472002</v>
      </c>
      <c r="F7360" s="174">
        <v>7354</v>
      </c>
      <c r="G7360" s="196">
        <v>62993.306880000004</v>
      </c>
    </row>
    <row r="7361" spans="1:7">
      <c r="A7361" s="190">
        <v>77847.81161472002</v>
      </c>
      <c r="F7361" s="174">
        <v>7355</v>
      </c>
      <c r="G7361" s="196">
        <v>90318.437744640032</v>
      </c>
    </row>
    <row r="7362" spans="1:7">
      <c r="A7362" s="190">
        <v>77847.81161472002</v>
      </c>
      <c r="F7362" s="174">
        <v>7356</v>
      </c>
      <c r="G7362" s="196">
        <v>48790.034709920008</v>
      </c>
    </row>
    <row r="7363" spans="1:7">
      <c r="A7363" s="190">
        <v>77847.81161472002</v>
      </c>
      <c r="F7363" s="174">
        <v>7357</v>
      </c>
      <c r="G7363" s="196">
        <v>75507.289174016027</v>
      </c>
    </row>
    <row r="7364" spans="1:7">
      <c r="A7364" s="190">
        <v>77847.811614720034</v>
      </c>
      <c r="F7364" s="174">
        <v>7358</v>
      </c>
      <c r="G7364" s="196">
        <v>90949.017600000006</v>
      </c>
    </row>
    <row r="7365" spans="1:7">
      <c r="A7365" s="190">
        <v>77933.965217759993</v>
      </c>
      <c r="F7365" s="174">
        <v>7359</v>
      </c>
      <c r="G7365" s="196">
        <v>97080.800366592011</v>
      </c>
    </row>
    <row r="7366" spans="1:7">
      <c r="A7366" s="190">
        <v>77933.965217759993</v>
      </c>
      <c r="F7366" s="174">
        <v>7360</v>
      </c>
      <c r="G7366" s="196">
        <v>113232.32047249498</v>
      </c>
    </row>
    <row r="7367" spans="1:7">
      <c r="A7367" s="190">
        <v>77933.965217760007</v>
      </c>
      <c r="F7367" s="174">
        <v>7361</v>
      </c>
      <c r="G7367" s="196">
        <v>134501.91726182407</v>
      </c>
    </row>
    <row r="7368" spans="1:7">
      <c r="A7368" s="190">
        <v>77968.233892362245</v>
      </c>
      <c r="F7368" s="174">
        <v>7362</v>
      </c>
      <c r="G7368" s="196">
        <v>98442.903432959996</v>
      </c>
    </row>
    <row r="7369" spans="1:7">
      <c r="A7369" s="190">
        <v>77968.233892362245</v>
      </c>
      <c r="F7369" s="174">
        <v>7363</v>
      </c>
      <c r="G7369" s="196">
        <v>71882.93929366325</v>
      </c>
    </row>
    <row r="7370" spans="1:7">
      <c r="A7370" s="190">
        <v>77977.413964799984</v>
      </c>
      <c r="F7370" s="174">
        <v>7364</v>
      </c>
      <c r="G7370" s="196">
        <v>58263.456491520017</v>
      </c>
    </row>
    <row r="7371" spans="1:7">
      <c r="A7371" s="190">
        <v>77977.413964799998</v>
      </c>
      <c r="F7371" s="174">
        <v>7365</v>
      </c>
      <c r="G7371" s="196">
        <v>91931.26699008001</v>
      </c>
    </row>
    <row r="7372" spans="1:7">
      <c r="A7372" s="190">
        <v>77977.413964800013</v>
      </c>
      <c r="F7372" s="174">
        <v>7366</v>
      </c>
      <c r="G7372" s="196">
        <v>51357.931273599999</v>
      </c>
    </row>
    <row r="7373" spans="1:7">
      <c r="A7373" s="190">
        <v>77977.413964800013</v>
      </c>
      <c r="F7373" s="174">
        <v>7367</v>
      </c>
      <c r="G7373" s="196">
        <v>81945.064857600009</v>
      </c>
    </row>
    <row r="7374" spans="1:7">
      <c r="A7374" s="190">
        <v>77977.413964800013</v>
      </c>
      <c r="F7374" s="174">
        <v>7368</v>
      </c>
      <c r="G7374" s="196">
        <v>64873.176345600012</v>
      </c>
    </row>
    <row r="7375" spans="1:7">
      <c r="A7375" s="190">
        <v>77977.413964800013</v>
      </c>
      <c r="F7375" s="174">
        <v>7369</v>
      </c>
      <c r="G7375" s="196">
        <v>54819.488940000003</v>
      </c>
    </row>
    <row r="7376" spans="1:7">
      <c r="A7376" s="190">
        <v>77977.413964800027</v>
      </c>
      <c r="F7376" s="174">
        <v>7370</v>
      </c>
      <c r="G7376" s="196">
        <v>52949.888712</v>
      </c>
    </row>
    <row r="7377" spans="1:7">
      <c r="A7377" s="190">
        <v>78011.70174443521</v>
      </c>
      <c r="F7377" s="174">
        <v>7371</v>
      </c>
      <c r="G7377" s="196">
        <v>71233.291673600033</v>
      </c>
    </row>
    <row r="7378" spans="1:7">
      <c r="A7378" s="190">
        <v>78011.70174443521</v>
      </c>
      <c r="F7378" s="174">
        <v>7372</v>
      </c>
      <c r="G7378" s="196">
        <v>89978.894745600031</v>
      </c>
    </row>
    <row r="7379" spans="1:7">
      <c r="A7379" s="190">
        <v>78011.701744435224</v>
      </c>
      <c r="F7379" s="174">
        <v>7373</v>
      </c>
      <c r="G7379" s="196">
        <v>48708.943239488006</v>
      </c>
    </row>
    <row r="7380" spans="1:7">
      <c r="A7380" s="190">
        <v>78011.701744435239</v>
      </c>
      <c r="F7380" s="174">
        <v>7374</v>
      </c>
      <c r="G7380" s="196">
        <v>80507.432140800011</v>
      </c>
    </row>
    <row r="7381" spans="1:7">
      <c r="A7381" s="190">
        <v>78098.036723481608</v>
      </c>
      <c r="F7381" s="174">
        <v>7375</v>
      </c>
      <c r="G7381" s="196">
        <v>85754.706990489634</v>
      </c>
    </row>
    <row r="7382" spans="1:7">
      <c r="A7382" s="190">
        <v>78140.160000000003</v>
      </c>
      <c r="F7382" s="174">
        <v>7376</v>
      </c>
      <c r="G7382" s="196">
        <v>68507.049757440021</v>
      </c>
    </row>
    <row r="7383" spans="1:7">
      <c r="A7383" s="190">
        <v>78140.160000000003</v>
      </c>
      <c r="F7383" s="174">
        <v>7377</v>
      </c>
      <c r="G7383" s="196">
        <v>64493.516399999993</v>
      </c>
    </row>
    <row r="7384" spans="1:7">
      <c r="A7384" s="190">
        <v>78140.160000000018</v>
      </c>
      <c r="F7384" s="174">
        <v>7378</v>
      </c>
      <c r="G7384" s="196">
        <v>61201.109760000014</v>
      </c>
    </row>
    <row r="7385" spans="1:7">
      <c r="A7385" s="190">
        <v>78141.576941568012</v>
      </c>
      <c r="F7385" s="174">
        <v>7379</v>
      </c>
      <c r="G7385" s="196">
        <v>81070.98416578563</v>
      </c>
    </row>
    <row r="7386" spans="1:7">
      <c r="A7386" s="190">
        <v>78141.576941568012</v>
      </c>
      <c r="F7386" s="174">
        <v>7380</v>
      </c>
      <c r="G7386" s="196">
        <v>69169.121280000021</v>
      </c>
    </row>
    <row r="7387" spans="1:7">
      <c r="A7387" s="190">
        <v>78141.576941568012</v>
      </c>
      <c r="F7387" s="174">
        <v>7381</v>
      </c>
      <c r="G7387" s="196">
        <v>44124.90726</v>
      </c>
    </row>
    <row r="7388" spans="1:7">
      <c r="A7388" s="190">
        <v>78141.576941568026</v>
      </c>
      <c r="F7388" s="174">
        <v>7382</v>
      </c>
      <c r="G7388" s="196">
        <v>72657.957507072017</v>
      </c>
    </row>
    <row r="7389" spans="1:7">
      <c r="A7389" s="190">
        <v>78141.576941568026</v>
      </c>
      <c r="F7389" s="174">
        <v>7383</v>
      </c>
      <c r="G7389" s="196">
        <v>85754.70699048962</v>
      </c>
    </row>
    <row r="7390" spans="1:7">
      <c r="A7390" s="190">
        <v>78228.05565254399</v>
      </c>
      <c r="F7390" s="174">
        <v>7384</v>
      </c>
      <c r="G7390" s="196">
        <v>64422.220800000017</v>
      </c>
    </row>
    <row r="7391" spans="1:7">
      <c r="A7391" s="190">
        <v>78228.055652544004</v>
      </c>
      <c r="F7391" s="174">
        <v>7385</v>
      </c>
      <c r="G7391" s="196">
        <v>69769.265126399987</v>
      </c>
    </row>
    <row r="7392" spans="1:7">
      <c r="A7392" s="190">
        <v>78228.055652544004</v>
      </c>
      <c r="F7392" s="174">
        <v>7386</v>
      </c>
      <c r="G7392" s="196">
        <v>64629.292224000004</v>
      </c>
    </row>
    <row r="7393" spans="1:7">
      <c r="A7393" s="190">
        <v>78228.055652544004</v>
      </c>
      <c r="F7393" s="174">
        <v>7387</v>
      </c>
      <c r="G7393" s="196">
        <v>37065.08568627201</v>
      </c>
    </row>
    <row r="7394" spans="1:7">
      <c r="A7394" s="190">
        <v>78228.055652544019</v>
      </c>
      <c r="F7394" s="174">
        <v>7388</v>
      </c>
      <c r="G7394" s="196">
        <v>80766.206029824025</v>
      </c>
    </row>
    <row r="7395" spans="1:7">
      <c r="A7395" s="190">
        <v>78228.055652544019</v>
      </c>
      <c r="F7395" s="174">
        <v>7389</v>
      </c>
      <c r="G7395" s="196">
        <v>65710.665216000009</v>
      </c>
    </row>
    <row r="7396" spans="1:7">
      <c r="A7396" s="190">
        <v>78304.665600000008</v>
      </c>
      <c r="F7396" s="174">
        <v>7390</v>
      </c>
      <c r="G7396" s="196">
        <v>94069.589760000003</v>
      </c>
    </row>
    <row r="7397" spans="1:7">
      <c r="A7397" s="190">
        <v>78391.324799999988</v>
      </c>
      <c r="F7397" s="174">
        <v>7391</v>
      </c>
      <c r="G7397" s="196">
        <v>63735.050444800021</v>
      </c>
    </row>
    <row r="7398" spans="1:7">
      <c r="A7398" s="190">
        <v>78391.324800000002</v>
      </c>
      <c r="F7398" s="174">
        <v>7392</v>
      </c>
      <c r="G7398" s="196">
        <v>57241.290588160024</v>
      </c>
    </row>
    <row r="7399" spans="1:7">
      <c r="A7399" s="190">
        <v>78521.831999999995</v>
      </c>
      <c r="F7399" s="174">
        <v>7393</v>
      </c>
      <c r="G7399" s="196">
        <v>44051.569464</v>
      </c>
    </row>
    <row r="7400" spans="1:7">
      <c r="A7400" s="190">
        <v>78556.359167999995</v>
      </c>
      <c r="F7400" s="174">
        <v>7394</v>
      </c>
      <c r="G7400" s="196">
        <v>55117.963739999999</v>
      </c>
    </row>
    <row r="7401" spans="1:7">
      <c r="A7401" s="190">
        <v>78556.35916800001</v>
      </c>
      <c r="F7401" s="174">
        <v>7395</v>
      </c>
      <c r="G7401" s="196">
        <v>55026.354936000003</v>
      </c>
    </row>
    <row r="7402" spans="1:7">
      <c r="A7402" s="190">
        <v>78687.141119999986</v>
      </c>
      <c r="F7402" s="174">
        <v>7396</v>
      </c>
      <c r="G7402" s="196">
        <v>61397.827612800007</v>
      </c>
    </row>
    <row r="7403" spans="1:7">
      <c r="A7403" s="190">
        <v>78687.141119999986</v>
      </c>
      <c r="F7403" s="174">
        <v>7397</v>
      </c>
      <c r="G7403" s="196">
        <v>57704.725200000001</v>
      </c>
    </row>
    <row r="7404" spans="1:7">
      <c r="A7404" s="190">
        <v>78687.14112</v>
      </c>
      <c r="F7404" s="174">
        <v>7398</v>
      </c>
      <c r="G7404" s="196">
        <v>41900.237765624996</v>
      </c>
    </row>
    <row r="7405" spans="1:7">
      <c r="A7405" s="190">
        <v>78687.14112</v>
      </c>
      <c r="F7405" s="174">
        <v>7399</v>
      </c>
      <c r="G7405" s="196">
        <v>52020.943296000019</v>
      </c>
    </row>
    <row r="7406" spans="1:7">
      <c r="A7406" s="190">
        <v>78687.14112</v>
      </c>
      <c r="F7406" s="174">
        <v>7400</v>
      </c>
      <c r="G7406" s="196">
        <v>97080.800366591997</v>
      </c>
    </row>
    <row r="7407" spans="1:7">
      <c r="A7407" s="190">
        <v>78687.14112</v>
      </c>
      <c r="F7407" s="174">
        <v>7401</v>
      </c>
      <c r="G7407" s="196">
        <v>71612.702679777314</v>
      </c>
    </row>
    <row r="7408" spans="1:7">
      <c r="A7408" s="190">
        <v>78687.14112</v>
      </c>
      <c r="F7408" s="174">
        <v>7402</v>
      </c>
      <c r="G7408" s="196">
        <v>53971.128243200023</v>
      </c>
    </row>
    <row r="7409" spans="1:7">
      <c r="A7409" s="190">
        <v>78687.141120000015</v>
      </c>
      <c r="F7409" s="174">
        <v>7403</v>
      </c>
      <c r="G7409" s="196">
        <v>40942.228374999992</v>
      </c>
    </row>
    <row r="7410" spans="1:7">
      <c r="A7410" s="190">
        <v>78687.141120000015</v>
      </c>
      <c r="F7410" s="174">
        <v>7404</v>
      </c>
      <c r="G7410" s="196">
        <v>65921.87806848</v>
      </c>
    </row>
    <row r="7411" spans="1:7">
      <c r="A7411" s="190">
        <v>78808.861751040007</v>
      </c>
      <c r="F7411" s="174">
        <v>7405</v>
      </c>
      <c r="G7411" s="196">
        <v>95737.544009318444</v>
      </c>
    </row>
    <row r="7412" spans="1:7">
      <c r="A7412" s="190">
        <v>78818.140800000008</v>
      </c>
      <c r="F7412" s="174">
        <v>7406</v>
      </c>
      <c r="G7412" s="196">
        <v>85479.950008320026</v>
      </c>
    </row>
    <row r="7413" spans="1:7">
      <c r="A7413" s="190">
        <v>78852.79825919999</v>
      </c>
      <c r="F7413" s="174">
        <v>7407</v>
      </c>
      <c r="G7413" s="196">
        <v>68287.554048000005</v>
      </c>
    </row>
    <row r="7414" spans="1:7">
      <c r="A7414" s="190">
        <v>78852.798259200004</v>
      </c>
      <c r="F7414" s="174">
        <v>7408</v>
      </c>
      <c r="G7414" s="196">
        <v>56906.295040000026</v>
      </c>
    </row>
    <row r="7415" spans="1:7">
      <c r="A7415" s="190">
        <v>78852.798259200004</v>
      </c>
      <c r="F7415" s="174">
        <v>7409</v>
      </c>
      <c r="G7415" s="196">
        <v>129569.60843366406</v>
      </c>
    </row>
    <row r="7416" spans="1:7">
      <c r="A7416" s="190">
        <v>78852.798259200004</v>
      </c>
      <c r="F7416" s="174">
        <v>7410</v>
      </c>
      <c r="G7416" s="196">
        <v>51414.76872005</v>
      </c>
    </row>
    <row r="7417" spans="1:7">
      <c r="A7417" s="190">
        <v>78852.798259200004</v>
      </c>
      <c r="F7417" s="174">
        <v>7411</v>
      </c>
      <c r="G7417" s="196">
        <v>84615.311235481626</v>
      </c>
    </row>
    <row r="7418" spans="1:7">
      <c r="A7418" s="190">
        <v>78928.855040000024</v>
      </c>
      <c r="F7418" s="174">
        <v>7412</v>
      </c>
      <c r="G7418" s="196">
        <v>60742.917451596819</v>
      </c>
    </row>
    <row r="7419" spans="1:7">
      <c r="A7419" s="190">
        <v>78928.855040000024</v>
      </c>
      <c r="F7419" s="174">
        <v>7413</v>
      </c>
      <c r="G7419" s="196">
        <v>85800.960000000006</v>
      </c>
    </row>
    <row r="7420" spans="1:7">
      <c r="A7420" s="190">
        <v>78928.855040000024</v>
      </c>
      <c r="F7420" s="174">
        <v>7414</v>
      </c>
      <c r="G7420" s="196">
        <v>61072.536</v>
      </c>
    </row>
    <row r="7421" spans="1:7">
      <c r="A7421" s="190">
        <v>78928.855040000024</v>
      </c>
      <c r="F7421" s="174">
        <v>7415</v>
      </c>
      <c r="G7421" s="196">
        <v>82828.569599999988</v>
      </c>
    </row>
    <row r="7422" spans="1:7">
      <c r="A7422" s="190">
        <v>78928.855040000024</v>
      </c>
      <c r="F7422" s="174">
        <v>7416</v>
      </c>
      <c r="G7422" s="196">
        <v>25143.646000796871</v>
      </c>
    </row>
    <row r="7423" spans="1:7">
      <c r="A7423" s="190">
        <v>78940.064073599977</v>
      </c>
      <c r="F7423" s="174">
        <v>7417</v>
      </c>
      <c r="G7423" s="196">
        <v>68880.049002240019</v>
      </c>
    </row>
    <row r="7424" spans="1:7">
      <c r="A7424" s="190">
        <v>78940.064073599991</v>
      </c>
      <c r="F7424" s="174">
        <v>7418</v>
      </c>
      <c r="G7424" s="196">
        <v>53947.406800000004</v>
      </c>
    </row>
    <row r="7425" spans="1:7">
      <c r="A7425" s="190">
        <v>78940.064073600006</v>
      </c>
      <c r="F7425" s="174">
        <v>7419</v>
      </c>
      <c r="G7425" s="196">
        <v>79693.090914304048</v>
      </c>
    </row>
    <row r="7426" spans="1:7">
      <c r="A7426" s="190">
        <v>78984.073727999988</v>
      </c>
      <c r="F7426" s="174">
        <v>7420</v>
      </c>
      <c r="G7426" s="196">
        <v>57736.896000000008</v>
      </c>
    </row>
    <row r="7427" spans="1:7">
      <c r="A7427" s="190">
        <v>78984.073728000003</v>
      </c>
      <c r="F7427" s="174">
        <v>7421</v>
      </c>
      <c r="G7427" s="196">
        <v>83815.773913440004</v>
      </c>
    </row>
    <row r="7428" spans="1:7">
      <c r="A7428" s="190">
        <v>78984.073728000003</v>
      </c>
      <c r="F7428" s="174">
        <v>7422</v>
      </c>
      <c r="G7428" s="196">
        <v>41010.389687499999</v>
      </c>
    </row>
    <row r="7429" spans="1:7">
      <c r="A7429" s="190">
        <v>78984.073728000003</v>
      </c>
      <c r="F7429" s="174">
        <v>7423</v>
      </c>
      <c r="G7429" s="196">
        <v>46349.692500000005</v>
      </c>
    </row>
    <row r="7430" spans="1:7">
      <c r="A7430" s="190">
        <v>79071.484823999985</v>
      </c>
      <c r="F7430" s="174">
        <v>7424</v>
      </c>
      <c r="G7430" s="196">
        <v>76237.012992000033</v>
      </c>
    </row>
    <row r="7431" spans="1:7">
      <c r="A7431" s="190">
        <v>79071.484823999985</v>
      </c>
      <c r="F7431" s="174">
        <v>7425</v>
      </c>
      <c r="G7431" s="196">
        <v>85385.454551040035</v>
      </c>
    </row>
    <row r="7432" spans="1:7">
      <c r="A7432" s="190">
        <v>79071.484823999985</v>
      </c>
      <c r="F7432" s="174">
        <v>7426</v>
      </c>
      <c r="G7432" s="196">
        <v>65892.904019999987</v>
      </c>
    </row>
    <row r="7433" spans="1:7">
      <c r="A7433" s="190">
        <v>79071.484823999999</v>
      </c>
      <c r="F7433" s="174">
        <v>7427</v>
      </c>
      <c r="G7433" s="196">
        <v>48789.149999999994</v>
      </c>
    </row>
    <row r="7434" spans="1:7">
      <c r="A7434" s="190">
        <v>79106.253682175986</v>
      </c>
      <c r="F7434" s="174">
        <v>7428</v>
      </c>
      <c r="G7434" s="196">
        <v>90608.747008819206</v>
      </c>
    </row>
    <row r="7435" spans="1:7">
      <c r="A7435" s="190">
        <v>79106.253682176</v>
      </c>
      <c r="F7435" s="174">
        <v>7429</v>
      </c>
      <c r="G7435" s="196">
        <v>66948.582399999999</v>
      </c>
    </row>
    <row r="7436" spans="1:7">
      <c r="A7436" s="190">
        <v>79182.554931200022</v>
      </c>
      <c r="F7436" s="174">
        <v>7430</v>
      </c>
      <c r="G7436" s="196">
        <v>94360.267060412487</v>
      </c>
    </row>
    <row r="7437" spans="1:7">
      <c r="A7437" s="190">
        <v>79182.554931200022</v>
      </c>
      <c r="F7437" s="174">
        <v>7431</v>
      </c>
      <c r="G7437" s="196">
        <v>79781.286674432034</v>
      </c>
    </row>
    <row r="7438" spans="1:7">
      <c r="A7438" s="190">
        <v>79182.554931200037</v>
      </c>
      <c r="F7438" s="174">
        <v>7432</v>
      </c>
      <c r="G7438" s="196">
        <v>65572.617599999998</v>
      </c>
    </row>
    <row r="7439" spans="1:7">
      <c r="A7439" s="190">
        <v>79182.554931200037</v>
      </c>
      <c r="F7439" s="174">
        <v>7433</v>
      </c>
      <c r="G7439" s="196">
        <v>45536.54</v>
      </c>
    </row>
    <row r="7440" spans="1:7">
      <c r="A7440" s="190">
        <v>79182.554931200037</v>
      </c>
      <c r="F7440" s="174">
        <v>7434</v>
      </c>
      <c r="G7440" s="196">
        <v>46273.496077513606</v>
      </c>
    </row>
    <row r="7441" spans="1:7">
      <c r="A7441" s="190">
        <v>79182.554931200037</v>
      </c>
      <c r="F7441" s="174">
        <v>7435</v>
      </c>
      <c r="G7441" s="196">
        <v>100075.83129600005</v>
      </c>
    </row>
    <row r="7442" spans="1:7">
      <c r="A7442" s="190">
        <v>79226.699776000023</v>
      </c>
      <c r="F7442" s="174">
        <v>7436</v>
      </c>
      <c r="G7442" s="196">
        <v>79781.28667443202</v>
      </c>
    </row>
    <row r="7443" spans="1:7">
      <c r="A7443" s="190">
        <v>79226.699776000023</v>
      </c>
      <c r="F7443" s="174">
        <v>7437</v>
      </c>
      <c r="G7443" s="196">
        <v>82254.291517439997</v>
      </c>
    </row>
    <row r="7444" spans="1:7">
      <c r="A7444" s="190">
        <v>79226.699776000023</v>
      </c>
      <c r="F7444" s="174">
        <v>7438</v>
      </c>
      <c r="G7444" s="196">
        <v>72537.196358860834</v>
      </c>
    </row>
    <row r="7445" spans="1:7">
      <c r="A7445" s="190">
        <v>79226.699776000023</v>
      </c>
      <c r="F7445" s="174">
        <v>7439</v>
      </c>
      <c r="G7445" s="196">
        <v>38977.001412999998</v>
      </c>
    </row>
    <row r="7446" spans="1:7">
      <c r="A7446" s="190">
        <v>79226.699776000023</v>
      </c>
      <c r="F7446" s="174">
        <v>7440</v>
      </c>
      <c r="G7446" s="196">
        <v>68507.049757440021</v>
      </c>
    </row>
    <row r="7447" spans="1:7">
      <c r="A7447" s="190">
        <v>79226.699776000023</v>
      </c>
      <c r="F7447" s="174">
        <v>7441</v>
      </c>
      <c r="G7447" s="196">
        <v>46545.054528000001</v>
      </c>
    </row>
    <row r="7448" spans="1:7">
      <c r="A7448" s="190">
        <v>79226.699776000023</v>
      </c>
      <c r="F7448" s="174">
        <v>7442</v>
      </c>
      <c r="G7448" s="196">
        <v>46002.687802150002</v>
      </c>
    </row>
    <row r="7449" spans="1:7">
      <c r="A7449" s="190">
        <v>79237.951107839981</v>
      </c>
      <c r="F7449" s="174">
        <v>7443</v>
      </c>
      <c r="G7449" s="196">
        <v>76770.672082944016</v>
      </c>
    </row>
    <row r="7450" spans="1:7">
      <c r="A7450" s="190">
        <v>79237.951107839996</v>
      </c>
      <c r="F7450" s="174">
        <v>7444</v>
      </c>
      <c r="G7450" s="196">
        <v>67814.093673267198</v>
      </c>
    </row>
    <row r="7451" spans="1:7">
      <c r="A7451" s="190">
        <v>79237.95110784001</v>
      </c>
      <c r="F7451" s="174">
        <v>7445</v>
      </c>
      <c r="G7451" s="196">
        <v>75140.269998080039</v>
      </c>
    </row>
    <row r="7452" spans="1:7">
      <c r="A7452" s="190">
        <v>79237.95110784001</v>
      </c>
      <c r="F7452" s="174">
        <v>7446</v>
      </c>
      <c r="G7452" s="196">
        <v>48370.350784000009</v>
      </c>
    </row>
    <row r="7453" spans="1:7">
      <c r="A7453" s="190">
        <v>79369.867785599999</v>
      </c>
      <c r="F7453" s="174">
        <v>7447</v>
      </c>
      <c r="G7453" s="196">
        <v>64288.045735424013</v>
      </c>
    </row>
    <row r="7454" spans="1:7">
      <c r="A7454" s="190">
        <v>79393.492828160044</v>
      </c>
      <c r="F7454" s="174">
        <v>7448</v>
      </c>
      <c r="G7454" s="196">
        <v>43562.530991</v>
      </c>
    </row>
    <row r="7455" spans="1:7">
      <c r="A7455" s="190">
        <v>79393.492828160059</v>
      </c>
      <c r="F7455" s="174">
        <v>7449</v>
      </c>
      <c r="G7455" s="196">
        <v>43818.18</v>
      </c>
    </row>
    <row r="7456" spans="1:7">
      <c r="A7456" s="190">
        <v>79437.07028633602</v>
      </c>
      <c r="F7456" s="174">
        <v>7450</v>
      </c>
      <c r="G7456" s="196">
        <v>54060.980288000006</v>
      </c>
    </row>
    <row r="7457" spans="1:7">
      <c r="A7457" s="190">
        <v>79481.357025280013</v>
      </c>
      <c r="F7457" s="174">
        <v>7451</v>
      </c>
      <c r="G7457" s="196">
        <v>93221.118950400007</v>
      </c>
    </row>
    <row r="7458" spans="1:7">
      <c r="A7458" s="190">
        <v>79481.357025280013</v>
      </c>
      <c r="F7458" s="174">
        <v>7452</v>
      </c>
      <c r="G7458" s="196">
        <v>85479.95000832004</v>
      </c>
    </row>
    <row r="7459" spans="1:7">
      <c r="A7459" s="190">
        <v>79481.357025280027</v>
      </c>
      <c r="F7459" s="174">
        <v>7453</v>
      </c>
      <c r="G7459" s="196">
        <v>51329.314810820011</v>
      </c>
    </row>
    <row r="7460" spans="1:7">
      <c r="A7460" s="190">
        <v>79481.357025280027</v>
      </c>
      <c r="F7460" s="174">
        <v>7454</v>
      </c>
      <c r="G7460" s="196">
        <v>51272.571831040012</v>
      </c>
    </row>
    <row r="7461" spans="1:7">
      <c r="A7461" s="190">
        <v>79481.357025280027</v>
      </c>
      <c r="F7461" s="174">
        <v>7455</v>
      </c>
      <c r="G7461" s="196">
        <v>63735.050444800028</v>
      </c>
    </row>
    <row r="7462" spans="1:7">
      <c r="A7462" s="190">
        <v>79481.357025280027</v>
      </c>
      <c r="F7462" s="174">
        <v>7456</v>
      </c>
      <c r="G7462" s="196">
        <v>55026.354935999996</v>
      </c>
    </row>
    <row r="7463" spans="1:7">
      <c r="A7463" s="190">
        <v>79481.357025280027</v>
      </c>
      <c r="F7463" s="174">
        <v>7457</v>
      </c>
      <c r="G7463" s="196">
        <v>38641.727600000006</v>
      </c>
    </row>
    <row r="7464" spans="1:7">
      <c r="A7464" s="190">
        <v>79481.357025280027</v>
      </c>
      <c r="F7464" s="174">
        <v>7458</v>
      </c>
      <c r="G7464" s="196">
        <v>37365.170527499999</v>
      </c>
    </row>
    <row r="7465" spans="1:7">
      <c r="A7465" s="190">
        <v>79481.357025280027</v>
      </c>
      <c r="F7465" s="174">
        <v>7459</v>
      </c>
      <c r="G7465" s="196">
        <v>54348.926140902418</v>
      </c>
    </row>
    <row r="7466" spans="1:7">
      <c r="A7466" s="190">
        <v>79481.357025280027</v>
      </c>
      <c r="F7466" s="174">
        <v>7460</v>
      </c>
      <c r="G7466" s="196">
        <v>110317.520388096</v>
      </c>
    </row>
    <row r="7467" spans="1:7">
      <c r="A7467" s="190">
        <v>79481.357025280027</v>
      </c>
      <c r="F7467" s="174">
        <v>7461</v>
      </c>
      <c r="G7467" s="196">
        <v>61329.954201600027</v>
      </c>
    </row>
    <row r="7468" spans="1:7">
      <c r="A7468" s="190">
        <v>79481.357025280027</v>
      </c>
      <c r="F7468" s="174">
        <v>7462</v>
      </c>
      <c r="G7468" s="196">
        <v>87613.833599999998</v>
      </c>
    </row>
    <row r="7469" spans="1:7">
      <c r="A7469" s="190">
        <v>79481.357025280027</v>
      </c>
      <c r="F7469" s="174">
        <v>7463</v>
      </c>
      <c r="G7469" s="196">
        <v>82254.291517440011</v>
      </c>
    </row>
    <row r="7470" spans="1:7">
      <c r="A7470" s="190">
        <v>79481.357025280027</v>
      </c>
      <c r="F7470" s="174">
        <v>7464</v>
      </c>
      <c r="G7470" s="196">
        <v>57922.478880000002</v>
      </c>
    </row>
    <row r="7471" spans="1:7">
      <c r="A7471" s="190">
        <v>79481.357025280027</v>
      </c>
      <c r="F7471" s="174">
        <v>7465</v>
      </c>
      <c r="G7471" s="196">
        <v>64529.472000000009</v>
      </c>
    </row>
    <row r="7472" spans="1:7">
      <c r="A7472" s="190">
        <v>79481.357025280027</v>
      </c>
      <c r="F7472" s="174">
        <v>7466</v>
      </c>
      <c r="G7472" s="196">
        <v>45612.350000000006</v>
      </c>
    </row>
    <row r="7473" spans="1:7">
      <c r="A7473" s="190">
        <v>79481.357025280042</v>
      </c>
      <c r="F7473" s="174">
        <v>7467</v>
      </c>
      <c r="G7473" s="196">
        <v>40896.968000000008</v>
      </c>
    </row>
    <row r="7474" spans="1:7">
      <c r="A7474" s="190">
        <v>79481.357025280042</v>
      </c>
      <c r="F7474" s="174">
        <v>7468</v>
      </c>
      <c r="G7474" s="196">
        <v>81637.000704000005</v>
      </c>
    </row>
    <row r="7475" spans="1:7">
      <c r="A7475" s="190">
        <v>79481.357025280042</v>
      </c>
      <c r="F7475" s="174">
        <v>7469</v>
      </c>
      <c r="G7475" s="196">
        <v>61072.536000000007</v>
      </c>
    </row>
    <row r="7476" spans="1:7">
      <c r="A7476" s="190">
        <v>79481.357025280042</v>
      </c>
      <c r="F7476" s="174">
        <v>7470</v>
      </c>
      <c r="G7476" s="196">
        <v>41228.823973625011</v>
      </c>
    </row>
    <row r="7477" spans="1:7">
      <c r="A7477" s="190">
        <v>79525.668454400016</v>
      </c>
      <c r="F7477" s="174">
        <v>7471</v>
      </c>
      <c r="G7477" s="196">
        <v>40896.968000000015</v>
      </c>
    </row>
    <row r="7478" spans="1:7">
      <c r="A7478" s="190">
        <v>79525.668454400016</v>
      </c>
      <c r="F7478" s="174">
        <v>7472</v>
      </c>
      <c r="G7478" s="196">
        <v>104015.14324992002</v>
      </c>
    </row>
    <row r="7479" spans="1:7">
      <c r="A7479" s="190">
        <v>79525.668454400045</v>
      </c>
      <c r="F7479" s="174">
        <v>7473</v>
      </c>
      <c r="G7479" s="196">
        <v>61527.086197248005</v>
      </c>
    </row>
    <row r="7480" spans="1:7">
      <c r="A7480" s="190">
        <v>79535.51999999999</v>
      </c>
      <c r="F7480" s="174">
        <v>7474</v>
      </c>
      <c r="G7480" s="196">
        <v>68287.554048000005</v>
      </c>
    </row>
    <row r="7481" spans="1:7">
      <c r="A7481" s="190">
        <v>79648.686197964824</v>
      </c>
      <c r="F7481" s="174">
        <v>7475</v>
      </c>
      <c r="G7481" s="196">
        <v>41096.727350000001</v>
      </c>
    </row>
    <row r="7482" spans="1:7">
      <c r="A7482" s="190">
        <v>79648.686197964824</v>
      </c>
      <c r="F7482" s="174">
        <v>7476</v>
      </c>
      <c r="G7482" s="196">
        <v>37427.376693749997</v>
      </c>
    </row>
    <row r="7483" spans="1:7">
      <c r="A7483" s="190">
        <v>79648.686197964824</v>
      </c>
      <c r="F7483" s="174">
        <v>7477</v>
      </c>
      <c r="G7483" s="196">
        <v>63974.400000000016</v>
      </c>
    </row>
    <row r="7484" spans="1:7">
      <c r="A7484" s="190">
        <v>79648.686197964838</v>
      </c>
      <c r="F7484" s="174">
        <v>7478</v>
      </c>
      <c r="G7484" s="196">
        <v>63362.051200000016</v>
      </c>
    </row>
    <row r="7485" spans="1:7">
      <c r="A7485" s="190">
        <v>79648.686197964838</v>
      </c>
      <c r="F7485" s="174">
        <v>7479</v>
      </c>
      <c r="G7485" s="196">
        <v>36632.520124999995</v>
      </c>
    </row>
    <row r="7486" spans="1:7">
      <c r="A7486" s="190">
        <v>79648.686197964838</v>
      </c>
      <c r="F7486" s="174">
        <v>7480</v>
      </c>
      <c r="G7486" s="196">
        <v>61167.00871200001</v>
      </c>
    </row>
    <row r="7487" spans="1:7">
      <c r="A7487" s="190">
        <v>79648.686197964838</v>
      </c>
      <c r="F7487" s="174">
        <v>7481</v>
      </c>
      <c r="G7487" s="196">
        <v>57001.03360000001</v>
      </c>
    </row>
    <row r="7488" spans="1:7">
      <c r="A7488" s="190">
        <v>79648.686197964853</v>
      </c>
      <c r="F7488" s="174">
        <v>7482</v>
      </c>
      <c r="G7488" s="196">
        <v>58230.992293824012</v>
      </c>
    </row>
    <row r="7489" spans="1:7">
      <c r="A7489" s="190">
        <v>79648.686197964853</v>
      </c>
      <c r="F7489" s="174">
        <v>7483</v>
      </c>
      <c r="G7489" s="196">
        <v>68030.833920000005</v>
      </c>
    </row>
    <row r="7490" spans="1:7">
      <c r="A7490" s="190">
        <v>79693.090914304048</v>
      </c>
      <c r="F7490" s="174">
        <v>7484</v>
      </c>
      <c r="G7490" s="196">
        <v>77847.811614719991</v>
      </c>
    </row>
    <row r="7491" spans="1:7">
      <c r="A7491" s="190">
        <v>79736.832815718415</v>
      </c>
      <c r="F7491" s="174">
        <v>7485</v>
      </c>
      <c r="G7491" s="196">
        <v>55319.442679132822</v>
      </c>
    </row>
    <row r="7492" spans="1:7">
      <c r="A7492" s="190">
        <v>79736.83281571843</v>
      </c>
      <c r="F7492" s="174">
        <v>7486</v>
      </c>
      <c r="G7492" s="196">
        <v>47046.888000000006</v>
      </c>
    </row>
    <row r="7493" spans="1:7">
      <c r="A7493" s="190">
        <v>79736.83281571843</v>
      </c>
      <c r="F7493" s="174">
        <v>7487</v>
      </c>
      <c r="G7493" s="196">
        <v>64046.361352960019</v>
      </c>
    </row>
    <row r="7494" spans="1:7">
      <c r="A7494" s="190">
        <v>79736.83281571843</v>
      </c>
      <c r="F7494" s="174">
        <v>7488</v>
      </c>
      <c r="G7494" s="196">
        <v>43794.558787646798</v>
      </c>
    </row>
    <row r="7495" spans="1:7">
      <c r="A7495" s="190">
        <v>79736.832815718444</v>
      </c>
      <c r="F7495" s="174">
        <v>7489</v>
      </c>
      <c r="G7495" s="196">
        <v>60775.680000000015</v>
      </c>
    </row>
    <row r="7496" spans="1:7">
      <c r="A7496" s="190">
        <v>79736.832815718444</v>
      </c>
      <c r="F7496" s="174">
        <v>7490</v>
      </c>
      <c r="G7496" s="196">
        <v>61201.109760000014</v>
      </c>
    </row>
    <row r="7497" spans="1:7">
      <c r="A7497" s="190">
        <v>79781.28667443202</v>
      </c>
      <c r="F7497" s="174">
        <v>7491</v>
      </c>
      <c r="G7497" s="196">
        <v>44620.259039999997</v>
      </c>
    </row>
    <row r="7498" spans="1:7">
      <c r="A7498" s="190">
        <v>79781.28667443202</v>
      </c>
      <c r="F7498" s="174">
        <v>7492</v>
      </c>
      <c r="G7498" s="196">
        <v>90949.017600000021</v>
      </c>
    </row>
    <row r="7499" spans="1:7">
      <c r="A7499" s="190">
        <v>79781.28667443202</v>
      </c>
      <c r="F7499" s="174">
        <v>7493</v>
      </c>
      <c r="G7499" s="196">
        <v>86076.748800000016</v>
      </c>
    </row>
    <row r="7500" spans="1:7">
      <c r="A7500" s="190">
        <v>79781.286674432034</v>
      </c>
      <c r="F7500" s="174">
        <v>7494</v>
      </c>
      <c r="G7500" s="196">
        <v>94057.93797406723</v>
      </c>
    </row>
    <row r="7501" spans="1:7">
      <c r="A7501" s="190">
        <v>79781.286674432034</v>
      </c>
      <c r="F7501" s="174">
        <v>7495</v>
      </c>
      <c r="G7501" s="196">
        <v>81899.405349120017</v>
      </c>
    </row>
    <row r="7502" spans="1:7">
      <c r="A7502" s="190">
        <v>79781.286674432034</v>
      </c>
      <c r="F7502" s="174">
        <v>7496</v>
      </c>
      <c r="G7502" s="196">
        <v>70110.049877280006</v>
      </c>
    </row>
    <row r="7503" spans="1:7">
      <c r="A7503" s="190">
        <v>79781.286674432034</v>
      </c>
      <c r="F7503" s="174">
        <v>7497</v>
      </c>
      <c r="G7503" s="196">
        <v>48114.080000000009</v>
      </c>
    </row>
    <row r="7504" spans="1:7">
      <c r="A7504" s="190">
        <v>79781.286674432034</v>
      </c>
      <c r="F7504" s="174">
        <v>7498</v>
      </c>
      <c r="G7504" s="196">
        <v>50809.19200000001</v>
      </c>
    </row>
    <row r="7505" spans="1:7">
      <c r="A7505" s="190">
        <v>79781.286674432034</v>
      </c>
      <c r="F7505" s="174">
        <v>7499</v>
      </c>
      <c r="G7505" s="196">
        <v>85479.950008320011</v>
      </c>
    </row>
    <row r="7506" spans="1:7">
      <c r="A7506" s="190">
        <v>79781.286674432034</v>
      </c>
      <c r="F7506" s="174">
        <v>7500</v>
      </c>
      <c r="G7506" s="196">
        <v>65009.751453696001</v>
      </c>
    </row>
    <row r="7507" spans="1:7">
      <c r="A7507" s="190">
        <v>79781.286674432034</v>
      </c>
      <c r="F7507" s="174">
        <v>7501</v>
      </c>
      <c r="G7507" s="196">
        <v>48973.260000000009</v>
      </c>
    </row>
    <row r="7508" spans="1:7">
      <c r="A7508" s="190">
        <v>79781.286674432034</v>
      </c>
      <c r="F7508" s="174">
        <v>7502</v>
      </c>
      <c r="G7508" s="196">
        <v>72232.738367999991</v>
      </c>
    </row>
    <row r="7509" spans="1:7">
      <c r="A7509" s="190">
        <v>79781.286674432034</v>
      </c>
      <c r="F7509" s="174">
        <v>7503</v>
      </c>
      <c r="G7509" s="196">
        <v>64629.292224000004</v>
      </c>
    </row>
    <row r="7510" spans="1:7">
      <c r="A7510" s="190">
        <v>79781.286674432034</v>
      </c>
      <c r="F7510" s="174">
        <v>7504</v>
      </c>
      <c r="G7510" s="196">
        <v>72505.31473920001</v>
      </c>
    </row>
    <row r="7511" spans="1:7">
      <c r="A7511" s="190">
        <v>79781.286674432034</v>
      </c>
      <c r="F7511" s="174">
        <v>7505</v>
      </c>
      <c r="G7511" s="196">
        <v>77847.811614719991</v>
      </c>
    </row>
    <row r="7512" spans="1:7">
      <c r="A7512" s="190">
        <v>79781.286674432034</v>
      </c>
      <c r="F7512" s="174">
        <v>7506</v>
      </c>
      <c r="G7512" s="196">
        <v>64873.176345600012</v>
      </c>
    </row>
    <row r="7513" spans="1:7">
      <c r="A7513" s="190">
        <v>79781.286674432049</v>
      </c>
      <c r="F7513" s="174">
        <v>7507</v>
      </c>
      <c r="G7513" s="196">
        <v>49212.467624999997</v>
      </c>
    </row>
    <row r="7514" spans="1:7">
      <c r="A7514" s="190">
        <v>79904.699832172584</v>
      </c>
      <c r="F7514" s="174">
        <v>7508</v>
      </c>
      <c r="G7514" s="196">
        <v>51164.856344000007</v>
      </c>
    </row>
    <row r="7515" spans="1:7">
      <c r="A7515" s="190">
        <v>79904.699832172584</v>
      </c>
      <c r="F7515" s="174">
        <v>7509</v>
      </c>
      <c r="G7515" s="196">
        <v>83862.501811200011</v>
      </c>
    </row>
    <row r="7516" spans="1:7">
      <c r="A7516" s="190">
        <v>79904.699832172599</v>
      </c>
      <c r="F7516" s="174">
        <v>7510</v>
      </c>
      <c r="G7516" s="196">
        <v>56126.88203471998</v>
      </c>
    </row>
    <row r="7517" spans="1:7">
      <c r="A7517" s="190">
        <v>79949.247277957154</v>
      </c>
      <c r="F7517" s="174">
        <v>7511</v>
      </c>
      <c r="G7517" s="196">
        <v>77306.664960000009</v>
      </c>
    </row>
    <row r="7518" spans="1:7">
      <c r="A7518" s="190">
        <v>79949.247277957154</v>
      </c>
      <c r="F7518" s="174">
        <v>7512</v>
      </c>
      <c r="G7518" s="196">
        <v>60001.088000000018</v>
      </c>
    </row>
    <row r="7519" spans="1:7">
      <c r="A7519" s="190">
        <v>79949.247277957154</v>
      </c>
      <c r="F7519" s="174">
        <v>7513</v>
      </c>
      <c r="G7519" s="196">
        <v>60844.043285312022</v>
      </c>
    </row>
    <row r="7520" spans="1:7">
      <c r="A7520" s="190">
        <v>79949.247277957154</v>
      </c>
      <c r="F7520" s="174">
        <v>7514</v>
      </c>
      <c r="G7520" s="196">
        <v>39397.238624999998</v>
      </c>
    </row>
    <row r="7521" spans="1:7">
      <c r="A7521" s="190">
        <v>79949.247277957154</v>
      </c>
      <c r="F7521" s="174">
        <v>7515</v>
      </c>
      <c r="G7521" s="196">
        <v>54758.887680000014</v>
      </c>
    </row>
    <row r="7522" spans="1:7">
      <c r="A7522" s="190">
        <v>79949.247277957169</v>
      </c>
      <c r="F7522" s="174">
        <v>7516</v>
      </c>
      <c r="G7522" s="196">
        <v>76482.060533760028</v>
      </c>
    </row>
    <row r="7523" spans="1:7">
      <c r="A7523" s="190">
        <v>79949.247277957169</v>
      </c>
      <c r="F7523" s="174">
        <v>7517</v>
      </c>
      <c r="G7523" s="196">
        <v>76727.895728332835</v>
      </c>
    </row>
    <row r="7524" spans="1:7">
      <c r="A7524" s="190">
        <v>79949.247277957169</v>
      </c>
      <c r="F7524" s="174">
        <v>7518</v>
      </c>
      <c r="G7524" s="196">
        <v>51414.768720049993</v>
      </c>
    </row>
    <row r="7525" spans="1:7">
      <c r="A7525" s="190">
        <v>80036.275200000004</v>
      </c>
      <c r="F7525" s="174">
        <v>7519</v>
      </c>
      <c r="G7525" s="196">
        <v>72505.314739199996</v>
      </c>
    </row>
    <row r="7526" spans="1:7">
      <c r="A7526" s="190">
        <v>80036.275200000018</v>
      </c>
      <c r="F7526" s="174">
        <v>7520</v>
      </c>
      <c r="G7526" s="196">
        <v>60615.306280480014</v>
      </c>
    </row>
    <row r="7527" spans="1:7">
      <c r="A7527" s="190">
        <v>80036.275200000018</v>
      </c>
      <c r="F7527" s="174">
        <v>7521</v>
      </c>
      <c r="G7527" s="196">
        <v>65253.888000000021</v>
      </c>
    </row>
    <row r="7528" spans="1:7">
      <c r="A7528" s="190">
        <v>80037.726524456972</v>
      </c>
      <c r="F7528" s="174">
        <v>7522</v>
      </c>
      <c r="G7528" s="196">
        <v>70965.497344000018</v>
      </c>
    </row>
    <row r="7529" spans="1:7">
      <c r="A7529" s="190">
        <v>80037.726524456972</v>
      </c>
      <c r="F7529" s="174">
        <v>7523</v>
      </c>
      <c r="G7529" s="196">
        <v>104015.14324992</v>
      </c>
    </row>
    <row r="7530" spans="1:7">
      <c r="A7530" s="190">
        <v>80037.726524456986</v>
      </c>
      <c r="F7530" s="174">
        <v>7524</v>
      </c>
      <c r="G7530" s="196">
        <v>68545.242931200031</v>
      </c>
    </row>
    <row r="7531" spans="1:7">
      <c r="A7531" s="190">
        <v>80037.726524456986</v>
      </c>
      <c r="F7531" s="174">
        <v>7525</v>
      </c>
      <c r="G7531" s="196">
        <v>69769.265126400001</v>
      </c>
    </row>
    <row r="7532" spans="1:7">
      <c r="A7532" s="190">
        <v>80037.726524456986</v>
      </c>
      <c r="F7532" s="174">
        <v>7526</v>
      </c>
      <c r="G7532" s="196">
        <v>69023.808000000005</v>
      </c>
    </row>
    <row r="7533" spans="1:7">
      <c r="A7533" s="190">
        <v>80037.726524456986</v>
      </c>
      <c r="F7533" s="174">
        <v>7527</v>
      </c>
      <c r="G7533" s="196">
        <v>64981.178304000008</v>
      </c>
    </row>
    <row r="7534" spans="1:7">
      <c r="A7534" s="190">
        <v>80037.726524456986</v>
      </c>
      <c r="F7534" s="174">
        <v>7528</v>
      </c>
      <c r="G7534" s="196">
        <v>58141.054272000001</v>
      </c>
    </row>
    <row r="7535" spans="1:7">
      <c r="A7535" s="190">
        <v>80037.726524456986</v>
      </c>
      <c r="F7535" s="174">
        <v>7529</v>
      </c>
      <c r="G7535" s="196">
        <v>61268.840579999989</v>
      </c>
    </row>
    <row r="7536" spans="1:7">
      <c r="A7536" s="190">
        <v>80037.726524456986</v>
      </c>
      <c r="F7536" s="174">
        <v>7530</v>
      </c>
      <c r="G7536" s="196">
        <v>73595.945041920015</v>
      </c>
    </row>
    <row r="7537" spans="1:7">
      <c r="A7537" s="190">
        <v>80037.726524456986</v>
      </c>
      <c r="F7537" s="174">
        <v>7531</v>
      </c>
      <c r="G7537" s="196">
        <v>54234.747724640009</v>
      </c>
    </row>
    <row r="7538" spans="1:7">
      <c r="A7538" s="190">
        <v>80037.726524456986</v>
      </c>
      <c r="F7538" s="174">
        <v>7532</v>
      </c>
      <c r="G7538" s="196">
        <v>48370.350784000009</v>
      </c>
    </row>
    <row r="7539" spans="1:7">
      <c r="A7539" s="190">
        <v>80037.726524457001</v>
      </c>
      <c r="F7539" s="174">
        <v>7533</v>
      </c>
      <c r="G7539" s="196">
        <v>86076.748800000001</v>
      </c>
    </row>
    <row r="7540" spans="1:7">
      <c r="A7540" s="190">
        <v>80037.726524457001</v>
      </c>
      <c r="F7540" s="174">
        <v>7534</v>
      </c>
      <c r="G7540" s="196">
        <v>114453.15411640322</v>
      </c>
    </row>
    <row r="7541" spans="1:7">
      <c r="A7541" s="190">
        <v>80080.896000000008</v>
      </c>
      <c r="F7541" s="174">
        <v>7535</v>
      </c>
      <c r="G7541" s="196">
        <v>84566.630400000009</v>
      </c>
    </row>
    <row r="7542" spans="1:7">
      <c r="A7542" s="190">
        <v>80082.348133580817</v>
      </c>
      <c r="F7542" s="174">
        <v>7536</v>
      </c>
      <c r="G7542" s="196">
        <v>64422.22080000001</v>
      </c>
    </row>
    <row r="7543" spans="1:7">
      <c r="A7543" s="190">
        <v>80082.348133580832</v>
      </c>
      <c r="F7543" s="174">
        <v>7537</v>
      </c>
      <c r="G7543" s="196">
        <v>65081.697269568009</v>
      </c>
    </row>
    <row r="7544" spans="1:7">
      <c r="A7544" s="190">
        <v>80082.348133580832</v>
      </c>
      <c r="F7544" s="174">
        <v>7538</v>
      </c>
      <c r="G7544" s="196">
        <v>81205.952507904018</v>
      </c>
    </row>
    <row r="7545" spans="1:7">
      <c r="A7545" s="190">
        <v>80082.348133580832</v>
      </c>
      <c r="F7545" s="174">
        <v>7539</v>
      </c>
      <c r="G7545" s="196">
        <v>97285.180998942771</v>
      </c>
    </row>
    <row r="7546" spans="1:7">
      <c r="A7546" s="190">
        <v>80082.348133580846</v>
      </c>
      <c r="F7546" s="174">
        <v>7540</v>
      </c>
      <c r="G7546" s="196">
        <v>54643.847999999998</v>
      </c>
    </row>
    <row r="7547" spans="1:7">
      <c r="A7547" s="190">
        <v>80206.227001350591</v>
      </c>
      <c r="F7547" s="174">
        <v>7541</v>
      </c>
      <c r="G7547" s="196">
        <v>57184.251208000016</v>
      </c>
    </row>
    <row r="7548" spans="1:7">
      <c r="A7548" s="190">
        <v>80206.227001350606</v>
      </c>
      <c r="F7548" s="174">
        <v>7542</v>
      </c>
      <c r="G7548" s="196">
        <v>97080.800366591997</v>
      </c>
    </row>
    <row r="7549" spans="1:7">
      <c r="A7549" s="190">
        <v>80206.227001350606</v>
      </c>
      <c r="F7549" s="174">
        <v>7543</v>
      </c>
      <c r="G7549" s="196">
        <v>60972.136008017937</v>
      </c>
    </row>
    <row r="7550" spans="1:7">
      <c r="A7550" s="190">
        <v>80249.487360000028</v>
      </c>
      <c r="F7550" s="174">
        <v>7544</v>
      </c>
      <c r="G7550" s="196">
        <v>54001.217536000026</v>
      </c>
    </row>
    <row r="7551" spans="1:7">
      <c r="A7551" s="190">
        <v>80249.487360000043</v>
      </c>
      <c r="F7551" s="174">
        <v>7545</v>
      </c>
      <c r="G7551" s="196">
        <v>45855.29578</v>
      </c>
    </row>
    <row r="7552" spans="1:7">
      <c r="A7552" s="190">
        <v>80250.942550704189</v>
      </c>
      <c r="F7552" s="174">
        <v>7546</v>
      </c>
      <c r="G7552" s="196">
        <v>68068.761600000027</v>
      </c>
    </row>
    <row r="7553" spans="1:7">
      <c r="A7553" s="190">
        <v>80250.942550704189</v>
      </c>
      <c r="F7553" s="174">
        <v>7547</v>
      </c>
      <c r="G7553" s="196">
        <v>82081.488384000011</v>
      </c>
    </row>
    <row r="7554" spans="1:7">
      <c r="A7554" s="190">
        <v>80250.942550704189</v>
      </c>
      <c r="F7554" s="174">
        <v>7548</v>
      </c>
      <c r="G7554" s="196">
        <v>93066.180802560004</v>
      </c>
    </row>
    <row r="7555" spans="1:7">
      <c r="A7555" s="190">
        <v>80294.990645428465</v>
      </c>
      <c r="F7555" s="174">
        <v>7549</v>
      </c>
      <c r="G7555" s="196">
        <v>82208.459708927985</v>
      </c>
    </row>
    <row r="7556" spans="1:7">
      <c r="A7556" s="190">
        <v>80338.298880000002</v>
      </c>
      <c r="F7556" s="174">
        <v>7550</v>
      </c>
      <c r="G7556" s="196">
        <v>121320.34336338745</v>
      </c>
    </row>
    <row r="7557" spans="1:7">
      <c r="A7557" s="190">
        <v>80338.298880000002</v>
      </c>
      <c r="F7557" s="174">
        <v>7551</v>
      </c>
      <c r="G7557" s="196">
        <v>76770.672082944031</v>
      </c>
    </row>
    <row r="7558" spans="1:7">
      <c r="A7558" s="190">
        <v>80338.298880000002</v>
      </c>
      <c r="F7558" s="174">
        <v>7552</v>
      </c>
      <c r="G7558" s="196">
        <v>56723.968000000023</v>
      </c>
    </row>
    <row r="7559" spans="1:7">
      <c r="A7559" s="190">
        <v>80338.298880000002</v>
      </c>
      <c r="F7559" s="174">
        <v>7553</v>
      </c>
      <c r="G7559" s="196">
        <v>45951.833244800007</v>
      </c>
    </row>
    <row r="7560" spans="1:7">
      <c r="A7560" s="190">
        <v>80338.298880000017</v>
      </c>
      <c r="F7560" s="174">
        <v>7554</v>
      </c>
      <c r="G7560" s="196">
        <v>114885.05281118212</v>
      </c>
    </row>
    <row r="7561" spans="1:7">
      <c r="A7561" s="190">
        <v>80338.298880000017</v>
      </c>
      <c r="F7561" s="174">
        <v>7555</v>
      </c>
      <c r="G7561" s="196">
        <v>25063.08608125</v>
      </c>
    </row>
    <row r="7562" spans="1:7">
      <c r="A7562" s="190">
        <v>80338.298880000017</v>
      </c>
      <c r="F7562" s="174">
        <v>7556</v>
      </c>
      <c r="G7562" s="196">
        <v>75265.364787200029</v>
      </c>
    </row>
    <row r="7563" spans="1:7">
      <c r="A7563" s="190">
        <v>80338.298880000017</v>
      </c>
      <c r="F7563" s="174">
        <v>7557</v>
      </c>
      <c r="G7563" s="196">
        <v>83664.586342400042</v>
      </c>
    </row>
    <row r="7564" spans="1:7">
      <c r="A7564" s="190">
        <v>80338.298880000017</v>
      </c>
      <c r="F7564" s="174">
        <v>7558</v>
      </c>
      <c r="G7564" s="196">
        <v>61397.827612799992</v>
      </c>
    </row>
    <row r="7565" spans="1:7">
      <c r="A7565" s="190">
        <v>80338.298880000017</v>
      </c>
      <c r="F7565" s="174">
        <v>7559</v>
      </c>
      <c r="G7565" s="196">
        <v>54850.051200000002</v>
      </c>
    </row>
    <row r="7566" spans="1:7">
      <c r="A7566" s="190">
        <v>80338.298880000017</v>
      </c>
      <c r="F7566" s="174">
        <v>7560</v>
      </c>
      <c r="G7566" s="196">
        <v>58141.054272000023</v>
      </c>
    </row>
    <row r="7567" spans="1:7">
      <c r="A7567" s="190">
        <v>80338.298880000017</v>
      </c>
      <c r="F7567" s="174">
        <v>7561</v>
      </c>
      <c r="G7567" s="196">
        <v>113232.32047249495</v>
      </c>
    </row>
    <row r="7568" spans="1:7">
      <c r="A7568" s="190">
        <v>80338.298880000017</v>
      </c>
      <c r="F7568" s="174">
        <v>7562</v>
      </c>
      <c r="G7568" s="196">
        <v>43818.974569664009</v>
      </c>
    </row>
    <row r="7569" spans="1:7">
      <c r="A7569" s="190">
        <v>80338.298880000031</v>
      </c>
      <c r="F7569" s="174">
        <v>7563</v>
      </c>
      <c r="G7569" s="196">
        <v>85479.950008320026</v>
      </c>
    </row>
    <row r="7570" spans="1:7">
      <c r="A7570" s="190">
        <v>80339.755681153052</v>
      </c>
      <c r="F7570" s="174">
        <v>7564</v>
      </c>
      <c r="G7570" s="196">
        <v>89355.041075363901</v>
      </c>
    </row>
    <row r="7571" spans="1:7">
      <c r="A7571" s="190">
        <v>80339.755681153052</v>
      </c>
      <c r="F7571" s="174">
        <v>7565</v>
      </c>
      <c r="G7571" s="196">
        <v>68507.049757440007</v>
      </c>
    </row>
    <row r="7572" spans="1:7">
      <c r="A7572" s="190">
        <v>80339.755681153052</v>
      </c>
      <c r="F7572" s="174">
        <v>7566</v>
      </c>
      <c r="G7572" s="196">
        <v>98814.38608742402</v>
      </c>
    </row>
    <row r="7573" spans="1:7">
      <c r="A7573" s="190">
        <v>80339.755681153052</v>
      </c>
      <c r="F7573" s="174">
        <v>7567</v>
      </c>
      <c r="G7573" s="196">
        <v>69769.265126400016</v>
      </c>
    </row>
    <row r="7574" spans="1:7">
      <c r="A7574" s="190">
        <v>80339.755681153052</v>
      </c>
      <c r="F7574" s="174">
        <v>7568</v>
      </c>
      <c r="G7574" s="196">
        <v>61628.399999999994</v>
      </c>
    </row>
    <row r="7575" spans="1:7">
      <c r="A7575" s="190">
        <v>80339.755681153067</v>
      </c>
      <c r="F7575" s="174">
        <v>7569</v>
      </c>
      <c r="G7575" s="196">
        <v>66743.557199999996</v>
      </c>
    </row>
    <row r="7576" spans="1:7">
      <c r="A7576" s="190">
        <v>80339.755681153067</v>
      </c>
      <c r="F7576" s="174">
        <v>7570</v>
      </c>
      <c r="G7576" s="196">
        <v>102190.31617536003</v>
      </c>
    </row>
    <row r="7577" spans="1:7">
      <c r="A7577" s="190">
        <v>80507.432140799996</v>
      </c>
      <c r="F7577" s="174">
        <v>7571</v>
      </c>
      <c r="G7577" s="196">
        <v>130966.58534400004</v>
      </c>
    </row>
    <row r="7578" spans="1:7">
      <c r="A7578" s="190">
        <v>80507.432140800011</v>
      </c>
      <c r="F7578" s="174">
        <v>7572</v>
      </c>
      <c r="G7578" s="196">
        <v>27906.377359374994</v>
      </c>
    </row>
    <row r="7579" spans="1:7">
      <c r="A7579" s="190">
        <v>80507.432140800025</v>
      </c>
      <c r="F7579" s="174">
        <v>7573</v>
      </c>
      <c r="G7579" s="196">
        <v>91140.489216000031</v>
      </c>
    </row>
    <row r="7580" spans="1:7">
      <c r="A7580" s="190">
        <v>80507.432140800025</v>
      </c>
      <c r="F7580" s="174">
        <v>7574</v>
      </c>
      <c r="G7580" s="196">
        <v>39271.722491680004</v>
      </c>
    </row>
    <row r="7581" spans="1:7">
      <c r="A7581" s="190">
        <v>80507.432140800025</v>
      </c>
      <c r="F7581" s="174">
        <v>7575</v>
      </c>
      <c r="G7581" s="196">
        <v>54060.980288000006</v>
      </c>
    </row>
    <row r="7582" spans="1:7">
      <c r="A7582" s="190">
        <v>80507.43214080004</v>
      </c>
      <c r="F7582" s="174">
        <v>7576</v>
      </c>
      <c r="G7582" s="196">
        <v>72232.738368000006</v>
      </c>
    </row>
    <row r="7583" spans="1:7">
      <c r="A7583" s="190">
        <v>80596.529126399997</v>
      </c>
      <c r="F7583" s="174">
        <v>7577</v>
      </c>
      <c r="G7583" s="196">
        <v>54819.488940000003</v>
      </c>
    </row>
    <row r="7584" spans="1:7">
      <c r="A7584" s="190">
        <v>80596.529126399997</v>
      </c>
      <c r="F7584" s="174">
        <v>7578</v>
      </c>
      <c r="G7584" s="196">
        <v>54325.038647600013</v>
      </c>
    </row>
    <row r="7585" spans="1:7">
      <c r="A7585" s="190">
        <v>80596.529126400012</v>
      </c>
      <c r="F7585" s="174">
        <v>7579</v>
      </c>
      <c r="G7585" s="196">
        <v>76898.481192959996</v>
      </c>
    </row>
    <row r="7586" spans="1:7">
      <c r="A7586" s="190">
        <v>80596.529126400012</v>
      </c>
      <c r="F7586" s="174">
        <v>7580</v>
      </c>
      <c r="G7586" s="196">
        <v>60548.297922560036</v>
      </c>
    </row>
    <row r="7587" spans="1:7">
      <c r="A7587" s="190">
        <v>80596.529126400012</v>
      </c>
      <c r="F7587" s="174">
        <v>7581</v>
      </c>
      <c r="G7587" s="196">
        <v>28148.506221757809</v>
      </c>
    </row>
    <row r="7588" spans="1:7">
      <c r="A7588" s="190">
        <v>80596.529126400012</v>
      </c>
      <c r="F7588" s="174">
        <v>7582</v>
      </c>
      <c r="G7588" s="196">
        <v>37106.105345176009</v>
      </c>
    </row>
    <row r="7589" spans="1:7">
      <c r="A7589" s="190">
        <v>80596.529126400012</v>
      </c>
      <c r="F7589" s="174">
        <v>7583</v>
      </c>
      <c r="G7589" s="196">
        <v>45536.54</v>
      </c>
    </row>
    <row r="7590" spans="1:7">
      <c r="A7590" s="190">
        <v>80596.529126400012</v>
      </c>
      <c r="F7590" s="174">
        <v>7584</v>
      </c>
      <c r="G7590" s="196">
        <v>100075.83129600005</v>
      </c>
    </row>
    <row r="7591" spans="1:7">
      <c r="A7591" s="190">
        <v>80596.529126400012</v>
      </c>
      <c r="F7591" s="174">
        <v>7585</v>
      </c>
      <c r="G7591" s="196">
        <v>65572.617600000012</v>
      </c>
    </row>
    <row r="7592" spans="1:7">
      <c r="A7592" s="190">
        <v>80596.529126400012</v>
      </c>
      <c r="F7592" s="174">
        <v>7586</v>
      </c>
      <c r="G7592" s="196">
        <v>80641.462272000033</v>
      </c>
    </row>
    <row r="7593" spans="1:7">
      <c r="A7593" s="190">
        <v>80596.529126400012</v>
      </c>
      <c r="F7593" s="174">
        <v>7587</v>
      </c>
      <c r="G7593" s="196">
        <v>93118.065868799997</v>
      </c>
    </row>
    <row r="7594" spans="1:7">
      <c r="A7594" s="190">
        <v>80641.462272000004</v>
      </c>
      <c r="F7594" s="174">
        <v>7588</v>
      </c>
      <c r="G7594" s="196">
        <v>51443.432823999996</v>
      </c>
    </row>
    <row r="7595" spans="1:7">
      <c r="A7595" s="190">
        <v>80641.462272000004</v>
      </c>
      <c r="F7595" s="174">
        <v>7589</v>
      </c>
      <c r="G7595" s="196">
        <v>77684.265792000006</v>
      </c>
    </row>
    <row r="7596" spans="1:7">
      <c r="A7596" s="190">
        <v>80641.462272000004</v>
      </c>
      <c r="F7596" s="174">
        <v>7590</v>
      </c>
      <c r="G7596" s="196">
        <v>80641.462272000019</v>
      </c>
    </row>
    <row r="7597" spans="1:7">
      <c r="A7597" s="190">
        <v>80641.462272000004</v>
      </c>
      <c r="F7597" s="174">
        <v>7591</v>
      </c>
      <c r="G7597" s="196">
        <v>91778.472640512016</v>
      </c>
    </row>
    <row r="7598" spans="1:7">
      <c r="A7598" s="190">
        <v>80641.462272000019</v>
      </c>
      <c r="F7598" s="174">
        <v>7592</v>
      </c>
      <c r="G7598" s="196">
        <v>100720.20987248645</v>
      </c>
    </row>
    <row r="7599" spans="1:7">
      <c r="A7599" s="190">
        <v>80641.462272000019</v>
      </c>
      <c r="F7599" s="174">
        <v>7593</v>
      </c>
      <c r="G7599" s="196">
        <v>57922.47888000001</v>
      </c>
    </row>
    <row r="7600" spans="1:7">
      <c r="A7600" s="190">
        <v>80641.462272000019</v>
      </c>
      <c r="F7600" s="174">
        <v>7594</v>
      </c>
      <c r="G7600" s="196">
        <v>90168.323997696032</v>
      </c>
    </row>
    <row r="7601" spans="1:7">
      <c r="A7601" s="190">
        <v>80641.462272000019</v>
      </c>
      <c r="F7601" s="174">
        <v>7595</v>
      </c>
      <c r="G7601" s="196">
        <v>79736.832815718444</v>
      </c>
    </row>
    <row r="7602" spans="1:7">
      <c r="A7602" s="190">
        <v>80641.462272000019</v>
      </c>
      <c r="F7602" s="174">
        <v>7596</v>
      </c>
      <c r="G7602" s="196">
        <v>54643.847999999998</v>
      </c>
    </row>
    <row r="7603" spans="1:7">
      <c r="A7603" s="190">
        <v>80641.462272000019</v>
      </c>
      <c r="F7603" s="174">
        <v>7597</v>
      </c>
      <c r="G7603" s="196">
        <v>80900.666972160034</v>
      </c>
    </row>
    <row r="7604" spans="1:7">
      <c r="A7604" s="190">
        <v>80641.462272000019</v>
      </c>
      <c r="F7604" s="174">
        <v>7598</v>
      </c>
      <c r="G7604" s="196">
        <v>55026.354935999996</v>
      </c>
    </row>
    <row r="7605" spans="1:7">
      <c r="A7605" s="190">
        <v>80641.462272000019</v>
      </c>
      <c r="F7605" s="174">
        <v>7599</v>
      </c>
      <c r="G7605" s="196">
        <v>119641.69710301358</v>
      </c>
    </row>
    <row r="7606" spans="1:7">
      <c r="A7606" s="190">
        <v>80641.462272000019</v>
      </c>
      <c r="F7606" s="174">
        <v>7600</v>
      </c>
      <c r="G7606" s="196">
        <v>77555.150668800008</v>
      </c>
    </row>
    <row r="7607" spans="1:7">
      <c r="A7607" s="190">
        <v>80641.462272000019</v>
      </c>
      <c r="F7607" s="174">
        <v>7601</v>
      </c>
      <c r="G7607" s="196">
        <v>82391.229849600015</v>
      </c>
    </row>
    <row r="7608" spans="1:7">
      <c r="A7608" s="190">
        <v>80641.462272000019</v>
      </c>
      <c r="F7608" s="174">
        <v>7602</v>
      </c>
      <c r="G7608" s="196">
        <v>82828.569599999988</v>
      </c>
    </row>
    <row r="7609" spans="1:7">
      <c r="A7609" s="190">
        <v>80641.462272000033</v>
      </c>
      <c r="F7609" s="174">
        <v>7603</v>
      </c>
      <c r="G7609" s="196">
        <v>61397.827612800022</v>
      </c>
    </row>
    <row r="7610" spans="1:7">
      <c r="A7610" s="190">
        <v>80641.462272000033</v>
      </c>
      <c r="F7610" s="174">
        <v>7604</v>
      </c>
      <c r="G7610" s="196">
        <v>100090.04350464001</v>
      </c>
    </row>
    <row r="7611" spans="1:7">
      <c r="A7611" s="190">
        <v>80766.20602982401</v>
      </c>
      <c r="F7611" s="174">
        <v>7605</v>
      </c>
      <c r="G7611" s="196">
        <v>61099.390464000011</v>
      </c>
    </row>
    <row r="7612" spans="1:7">
      <c r="A7612" s="190">
        <v>80766.20602982401</v>
      </c>
      <c r="F7612" s="174">
        <v>7606</v>
      </c>
      <c r="G7612" s="196">
        <v>49316.072820000001</v>
      </c>
    </row>
    <row r="7613" spans="1:7">
      <c r="A7613" s="190">
        <v>80766.20602982401</v>
      </c>
      <c r="F7613" s="174">
        <v>7607</v>
      </c>
      <c r="G7613" s="196">
        <v>45951.833244800007</v>
      </c>
    </row>
    <row r="7614" spans="1:7">
      <c r="A7614" s="190">
        <v>80766.20602982401</v>
      </c>
      <c r="F7614" s="174">
        <v>7608</v>
      </c>
      <c r="G7614" s="196">
        <v>49234.107047999998</v>
      </c>
    </row>
    <row r="7615" spans="1:7">
      <c r="A7615" s="190">
        <v>80766.206029824025</v>
      </c>
      <c r="F7615" s="174">
        <v>7609</v>
      </c>
      <c r="G7615" s="196">
        <v>107628.72422400002</v>
      </c>
    </row>
    <row r="7616" spans="1:7">
      <c r="A7616" s="190">
        <v>80766.206029824025</v>
      </c>
      <c r="F7616" s="174">
        <v>7610</v>
      </c>
      <c r="G7616" s="196">
        <v>81376.912407920667</v>
      </c>
    </row>
    <row r="7617" spans="1:7">
      <c r="A7617" s="190">
        <v>80766.206029824025</v>
      </c>
      <c r="F7617" s="174">
        <v>7611</v>
      </c>
      <c r="G7617" s="196">
        <v>41028.42254</v>
      </c>
    </row>
    <row r="7618" spans="1:7">
      <c r="A7618" s="190">
        <v>80766.206029824039</v>
      </c>
      <c r="F7618" s="174">
        <v>7612</v>
      </c>
      <c r="G7618" s="196">
        <v>72384.807290880039</v>
      </c>
    </row>
    <row r="7619" spans="1:7">
      <c r="A7619" s="190">
        <v>80766.206029824039</v>
      </c>
      <c r="F7619" s="174">
        <v>7613</v>
      </c>
      <c r="G7619" s="196">
        <v>60320.672742400013</v>
      </c>
    </row>
    <row r="7620" spans="1:7">
      <c r="A7620" s="190">
        <v>80811.233771520012</v>
      </c>
      <c r="F7620" s="174">
        <v>7614</v>
      </c>
      <c r="G7620" s="196">
        <v>63805.585558400016</v>
      </c>
    </row>
    <row r="7621" spans="1:7">
      <c r="A7621" s="190">
        <v>80811.233771520012</v>
      </c>
      <c r="F7621" s="174">
        <v>7615</v>
      </c>
      <c r="G7621" s="196">
        <v>76321.383935999998</v>
      </c>
    </row>
    <row r="7622" spans="1:7">
      <c r="A7622" s="190">
        <v>80811.233771520026</v>
      </c>
      <c r="F7622" s="174">
        <v>7616</v>
      </c>
      <c r="G7622" s="196">
        <v>91433.440788480031</v>
      </c>
    </row>
    <row r="7623" spans="1:7">
      <c r="A7623" s="190">
        <v>80811.233771520026</v>
      </c>
      <c r="F7623" s="174">
        <v>7617</v>
      </c>
      <c r="G7623" s="196">
        <v>68287.55404800002</v>
      </c>
    </row>
    <row r="7624" spans="1:7">
      <c r="A7624" s="190">
        <v>80811.233771520026</v>
      </c>
      <c r="F7624" s="174">
        <v>7618</v>
      </c>
      <c r="G7624" s="196">
        <v>74628.541209600007</v>
      </c>
    </row>
    <row r="7625" spans="1:7">
      <c r="A7625" s="190">
        <v>80811.233771520026</v>
      </c>
      <c r="F7625" s="174">
        <v>7619</v>
      </c>
      <c r="G7625" s="196">
        <v>48790.034709920008</v>
      </c>
    </row>
    <row r="7626" spans="1:7">
      <c r="A7626" s="190">
        <v>80811.233771520026</v>
      </c>
      <c r="F7626" s="174">
        <v>7620</v>
      </c>
      <c r="G7626" s="196">
        <v>85659.907797811218</v>
      </c>
    </row>
    <row r="7627" spans="1:7">
      <c r="A7627" s="190">
        <v>80811.233771520026</v>
      </c>
      <c r="F7627" s="174">
        <v>7621</v>
      </c>
      <c r="G7627" s="196">
        <v>65710.665216000009</v>
      </c>
    </row>
    <row r="7628" spans="1:7">
      <c r="A7628" s="190">
        <v>80811.233771520026</v>
      </c>
      <c r="F7628" s="174">
        <v>7622</v>
      </c>
      <c r="G7628" s="196">
        <v>62529.058368000013</v>
      </c>
    </row>
    <row r="7629" spans="1:7">
      <c r="A7629" s="190">
        <v>80811.233771520026</v>
      </c>
      <c r="F7629" s="174">
        <v>7623</v>
      </c>
      <c r="G7629" s="196">
        <v>61329.954201600027</v>
      </c>
    </row>
    <row r="7630" spans="1:7">
      <c r="A7630" s="190">
        <v>80811.233771520026</v>
      </c>
      <c r="F7630" s="174">
        <v>7624</v>
      </c>
      <c r="G7630" s="196">
        <v>53857.743520000004</v>
      </c>
    </row>
    <row r="7631" spans="1:7">
      <c r="A7631" s="190">
        <v>80811.233771520026</v>
      </c>
      <c r="F7631" s="174">
        <v>7625</v>
      </c>
      <c r="G7631" s="196">
        <v>77847.81161472002</v>
      </c>
    </row>
    <row r="7632" spans="1:7">
      <c r="A7632" s="190">
        <v>80811.233771520026</v>
      </c>
      <c r="F7632" s="174">
        <v>7626</v>
      </c>
      <c r="G7632" s="196">
        <v>51443.432824000003</v>
      </c>
    </row>
    <row r="7633" spans="1:7">
      <c r="A7633" s="190">
        <v>80811.233771520026</v>
      </c>
      <c r="F7633" s="174">
        <v>7627</v>
      </c>
      <c r="G7633" s="196">
        <v>81116.181823488005</v>
      </c>
    </row>
    <row r="7634" spans="1:7">
      <c r="A7634" s="190">
        <v>80811.233771520026</v>
      </c>
      <c r="F7634" s="174">
        <v>7628</v>
      </c>
      <c r="G7634" s="196">
        <v>52188.153470879995</v>
      </c>
    </row>
    <row r="7635" spans="1:7">
      <c r="A7635" s="190">
        <v>80811.233771520026</v>
      </c>
      <c r="F7635" s="174">
        <v>7629</v>
      </c>
      <c r="G7635" s="196">
        <v>62965.619999999988</v>
      </c>
    </row>
    <row r="7636" spans="1:7">
      <c r="A7636" s="190">
        <v>80811.233771520041</v>
      </c>
      <c r="F7636" s="174">
        <v>7630</v>
      </c>
      <c r="G7636" s="196">
        <v>101313.12884381128</v>
      </c>
    </row>
    <row r="7637" spans="1:7">
      <c r="A7637" s="190">
        <v>80811.233771520041</v>
      </c>
      <c r="F7637" s="174">
        <v>7631</v>
      </c>
      <c r="G7637" s="196">
        <v>72657.957507072017</v>
      </c>
    </row>
    <row r="7638" spans="1:7">
      <c r="A7638" s="190">
        <v>80811.233771520041</v>
      </c>
      <c r="F7638" s="174">
        <v>7632</v>
      </c>
      <c r="G7638" s="196">
        <v>57519.840000000011</v>
      </c>
    </row>
    <row r="7639" spans="1:7">
      <c r="A7639" s="190">
        <v>80811.233771520041</v>
      </c>
      <c r="F7639" s="174">
        <v>7633</v>
      </c>
      <c r="G7639" s="196">
        <v>108549.7809040835</v>
      </c>
    </row>
    <row r="7640" spans="1:7">
      <c r="A7640" s="190">
        <v>80811.233771520041</v>
      </c>
      <c r="F7640" s="174">
        <v>7634</v>
      </c>
      <c r="G7640" s="196">
        <v>76194.533990400028</v>
      </c>
    </row>
    <row r="7641" spans="1:7">
      <c r="A7641" s="190">
        <v>80811.233771520041</v>
      </c>
      <c r="F7641" s="174">
        <v>7635</v>
      </c>
      <c r="G7641" s="196">
        <v>77145.65488250881</v>
      </c>
    </row>
    <row r="7642" spans="1:7">
      <c r="A7642" s="190">
        <v>80811.233771520041</v>
      </c>
      <c r="F7642" s="174">
        <v>7636</v>
      </c>
      <c r="G7642" s="196">
        <v>68689.548705792025</v>
      </c>
    </row>
    <row r="7643" spans="1:7">
      <c r="A7643" s="190">
        <v>80811.233771520041</v>
      </c>
      <c r="F7643" s="174">
        <v>7637</v>
      </c>
      <c r="G7643" s="196">
        <v>78141.576941568012</v>
      </c>
    </row>
    <row r="7644" spans="1:7">
      <c r="A7644" s="190">
        <v>80811.233771520041</v>
      </c>
      <c r="F7644" s="174">
        <v>7638</v>
      </c>
      <c r="G7644" s="196">
        <v>67925.760000000009</v>
      </c>
    </row>
    <row r="7645" spans="1:7">
      <c r="A7645" s="190">
        <v>80855.589398592012</v>
      </c>
      <c r="F7645" s="174">
        <v>7639</v>
      </c>
      <c r="G7645" s="196">
        <v>43490.1278924</v>
      </c>
    </row>
    <row r="7646" spans="1:7">
      <c r="A7646" s="190">
        <v>80900.666972160005</v>
      </c>
      <c r="F7646" s="174">
        <v>7640</v>
      </c>
      <c r="G7646" s="196">
        <v>77598.388224000024</v>
      </c>
    </row>
    <row r="7647" spans="1:7">
      <c r="A7647" s="190">
        <v>80900.666972160005</v>
      </c>
      <c r="F7647" s="174">
        <v>7641</v>
      </c>
      <c r="G7647" s="196">
        <v>93066.180802560004</v>
      </c>
    </row>
    <row r="7648" spans="1:7">
      <c r="A7648" s="190">
        <v>80900.666972160005</v>
      </c>
      <c r="F7648" s="174">
        <v>7642</v>
      </c>
      <c r="G7648" s="196">
        <v>76609.389158400008</v>
      </c>
    </row>
    <row r="7649" spans="1:7">
      <c r="A7649" s="190">
        <v>80900.666972160005</v>
      </c>
      <c r="F7649" s="174">
        <v>7643</v>
      </c>
      <c r="G7649" s="196">
        <v>112869.52556888071</v>
      </c>
    </row>
    <row r="7650" spans="1:7">
      <c r="A7650" s="190">
        <v>80900.666972160005</v>
      </c>
      <c r="F7650" s="174">
        <v>7644</v>
      </c>
      <c r="G7650" s="196">
        <v>80037.726524456986</v>
      </c>
    </row>
    <row r="7651" spans="1:7">
      <c r="A7651" s="190">
        <v>80900.666972160005</v>
      </c>
      <c r="F7651" s="174">
        <v>7645</v>
      </c>
      <c r="G7651" s="196">
        <v>64981.178304000008</v>
      </c>
    </row>
    <row r="7652" spans="1:7">
      <c r="A7652" s="190">
        <v>80900.666972160005</v>
      </c>
      <c r="F7652" s="174">
        <v>7646</v>
      </c>
      <c r="G7652" s="196">
        <v>106822.94384197636</v>
      </c>
    </row>
    <row r="7653" spans="1:7">
      <c r="A7653" s="190">
        <v>80900.666972160005</v>
      </c>
      <c r="F7653" s="174">
        <v>7647</v>
      </c>
      <c r="G7653" s="196">
        <v>65572.617599999998</v>
      </c>
    </row>
    <row r="7654" spans="1:7">
      <c r="A7654" s="190">
        <v>80900.666972160019</v>
      </c>
      <c r="F7654" s="174">
        <v>7648</v>
      </c>
      <c r="G7654" s="196">
        <v>51215.891578880022</v>
      </c>
    </row>
    <row r="7655" spans="1:7">
      <c r="A7655" s="190">
        <v>80900.666972160019</v>
      </c>
      <c r="F7655" s="174">
        <v>7649</v>
      </c>
      <c r="G7655" s="196">
        <v>85479.95000832004</v>
      </c>
    </row>
    <row r="7656" spans="1:7">
      <c r="A7656" s="190">
        <v>80900.666972160019</v>
      </c>
      <c r="F7656" s="174">
        <v>7650</v>
      </c>
      <c r="G7656" s="196">
        <v>48423.881897000007</v>
      </c>
    </row>
    <row r="7657" spans="1:7">
      <c r="A7657" s="190">
        <v>80900.666972160019</v>
      </c>
      <c r="F7657" s="174">
        <v>7651</v>
      </c>
      <c r="G7657" s="196">
        <v>114885.05281118212</v>
      </c>
    </row>
    <row r="7658" spans="1:7">
      <c r="A7658" s="190">
        <v>80900.666972160019</v>
      </c>
      <c r="F7658" s="174">
        <v>7652</v>
      </c>
      <c r="G7658" s="196">
        <v>69506.974655999991</v>
      </c>
    </row>
    <row r="7659" spans="1:7">
      <c r="A7659" s="190">
        <v>80900.666972160019</v>
      </c>
      <c r="F7659" s="174">
        <v>7653</v>
      </c>
      <c r="G7659" s="196">
        <v>66391.147267200009</v>
      </c>
    </row>
    <row r="7660" spans="1:7">
      <c r="A7660" s="190">
        <v>80900.666972160019</v>
      </c>
      <c r="F7660" s="174">
        <v>7654</v>
      </c>
      <c r="G7660" s="196">
        <v>44198.367150000005</v>
      </c>
    </row>
    <row r="7661" spans="1:7">
      <c r="A7661" s="190">
        <v>80900.666972160019</v>
      </c>
      <c r="F7661" s="174">
        <v>7655</v>
      </c>
      <c r="G7661" s="196">
        <v>43746.145249049616</v>
      </c>
    </row>
    <row r="7662" spans="1:7">
      <c r="A7662" s="190">
        <v>80900.666972160019</v>
      </c>
      <c r="F7662" s="174">
        <v>7656</v>
      </c>
      <c r="G7662" s="196">
        <v>96919.447235788844</v>
      </c>
    </row>
    <row r="7663" spans="1:7">
      <c r="A7663" s="190">
        <v>80900.666972160019</v>
      </c>
      <c r="F7663" s="174">
        <v>7657</v>
      </c>
      <c r="G7663" s="196">
        <v>43187.813200000004</v>
      </c>
    </row>
    <row r="7664" spans="1:7">
      <c r="A7664" s="190">
        <v>80900.666972160019</v>
      </c>
      <c r="F7664" s="174">
        <v>7658</v>
      </c>
      <c r="G7664" s="196">
        <v>81945.064857600024</v>
      </c>
    </row>
    <row r="7665" spans="1:7">
      <c r="A7665" s="190">
        <v>80900.666972160019</v>
      </c>
      <c r="F7665" s="174">
        <v>7659</v>
      </c>
      <c r="G7665" s="196">
        <v>90318.437744640018</v>
      </c>
    </row>
    <row r="7666" spans="1:7">
      <c r="A7666" s="190">
        <v>80900.666972160019</v>
      </c>
      <c r="F7666" s="174">
        <v>7660</v>
      </c>
      <c r="G7666" s="196">
        <v>51250.03646000001</v>
      </c>
    </row>
    <row r="7667" spans="1:7">
      <c r="A7667" s="190">
        <v>80900.666972160019</v>
      </c>
      <c r="F7667" s="174">
        <v>7661</v>
      </c>
      <c r="G7667" s="196">
        <v>55142.199893760007</v>
      </c>
    </row>
    <row r="7668" spans="1:7">
      <c r="A7668" s="190">
        <v>80900.666972160019</v>
      </c>
      <c r="F7668" s="174">
        <v>7662</v>
      </c>
      <c r="G7668" s="196">
        <v>65921.87806848</v>
      </c>
    </row>
    <row r="7669" spans="1:7">
      <c r="A7669" s="190">
        <v>80900.666972160019</v>
      </c>
      <c r="F7669" s="174">
        <v>7663</v>
      </c>
      <c r="G7669" s="196">
        <v>48370.350784000009</v>
      </c>
    </row>
    <row r="7670" spans="1:7">
      <c r="A7670" s="190">
        <v>80900.666972160019</v>
      </c>
      <c r="F7670" s="174">
        <v>7664</v>
      </c>
      <c r="G7670" s="196">
        <v>76855.633623552028</v>
      </c>
    </row>
    <row r="7671" spans="1:7">
      <c r="A7671" s="190">
        <v>80900.666972160019</v>
      </c>
      <c r="F7671" s="174">
        <v>7665</v>
      </c>
      <c r="G7671" s="196">
        <v>54234.747724640009</v>
      </c>
    </row>
    <row r="7672" spans="1:7">
      <c r="A7672" s="190">
        <v>80900.666972160034</v>
      </c>
      <c r="F7672" s="174">
        <v>7666</v>
      </c>
      <c r="G7672" s="196">
        <v>102077.34792192004</v>
      </c>
    </row>
    <row r="7673" spans="1:7">
      <c r="A7673" s="190">
        <v>80900.666972160034</v>
      </c>
      <c r="F7673" s="174">
        <v>7667</v>
      </c>
      <c r="G7673" s="196">
        <v>66141.556488000002</v>
      </c>
    </row>
    <row r="7674" spans="1:7">
      <c r="A7674" s="190">
        <v>80900.666972160034</v>
      </c>
      <c r="F7674" s="174">
        <v>7668</v>
      </c>
      <c r="G7674" s="196">
        <v>99185.471999999994</v>
      </c>
    </row>
    <row r="7675" spans="1:7">
      <c r="A7675" s="190">
        <v>80900.666972160034</v>
      </c>
      <c r="F7675" s="174">
        <v>7669</v>
      </c>
      <c r="G7675" s="196">
        <v>71652.627277414445</v>
      </c>
    </row>
    <row r="7676" spans="1:7">
      <c r="A7676" s="190">
        <v>80900.666972160034</v>
      </c>
      <c r="F7676" s="174">
        <v>7670</v>
      </c>
      <c r="G7676" s="196">
        <v>53857.743520000011</v>
      </c>
    </row>
    <row r="7677" spans="1:7">
      <c r="A7677" s="190">
        <v>80900.666972160034</v>
      </c>
      <c r="F7677" s="174">
        <v>7671</v>
      </c>
      <c r="G7677" s="196">
        <v>65820.061440000005</v>
      </c>
    </row>
    <row r="7678" spans="1:7">
      <c r="A7678" s="190">
        <v>80900.666972160034</v>
      </c>
      <c r="F7678" s="174">
        <v>7672</v>
      </c>
      <c r="G7678" s="196">
        <v>72152.88729600003</v>
      </c>
    </row>
    <row r="7679" spans="1:7">
      <c r="A7679" s="190">
        <v>80900.666972160034</v>
      </c>
      <c r="F7679" s="174">
        <v>7673</v>
      </c>
      <c r="G7679" s="196">
        <v>69769.265126400016</v>
      </c>
    </row>
    <row r="7680" spans="1:7">
      <c r="A7680" s="190">
        <v>80900.666972160034</v>
      </c>
      <c r="F7680" s="174">
        <v>7674</v>
      </c>
      <c r="G7680" s="196">
        <v>54379.226058752029</v>
      </c>
    </row>
    <row r="7681" spans="1:7">
      <c r="A7681" s="190">
        <v>80945.769676800002</v>
      </c>
      <c r="F7681" s="174">
        <v>7675</v>
      </c>
      <c r="G7681" s="196">
        <v>49419.896131200003</v>
      </c>
    </row>
    <row r="7682" spans="1:7">
      <c r="A7682" s="190">
        <v>80945.769676800017</v>
      </c>
      <c r="F7682" s="174">
        <v>7676</v>
      </c>
      <c r="G7682" s="196">
        <v>72232.738368000006</v>
      </c>
    </row>
    <row r="7683" spans="1:7">
      <c r="A7683" s="190">
        <v>80945.769676800017</v>
      </c>
      <c r="F7683" s="174">
        <v>7677</v>
      </c>
      <c r="G7683" s="196">
        <v>39462.8278125</v>
      </c>
    </row>
    <row r="7684" spans="1:7">
      <c r="A7684" s="190">
        <v>80945.769676800031</v>
      </c>
      <c r="F7684" s="174">
        <v>7678</v>
      </c>
      <c r="G7684" s="196">
        <v>75909.46484056396</v>
      </c>
    </row>
    <row r="7685" spans="1:7">
      <c r="A7685" s="190">
        <v>80945.769676800031</v>
      </c>
      <c r="F7685" s="174">
        <v>7679</v>
      </c>
      <c r="G7685" s="196">
        <v>66141.556487999987</v>
      </c>
    </row>
    <row r="7686" spans="1:7">
      <c r="A7686" s="190">
        <v>80945.769676800031</v>
      </c>
      <c r="F7686" s="174">
        <v>7680</v>
      </c>
      <c r="G7686" s="196">
        <v>111506.92761600002</v>
      </c>
    </row>
    <row r="7687" spans="1:7">
      <c r="A7687" s="190">
        <v>80981.362684723237</v>
      </c>
      <c r="F7687" s="174">
        <v>7681</v>
      </c>
      <c r="G7687" s="196">
        <v>86727.610368000023</v>
      </c>
    </row>
    <row r="7688" spans="1:7">
      <c r="A7688" s="190">
        <v>81070.984165785616</v>
      </c>
      <c r="F7688" s="174">
        <v>7682</v>
      </c>
      <c r="G7688" s="196">
        <v>35250.160875000001</v>
      </c>
    </row>
    <row r="7689" spans="1:7">
      <c r="A7689" s="190">
        <v>81070.984165785616</v>
      </c>
      <c r="F7689" s="174">
        <v>7683</v>
      </c>
      <c r="G7689" s="196">
        <v>79481.357025280027</v>
      </c>
    </row>
    <row r="7690" spans="1:7">
      <c r="A7690" s="190">
        <v>81070.984165785616</v>
      </c>
      <c r="F7690" s="174">
        <v>7684</v>
      </c>
      <c r="G7690" s="196">
        <v>43635.054627500002</v>
      </c>
    </row>
    <row r="7691" spans="1:7">
      <c r="A7691" s="190">
        <v>81070.984165785616</v>
      </c>
      <c r="F7691" s="174">
        <v>7685</v>
      </c>
      <c r="G7691" s="196">
        <v>85064.456601600017</v>
      </c>
    </row>
    <row r="7692" spans="1:7">
      <c r="A7692" s="190">
        <v>81070.984165785616</v>
      </c>
      <c r="F7692" s="174">
        <v>7686</v>
      </c>
      <c r="G7692" s="196">
        <v>59179.287383999988</v>
      </c>
    </row>
    <row r="7693" spans="1:7">
      <c r="A7693" s="190">
        <v>81070.984165785616</v>
      </c>
      <c r="F7693" s="174">
        <v>7687</v>
      </c>
      <c r="G7693" s="196">
        <v>48504.498792499995</v>
      </c>
    </row>
    <row r="7694" spans="1:7">
      <c r="A7694" s="190">
        <v>81070.984165785616</v>
      </c>
      <c r="F7694" s="174">
        <v>7688</v>
      </c>
      <c r="G7694" s="196">
        <v>61629.517528319993</v>
      </c>
    </row>
    <row r="7695" spans="1:7">
      <c r="A7695" s="190">
        <v>81070.984165785616</v>
      </c>
      <c r="F7695" s="174">
        <v>7689</v>
      </c>
      <c r="G7695" s="196">
        <v>74037.266956872001</v>
      </c>
    </row>
    <row r="7696" spans="1:7">
      <c r="A7696" s="190">
        <v>81070.98416578563</v>
      </c>
      <c r="F7696" s="174">
        <v>7690</v>
      </c>
      <c r="G7696" s="196">
        <v>44433.781610819999</v>
      </c>
    </row>
    <row r="7697" spans="1:7">
      <c r="A7697" s="190">
        <v>81070.98416578563</v>
      </c>
      <c r="F7697" s="174">
        <v>7691</v>
      </c>
      <c r="G7697" s="196">
        <v>73718.468812800013</v>
      </c>
    </row>
    <row r="7698" spans="1:7">
      <c r="A7698" s="190">
        <v>81070.98416578563</v>
      </c>
      <c r="F7698" s="174">
        <v>7692</v>
      </c>
      <c r="G7698" s="196">
        <v>63805.585558400009</v>
      </c>
    </row>
    <row r="7699" spans="1:7">
      <c r="A7699" s="190">
        <v>81070.98416578563</v>
      </c>
      <c r="F7699" s="174">
        <v>7693</v>
      </c>
      <c r="G7699" s="196">
        <v>43959.024149999997</v>
      </c>
    </row>
    <row r="7700" spans="1:7">
      <c r="A7700" s="190">
        <v>81070.98416578563</v>
      </c>
      <c r="F7700" s="174">
        <v>7694</v>
      </c>
      <c r="G7700" s="196">
        <v>58956.80885999999</v>
      </c>
    </row>
    <row r="7701" spans="1:7">
      <c r="A7701" s="190">
        <v>81070.98416578563</v>
      </c>
      <c r="F7701" s="174">
        <v>7695</v>
      </c>
      <c r="G7701" s="196">
        <v>64629.292224000004</v>
      </c>
    </row>
    <row r="7702" spans="1:7">
      <c r="A7702" s="190">
        <v>81070.98416578563</v>
      </c>
      <c r="F7702" s="174">
        <v>7696</v>
      </c>
      <c r="G7702" s="196">
        <v>45460.856000000007</v>
      </c>
    </row>
    <row r="7703" spans="1:7">
      <c r="A7703" s="190">
        <v>81070.984165785645</v>
      </c>
      <c r="F7703" s="174">
        <v>7697</v>
      </c>
      <c r="G7703" s="196">
        <v>95272.191393792062</v>
      </c>
    </row>
    <row r="7704" spans="1:7">
      <c r="A7704" s="190">
        <v>81070.984165785645</v>
      </c>
      <c r="F7704" s="174">
        <v>7698</v>
      </c>
      <c r="G7704" s="196">
        <v>36709.641220000005</v>
      </c>
    </row>
    <row r="7705" spans="1:7">
      <c r="A7705" s="190">
        <v>81070.984165785645</v>
      </c>
      <c r="F7705" s="174">
        <v>7699</v>
      </c>
      <c r="G7705" s="196">
        <v>64046.361352960026</v>
      </c>
    </row>
    <row r="7706" spans="1:7">
      <c r="A7706" s="190">
        <v>81116.181823488005</v>
      </c>
      <c r="F7706" s="174">
        <v>7700</v>
      </c>
      <c r="G7706" s="196">
        <v>106822.94384197635</v>
      </c>
    </row>
    <row r="7707" spans="1:7">
      <c r="A7707" s="190">
        <v>81116.181823488034</v>
      </c>
      <c r="F7707" s="174">
        <v>7701</v>
      </c>
      <c r="G7707" s="196">
        <v>74910.158346239987</v>
      </c>
    </row>
    <row r="7708" spans="1:7">
      <c r="A7708" s="190">
        <v>81116.181823488034</v>
      </c>
      <c r="F7708" s="174">
        <v>7702</v>
      </c>
      <c r="G7708" s="196">
        <v>72152.887296000015</v>
      </c>
    </row>
    <row r="7709" spans="1:7">
      <c r="A7709" s="190">
        <v>81116.181823488034</v>
      </c>
      <c r="F7709" s="174">
        <v>7703</v>
      </c>
      <c r="G7709" s="196">
        <v>64736.888159999995</v>
      </c>
    </row>
    <row r="7710" spans="1:7">
      <c r="A7710" s="190">
        <v>81116.181823488034</v>
      </c>
      <c r="F7710" s="174">
        <v>7704</v>
      </c>
      <c r="G7710" s="196">
        <v>48423.881896999999</v>
      </c>
    </row>
    <row r="7711" spans="1:7">
      <c r="A7711" s="190">
        <v>81116.181823488034</v>
      </c>
      <c r="F7711" s="174">
        <v>7705</v>
      </c>
      <c r="G7711" s="196">
        <v>58450.73188738562</v>
      </c>
    </row>
    <row r="7712" spans="1:7">
      <c r="A7712" s="190">
        <v>81160.704830284812</v>
      </c>
      <c r="F7712" s="174">
        <v>7706</v>
      </c>
      <c r="G7712" s="196">
        <v>48655.096999936017</v>
      </c>
    </row>
    <row r="7713" spans="1:7">
      <c r="A7713" s="190">
        <v>81160.704830284812</v>
      </c>
      <c r="F7713" s="174">
        <v>7707</v>
      </c>
      <c r="G7713" s="196">
        <v>98019.016703999994</v>
      </c>
    </row>
    <row r="7714" spans="1:7">
      <c r="A7714" s="190">
        <v>81160.704830284812</v>
      </c>
      <c r="F7714" s="174">
        <v>7708</v>
      </c>
      <c r="G7714" s="196">
        <v>63601.15328000002</v>
      </c>
    </row>
    <row r="7715" spans="1:7">
      <c r="A7715" s="190">
        <v>81160.704830284827</v>
      </c>
      <c r="F7715" s="174">
        <v>7709</v>
      </c>
      <c r="G7715" s="196">
        <v>43818.18</v>
      </c>
    </row>
    <row r="7716" spans="1:7">
      <c r="A7716" s="190">
        <v>81160.704830284827</v>
      </c>
      <c r="F7716" s="174">
        <v>7710</v>
      </c>
      <c r="G7716" s="196">
        <v>65463.632640000003</v>
      </c>
    </row>
    <row r="7717" spans="1:7">
      <c r="A7717" s="190">
        <v>81160.704830284827</v>
      </c>
      <c r="F7717" s="174">
        <v>7711</v>
      </c>
      <c r="G7717" s="196">
        <v>44291.416344000005</v>
      </c>
    </row>
    <row r="7718" spans="1:7">
      <c r="A7718" s="190">
        <v>81204.48000000001</v>
      </c>
      <c r="F7718" s="174">
        <v>7712</v>
      </c>
      <c r="G7718" s="196">
        <v>46519.119783599999</v>
      </c>
    </row>
    <row r="7719" spans="1:7">
      <c r="A7719" s="190">
        <v>81204.48000000001</v>
      </c>
      <c r="F7719" s="174">
        <v>7713</v>
      </c>
      <c r="G7719" s="196">
        <v>69506.974656000006</v>
      </c>
    </row>
    <row r="7720" spans="1:7">
      <c r="A7720" s="190">
        <v>81204.48000000001</v>
      </c>
      <c r="F7720" s="174">
        <v>7714</v>
      </c>
      <c r="G7720" s="196">
        <v>72425.162342400028</v>
      </c>
    </row>
    <row r="7721" spans="1:7">
      <c r="A7721" s="190">
        <v>81204.48000000001</v>
      </c>
      <c r="F7721" s="174">
        <v>7715</v>
      </c>
      <c r="G7721" s="196">
        <v>107628.72422400003</v>
      </c>
    </row>
    <row r="7722" spans="1:7">
      <c r="A7722" s="190">
        <v>81204.480000000025</v>
      </c>
      <c r="F7722" s="174">
        <v>7716</v>
      </c>
      <c r="G7722" s="196">
        <v>48891.864000000009</v>
      </c>
    </row>
    <row r="7723" spans="1:7">
      <c r="A7723" s="190">
        <v>81205.952507904003</v>
      </c>
      <c r="F7723" s="174">
        <v>7717</v>
      </c>
      <c r="G7723" s="196">
        <v>61201.109760000007</v>
      </c>
    </row>
    <row r="7724" spans="1:7">
      <c r="A7724" s="190">
        <v>81205.952507904003</v>
      </c>
      <c r="F7724" s="174">
        <v>7718</v>
      </c>
      <c r="G7724" s="196">
        <v>113657.55125760002</v>
      </c>
    </row>
    <row r="7725" spans="1:7">
      <c r="A7725" s="190">
        <v>81205.952507904003</v>
      </c>
      <c r="F7725" s="174">
        <v>7719</v>
      </c>
      <c r="G7725" s="196">
        <v>75950.407680000018</v>
      </c>
    </row>
    <row r="7726" spans="1:7">
      <c r="A7726" s="190">
        <v>81205.952507904003</v>
      </c>
      <c r="F7726" s="174">
        <v>7720</v>
      </c>
      <c r="G7726" s="196">
        <v>72232.73836800002</v>
      </c>
    </row>
    <row r="7727" spans="1:7">
      <c r="A7727" s="190">
        <v>81205.952507904003</v>
      </c>
      <c r="F7727" s="174">
        <v>7721</v>
      </c>
      <c r="G7727" s="196">
        <v>64082.067660800021</v>
      </c>
    </row>
    <row r="7728" spans="1:7">
      <c r="A7728" s="190">
        <v>81205.952507904003</v>
      </c>
      <c r="F7728" s="174">
        <v>7722</v>
      </c>
      <c r="G7728" s="196">
        <v>71502.096547840018</v>
      </c>
    </row>
    <row r="7729" spans="1:7">
      <c r="A7729" s="190">
        <v>81205.952507904018</v>
      </c>
      <c r="F7729" s="174">
        <v>7723</v>
      </c>
      <c r="G7729" s="196">
        <v>49502.171208000007</v>
      </c>
    </row>
    <row r="7730" spans="1:7">
      <c r="A7730" s="190">
        <v>81205.952507904018</v>
      </c>
      <c r="F7730" s="174">
        <v>7724</v>
      </c>
      <c r="G7730" s="196">
        <v>72001.305600000007</v>
      </c>
    </row>
    <row r="7731" spans="1:7">
      <c r="A7731" s="190">
        <v>81205.952507904018</v>
      </c>
      <c r="F7731" s="174">
        <v>7725</v>
      </c>
      <c r="G7731" s="196">
        <v>115687.1503872</v>
      </c>
    </row>
    <row r="7732" spans="1:7">
      <c r="A7732" s="190">
        <v>81205.952507904018</v>
      </c>
      <c r="F7732" s="174">
        <v>7726</v>
      </c>
      <c r="G7732" s="196">
        <v>54553.027200000004</v>
      </c>
    </row>
    <row r="7733" spans="1:7">
      <c r="A7733" s="190">
        <v>81205.952507904018</v>
      </c>
      <c r="F7733" s="174">
        <v>7727</v>
      </c>
      <c r="G7733" s="196">
        <v>60320.67274240002</v>
      </c>
    </row>
    <row r="7734" spans="1:7">
      <c r="A7734" s="190">
        <v>81205.952507904018</v>
      </c>
      <c r="F7734" s="174">
        <v>7728</v>
      </c>
      <c r="G7734" s="196">
        <v>31320.942942800004</v>
      </c>
    </row>
    <row r="7735" spans="1:7">
      <c r="A7735" s="190">
        <v>81205.952507904018</v>
      </c>
      <c r="F7735" s="174">
        <v>7729</v>
      </c>
      <c r="G7735" s="196">
        <v>74982.412288000036</v>
      </c>
    </row>
    <row r="7736" spans="1:7">
      <c r="A7736" s="190">
        <v>81205.952507904018</v>
      </c>
      <c r="F7736" s="174">
        <v>7730</v>
      </c>
      <c r="G7736" s="196">
        <v>72537.19635886082</v>
      </c>
    </row>
    <row r="7737" spans="1:7">
      <c r="A7737" s="190">
        <v>81205.952507904018</v>
      </c>
      <c r="F7737" s="174">
        <v>7731</v>
      </c>
      <c r="G7737" s="196">
        <v>59303.875357440003</v>
      </c>
    </row>
    <row r="7738" spans="1:7">
      <c r="A7738" s="190">
        <v>81205.952507904018</v>
      </c>
      <c r="F7738" s="174">
        <v>7732</v>
      </c>
      <c r="G7738" s="196">
        <v>46772.401695600005</v>
      </c>
    </row>
    <row r="7739" spans="1:7">
      <c r="A7739" s="190">
        <v>81205.952507904018</v>
      </c>
      <c r="F7739" s="174">
        <v>7733</v>
      </c>
      <c r="G7739" s="196">
        <v>83094.804287999985</v>
      </c>
    </row>
    <row r="7740" spans="1:7">
      <c r="A7740" s="190">
        <v>81205.952507904032</v>
      </c>
      <c r="F7740" s="174">
        <v>7734</v>
      </c>
      <c r="G7740" s="196">
        <v>52020.943296000012</v>
      </c>
    </row>
    <row r="7741" spans="1:7">
      <c r="A7741" s="190">
        <v>81205.952507904032</v>
      </c>
      <c r="F7741" s="174">
        <v>7735</v>
      </c>
      <c r="G7741" s="196">
        <v>107974.67369472003</v>
      </c>
    </row>
    <row r="7742" spans="1:7">
      <c r="A7742" s="190">
        <v>81205.952507904032</v>
      </c>
      <c r="F7742" s="174">
        <v>7736</v>
      </c>
      <c r="G7742" s="196">
        <v>46048.573946368007</v>
      </c>
    </row>
    <row r="7743" spans="1:7">
      <c r="A7743" s="190">
        <v>81205.952507904032</v>
      </c>
      <c r="F7743" s="174">
        <v>7737</v>
      </c>
      <c r="G7743" s="196">
        <v>84885.749760000035</v>
      </c>
    </row>
    <row r="7744" spans="1:7">
      <c r="A7744" s="190">
        <v>81205.952507904032</v>
      </c>
      <c r="F7744" s="174">
        <v>7738</v>
      </c>
      <c r="G7744" s="196">
        <v>85337.878069248036</v>
      </c>
    </row>
    <row r="7745" spans="1:7">
      <c r="A7745" s="190">
        <v>81205.952507904032</v>
      </c>
      <c r="F7745" s="174">
        <v>7739</v>
      </c>
      <c r="G7745" s="196">
        <v>54758.887680000014</v>
      </c>
    </row>
    <row r="7746" spans="1:7">
      <c r="A7746" s="190">
        <v>81205.952507904032</v>
      </c>
      <c r="F7746" s="174">
        <v>7740</v>
      </c>
      <c r="G7746" s="196">
        <v>43562.530991000007</v>
      </c>
    </row>
    <row r="7747" spans="1:7">
      <c r="A7747" s="190">
        <v>81241.659921924118</v>
      </c>
      <c r="F7747" s="174">
        <v>7741</v>
      </c>
      <c r="G7747" s="196">
        <v>60776.782065664025</v>
      </c>
    </row>
    <row r="7748" spans="1:7">
      <c r="A7748" s="190">
        <v>81241.659921924147</v>
      </c>
      <c r="F7748" s="174">
        <v>7742</v>
      </c>
      <c r="G7748" s="196">
        <v>72890.179200000013</v>
      </c>
    </row>
    <row r="7749" spans="1:7">
      <c r="A7749" s="190">
        <v>81331.569472032788</v>
      </c>
      <c r="F7749" s="174">
        <v>7743</v>
      </c>
      <c r="G7749" s="196">
        <v>79949.247277957169</v>
      </c>
    </row>
    <row r="7750" spans="1:7">
      <c r="A7750" s="190">
        <v>81331.569472032788</v>
      </c>
      <c r="F7750" s="174">
        <v>7744</v>
      </c>
      <c r="G7750" s="196">
        <v>51911.655599999991</v>
      </c>
    </row>
    <row r="7751" spans="1:7">
      <c r="A7751" s="190">
        <v>81375.43680000001</v>
      </c>
      <c r="F7751" s="174">
        <v>7745</v>
      </c>
      <c r="G7751" s="196">
        <v>55026.354936000003</v>
      </c>
    </row>
    <row r="7752" spans="1:7">
      <c r="A7752" s="190">
        <v>81376.912407920652</v>
      </c>
      <c r="F7752" s="174">
        <v>7746</v>
      </c>
      <c r="G7752" s="196">
        <v>76770.672082944031</v>
      </c>
    </row>
    <row r="7753" spans="1:7">
      <c r="A7753" s="190">
        <v>81376.912407920652</v>
      </c>
      <c r="F7753" s="174">
        <v>7747</v>
      </c>
      <c r="G7753" s="196">
        <v>97080.800366592011</v>
      </c>
    </row>
    <row r="7754" spans="1:7">
      <c r="A7754" s="190">
        <v>81376.912407920652</v>
      </c>
      <c r="F7754" s="174">
        <v>7748</v>
      </c>
      <c r="G7754" s="196">
        <v>43187.813200000004</v>
      </c>
    </row>
    <row r="7755" spans="1:7">
      <c r="A7755" s="190">
        <v>81376.912407920652</v>
      </c>
      <c r="F7755" s="174">
        <v>7749</v>
      </c>
      <c r="G7755" s="196">
        <v>80900.666972160019</v>
      </c>
    </row>
    <row r="7756" spans="1:7">
      <c r="A7756" s="190">
        <v>81376.912407920652</v>
      </c>
      <c r="F7756" s="174">
        <v>7750</v>
      </c>
      <c r="G7756" s="196">
        <v>73522.60869600001</v>
      </c>
    </row>
    <row r="7757" spans="1:7">
      <c r="A7757" s="190">
        <v>81376.912407920652</v>
      </c>
      <c r="F7757" s="174">
        <v>7751</v>
      </c>
      <c r="G7757" s="196">
        <v>86401.566720000003</v>
      </c>
    </row>
    <row r="7758" spans="1:7">
      <c r="A7758" s="190">
        <v>81376.912407920667</v>
      </c>
      <c r="F7758" s="174">
        <v>7752</v>
      </c>
      <c r="G7758" s="196">
        <v>61827.612406089618</v>
      </c>
    </row>
    <row r="7759" spans="1:7">
      <c r="A7759" s="190">
        <v>81376.912407920667</v>
      </c>
      <c r="F7759" s="174">
        <v>7753</v>
      </c>
      <c r="G7759" s="196">
        <v>107974.67369472004</v>
      </c>
    </row>
    <row r="7760" spans="1:7">
      <c r="A7760" s="190">
        <v>81376.912407920667</v>
      </c>
      <c r="F7760" s="174">
        <v>7754</v>
      </c>
      <c r="G7760" s="196">
        <v>61167.00871200001</v>
      </c>
    </row>
    <row r="7761" spans="1:7">
      <c r="A7761" s="190">
        <v>81376.912407920667</v>
      </c>
      <c r="F7761" s="174">
        <v>7755</v>
      </c>
      <c r="G7761" s="196">
        <v>67559.153471488011</v>
      </c>
    </row>
    <row r="7762" spans="1:7">
      <c r="A7762" s="190">
        <v>81376.912407920667</v>
      </c>
      <c r="F7762" s="174">
        <v>7756</v>
      </c>
      <c r="G7762" s="196">
        <v>33324.879000000001</v>
      </c>
    </row>
    <row r="7763" spans="1:7">
      <c r="A7763" s="190">
        <v>81376.912407920667</v>
      </c>
      <c r="F7763" s="174">
        <v>7757</v>
      </c>
      <c r="G7763" s="196">
        <v>54060.980288000013</v>
      </c>
    </row>
    <row r="7764" spans="1:7">
      <c r="A7764" s="190">
        <v>81376.912407920667</v>
      </c>
      <c r="F7764" s="174">
        <v>7758</v>
      </c>
      <c r="G7764" s="196">
        <v>36848.168168000011</v>
      </c>
    </row>
    <row r="7765" spans="1:7">
      <c r="A7765" s="190">
        <v>81376.912407920667</v>
      </c>
      <c r="F7765" s="174">
        <v>7759</v>
      </c>
      <c r="G7765" s="196">
        <v>67889.143034137611</v>
      </c>
    </row>
    <row r="7766" spans="1:7">
      <c r="A7766" s="190">
        <v>81376.912407920696</v>
      </c>
      <c r="F7766" s="174">
        <v>7760</v>
      </c>
      <c r="G7766" s="196">
        <v>55736.72496</v>
      </c>
    </row>
    <row r="7767" spans="1:7">
      <c r="A7767" s="190">
        <v>81421.578524382159</v>
      </c>
      <c r="F7767" s="174">
        <v>7761</v>
      </c>
      <c r="G7767" s="196">
        <v>68183.319991091208</v>
      </c>
    </row>
    <row r="7768" spans="1:7">
      <c r="A7768" s="190">
        <v>81421.578524382159</v>
      </c>
      <c r="F7768" s="174">
        <v>7762</v>
      </c>
      <c r="G7768" s="196">
        <v>73554.93763430402</v>
      </c>
    </row>
    <row r="7769" spans="1:7">
      <c r="A7769" s="190">
        <v>81465.494399999996</v>
      </c>
      <c r="F7769" s="174">
        <v>7763</v>
      </c>
      <c r="G7769" s="196">
        <v>75223.427184640022</v>
      </c>
    </row>
    <row r="7770" spans="1:7">
      <c r="A7770" s="190">
        <v>81465.494399999996</v>
      </c>
      <c r="F7770" s="174">
        <v>7764</v>
      </c>
      <c r="G7770" s="196">
        <v>73165.236480000007</v>
      </c>
    </row>
    <row r="7771" spans="1:7">
      <c r="A7771" s="190">
        <v>81465.494399999996</v>
      </c>
      <c r="F7771" s="174">
        <v>7765</v>
      </c>
      <c r="G7771" s="196">
        <v>95737.544009318444</v>
      </c>
    </row>
    <row r="7772" spans="1:7">
      <c r="A7772" s="190">
        <v>81465.494400000011</v>
      </c>
      <c r="F7772" s="174">
        <v>7766</v>
      </c>
      <c r="G7772" s="196">
        <v>73554.937634304006</v>
      </c>
    </row>
    <row r="7773" spans="1:7">
      <c r="A7773" s="190">
        <v>81465.494400000011</v>
      </c>
      <c r="F7773" s="174">
        <v>7767</v>
      </c>
      <c r="G7773" s="196">
        <v>68659.35820800002</v>
      </c>
    </row>
    <row r="7774" spans="1:7">
      <c r="A7774" s="190">
        <v>81466.97164096513</v>
      </c>
      <c r="F7774" s="174">
        <v>7768</v>
      </c>
      <c r="G7774" s="196">
        <v>68765.566926336018</v>
      </c>
    </row>
    <row r="7775" spans="1:7">
      <c r="A7775" s="190">
        <v>81466.97164096513</v>
      </c>
      <c r="F7775" s="174">
        <v>7769</v>
      </c>
      <c r="G7775" s="196">
        <v>76566.702670080005</v>
      </c>
    </row>
    <row r="7776" spans="1:7">
      <c r="A7776" s="190">
        <v>81466.97164096513</v>
      </c>
      <c r="F7776" s="174">
        <v>7770</v>
      </c>
      <c r="G7776" s="196">
        <v>48892.750572467216</v>
      </c>
    </row>
    <row r="7777" spans="1:7">
      <c r="A7777" s="190">
        <v>81466.97164096513</v>
      </c>
      <c r="F7777" s="174">
        <v>7771</v>
      </c>
      <c r="G7777" s="196">
        <v>66995.419679999992</v>
      </c>
    </row>
    <row r="7778" spans="1:7">
      <c r="A7778" s="190">
        <v>81466.97164096513</v>
      </c>
      <c r="F7778" s="174">
        <v>7772</v>
      </c>
      <c r="G7778" s="196">
        <v>77392.219679999995</v>
      </c>
    </row>
    <row r="7779" spans="1:7">
      <c r="A7779" s="190">
        <v>81466.971640965145</v>
      </c>
      <c r="F7779" s="174">
        <v>7773</v>
      </c>
      <c r="G7779" s="196">
        <v>71731.924715315225</v>
      </c>
    </row>
    <row r="7780" spans="1:7">
      <c r="A7780" s="190">
        <v>81466.971640965145</v>
      </c>
      <c r="F7780" s="174">
        <v>7774</v>
      </c>
      <c r="G7780" s="196">
        <v>90168.323997696047</v>
      </c>
    </row>
    <row r="7781" spans="1:7">
      <c r="A7781" s="190">
        <v>81466.971640965145</v>
      </c>
      <c r="F7781" s="174">
        <v>7775</v>
      </c>
      <c r="G7781" s="196">
        <v>81510.912000000011</v>
      </c>
    </row>
    <row r="7782" spans="1:7">
      <c r="A7782" s="190">
        <v>81466.971640965145</v>
      </c>
      <c r="F7782" s="174">
        <v>7776</v>
      </c>
      <c r="G7782" s="196">
        <v>37506.171171000002</v>
      </c>
    </row>
    <row r="7783" spans="1:7">
      <c r="A7783" s="190">
        <v>81466.971640965145</v>
      </c>
      <c r="F7783" s="174">
        <v>7777</v>
      </c>
      <c r="G7783" s="196">
        <v>57826.208832000011</v>
      </c>
    </row>
    <row r="7784" spans="1:7">
      <c r="A7784" s="190">
        <v>81466.971640965145</v>
      </c>
      <c r="F7784" s="174">
        <v>7778</v>
      </c>
      <c r="G7784" s="196">
        <v>127776.82139873285</v>
      </c>
    </row>
    <row r="7785" spans="1:7">
      <c r="A7785" s="190">
        <v>81466.971640965145</v>
      </c>
      <c r="F7785" s="174">
        <v>7779</v>
      </c>
      <c r="G7785" s="196">
        <v>60421.095616000013</v>
      </c>
    </row>
    <row r="7786" spans="1:7">
      <c r="A7786" s="190">
        <v>81466.971640965159</v>
      </c>
      <c r="F7786" s="174">
        <v>7780</v>
      </c>
      <c r="G7786" s="196">
        <v>76321.383936000013</v>
      </c>
    </row>
    <row r="7787" spans="1:7">
      <c r="A7787" s="190">
        <v>81510.911999999982</v>
      </c>
      <c r="F7787" s="174">
        <v>7781</v>
      </c>
      <c r="G7787" s="196">
        <v>39480.180179999996</v>
      </c>
    </row>
    <row r="7788" spans="1:7">
      <c r="A7788" s="190">
        <v>81510.911999999997</v>
      </c>
      <c r="F7788" s="174">
        <v>7782</v>
      </c>
      <c r="G7788" s="196">
        <v>43097.082500000004</v>
      </c>
    </row>
    <row r="7789" spans="1:7">
      <c r="A7789" s="190">
        <v>81510.912000000011</v>
      </c>
      <c r="F7789" s="174">
        <v>7783</v>
      </c>
      <c r="G7789" s="196">
        <v>75507.289174016027</v>
      </c>
    </row>
    <row r="7790" spans="1:7">
      <c r="A7790" s="190">
        <v>81510.912000000011</v>
      </c>
      <c r="F7790" s="174">
        <v>7784</v>
      </c>
      <c r="G7790" s="196">
        <v>64973.528243635206</v>
      </c>
    </row>
    <row r="7791" spans="1:7">
      <c r="A7791" s="190">
        <v>81510.912000000011</v>
      </c>
      <c r="F7791" s="174">
        <v>7785</v>
      </c>
      <c r="G7791" s="196">
        <v>86078.309658378275</v>
      </c>
    </row>
    <row r="7792" spans="1:7">
      <c r="A7792" s="190">
        <v>81510.912000000011</v>
      </c>
      <c r="F7792" s="174">
        <v>7786</v>
      </c>
      <c r="G7792" s="196">
        <v>114453.15411640324</v>
      </c>
    </row>
    <row r="7793" spans="1:7">
      <c r="A7793" s="190">
        <v>81512.390064537598</v>
      </c>
      <c r="F7793" s="174">
        <v>7787</v>
      </c>
      <c r="G7793" s="196">
        <v>55915.878718799991</v>
      </c>
    </row>
    <row r="7794" spans="1:7">
      <c r="A7794" s="190">
        <v>81512.390064537612</v>
      </c>
      <c r="F7794" s="174">
        <v>7788</v>
      </c>
      <c r="G7794" s="196">
        <v>65117.980784640014</v>
      </c>
    </row>
    <row r="7795" spans="1:7">
      <c r="A7795" s="190">
        <v>81512.390064537612</v>
      </c>
      <c r="F7795" s="174">
        <v>7789</v>
      </c>
      <c r="G7795" s="196">
        <v>90799.502265679897</v>
      </c>
    </row>
    <row r="7796" spans="1:7">
      <c r="A7796" s="190">
        <v>81512.390064537612</v>
      </c>
      <c r="F7796" s="174">
        <v>7790</v>
      </c>
      <c r="G7796" s="196">
        <v>76482.060533760014</v>
      </c>
    </row>
    <row r="7797" spans="1:7">
      <c r="A7797" s="190">
        <v>81512.390064537627</v>
      </c>
      <c r="F7797" s="174">
        <v>7791</v>
      </c>
      <c r="G7797" s="196">
        <v>29630.00654921875</v>
      </c>
    </row>
    <row r="7798" spans="1:7">
      <c r="A7798" s="190">
        <v>81512.390064537627</v>
      </c>
      <c r="F7798" s="174">
        <v>7792</v>
      </c>
      <c r="G7798" s="196">
        <v>61862.081745408032</v>
      </c>
    </row>
    <row r="7799" spans="1:7">
      <c r="A7799" s="190">
        <v>81637.000704000005</v>
      </c>
      <c r="F7799" s="174">
        <v>7793</v>
      </c>
      <c r="G7799" s="196">
        <v>36848.168168000004</v>
      </c>
    </row>
    <row r="7800" spans="1:7">
      <c r="A7800" s="190">
        <v>81637.000704000005</v>
      </c>
      <c r="F7800" s="174">
        <v>7794</v>
      </c>
      <c r="G7800" s="196">
        <v>78984.073727999988</v>
      </c>
    </row>
    <row r="7801" spans="1:7">
      <c r="A7801" s="190">
        <v>81637.00070400002</v>
      </c>
      <c r="F7801" s="174">
        <v>7795</v>
      </c>
      <c r="G7801" s="196">
        <v>120931.63453808644</v>
      </c>
    </row>
    <row r="7802" spans="1:7">
      <c r="A7802" s="190">
        <v>81682.513919999998</v>
      </c>
      <c r="F7802" s="174">
        <v>7796</v>
      </c>
      <c r="G7802" s="196">
        <v>65710.665216000009</v>
      </c>
    </row>
    <row r="7803" spans="1:7">
      <c r="A7803" s="190">
        <v>81682.513920000012</v>
      </c>
      <c r="F7803" s="174">
        <v>7797</v>
      </c>
      <c r="G7803" s="196">
        <v>48450.878560000005</v>
      </c>
    </row>
    <row r="7804" spans="1:7">
      <c r="A7804" s="190">
        <v>81682.513920000027</v>
      </c>
      <c r="F7804" s="174">
        <v>7798</v>
      </c>
      <c r="G7804" s="196">
        <v>72657.957507072017</v>
      </c>
    </row>
    <row r="7805" spans="1:7">
      <c r="A7805" s="190">
        <v>81772.911359999984</v>
      </c>
      <c r="F7805" s="174">
        <v>7799</v>
      </c>
      <c r="G7805" s="196">
        <v>72384.807290880024</v>
      </c>
    </row>
    <row r="7806" spans="1:7">
      <c r="A7806" s="190">
        <v>81772.911359999984</v>
      </c>
      <c r="F7806" s="174">
        <v>7800</v>
      </c>
      <c r="G7806" s="196">
        <v>72232.73836800002</v>
      </c>
    </row>
    <row r="7807" spans="1:7">
      <c r="A7807" s="190">
        <v>81772.911359999998</v>
      </c>
      <c r="F7807" s="174">
        <v>7801</v>
      </c>
      <c r="G7807" s="196">
        <v>49392.359534939998</v>
      </c>
    </row>
    <row r="7808" spans="1:7">
      <c r="A7808" s="190">
        <v>81772.911359999998</v>
      </c>
      <c r="F7808" s="174">
        <v>7802</v>
      </c>
      <c r="G7808" s="196">
        <v>55026.354936000003</v>
      </c>
    </row>
    <row r="7809" spans="1:7">
      <c r="A7809" s="190">
        <v>81772.911359999998</v>
      </c>
      <c r="F7809" s="174">
        <v>7803</v>
      </c>
      <c r="G7809" s="196">
        <v>57121.035776000026</v>
      </c>
    </row>
    <row r="7810" spans="1:7">
      <c r="A7810" s="190">
        <v>81772.911360000013</v>
      </c>
      <c r="F7810" s="174">
        <v>7804</v>
      </c>
      <c r="G7810" s="196">
        <v>69769.265126400001</v>
      </c>
    </row>
    <row r="7811" spans="1:7">
      <c r="A7811" s="190">
        <v>81772.911360000013</v>
      </c>
      <c r="F7811" s="174">
        <v>7805</v>
      </c>
      <c r="G7811" s="196">
        <v>54643.848000000013</v>
      </c>
    </row>
    <row r="7812" spans="1:7">
      <c r="A7812" s="190">
        <v>81772.911360000013</v>
      </c>
      <c r="F7812" s="174">
        <v>7806</v>
      </c>
      <c r="G7812" s="196">
        <v>98127.493631999998</v>
      </c>
    </row>
    <row r="7813" spans="1:7">
      <c r="A7813" s="190">
        <v>81772.911360000013</v>
      </c>
      <c r="F7813" s="174">
        <v>7807</v>
      </c>
      <c r="G7813" s="196">
        <v>71731.924715315239</v>
      </c>
    </row>
    <row r="7814" spans="1:7">
      <c r="A7814" s="190">
        <v>81772.911360000013</v>
      </c>
      <c r="F7814" s="174">
        <v>7808</v>
      </c>
      <c r="G7814" s="196">
        <v>76566.702670080005</v>
      </c>
    </row>
    <row r="7815" spans="1:7">
      <c r="A7815" s="190">
        <v>81772.911360000013</v>
      </c>
      <c r="F7815" s="174">
        <v>7809</v>
      </c>
      <c r="G7815" s="196">
        <v>82081.488384000011</v>
      </c>
    </row>
    <row r="7816" spans="1:7">
      <c r="A7816" s="190">
        <v>81772.911360000013</v>
      </c>
      <c r="F7816" s="174">
        <v>7810</v>
      </c>
      <c r="G7816" s="196">
        <v>85659.907797811218</v>
      </c>
    </row>
    <row r="7817" spans="1:7">
      <c r="A7817" s="190">
        <v>81772.911360000013</v>
      </c>
      <c r="F7817" s="174">
        <v>7811</v>
      </c>
      <c r="G7817" s="196">
        <v>46447.270800000006</v>
      </c>
    </row>
    <row r="7818" spans="1:7">
      <c r="A7818" s="190">
        <v>81772.911360000013</v>
      </c>
      <c r="F7818" s="174">
        <v>7812</v>
      </c>
      <c r="G7818" s="196">
        <v>68765.566926336018</v>
      </c>
    </row>
    <row r="7819" spans="1:7">
      <c r="A7819" s="190">
        <v>81772.911360000013</v>
      </c>
      <c r="F7819" s="174">
        <v>7813</v>
      </c>
      <c r="G7819" s="196">
        <v>54758.887680000014</v>
      </c>
    </row>
    <row r="7820" spans="1:7">
      <c r="A7820" s="190">
        <v>81772.911360000013</v>
      </c>
      <c r="F7820" s="174">
        <v>7814</v>
      </c>
      <c r="G7820" s="196">
        <v>90558.260126423047</v>
      </c>
    </row>
    <row r="7821" spans="1:7">
      <c r="A7821" s="190">
        <v>81772.911360000013</v>
      </c>
      <c r="F7821" s="174">
        <v>7815</v>
      </c>
      <c r="G7821" s="196">
        <v>72657.957507072017</v>
      </c>
    </row>
    <row r="7822" spans="1:7">
      <c r="A7822" s="190">
        <v>81772.911360000013</v>
      </c>
      <c r="F7822" s="174">
        <v>7816</v>
      </c>
      <c r="G7822" s="196">
        <v>103292.09856000001</v>
      </c>
    </row>
    <row r="7823" spans="1:7">
      <c r="A7823" s="190">
        <v>81772.911360000013</v>
      </c>
      <c r="F7823" s="174">
        <v>7817</v>
      </c>
      <c r="G7823" s="196">
        <v>41848.990990799997</v>
      </c>
    </row>
    <row r="7824" spans="1:7">
      <c r="A7824" s="190">
        <v>81772.911360000013</v>
      </c>
      <c r="F7824" s="174">
        <v>7818</v>
      </c>
      <c r="G7824" s="196">
        <v>71154.545459200031</v>
      </c>
    </row>
    <row r="7825" spans="1:7">
      <c r="A7825" s="190">
        <v>81772.911360000013</v>
      </c>
      <c r="F7825" s="174">
        <v>7819</v>
      </c>
      <c r="G7825" s="196">
        <v>45606.980179999999</v>
      </c>
    </row>
    <row r="7826" spans="1:7">
      <c r="A7826" s="190">
        <v>81772.911360000013</v>
      </c>
      <c r="F7826" s="174">
        <v>7820</v>
      </c>
      <c r="G7826" s="196">
        <v>80900.666972160019</v>
      </c>
    </row>
    <row r="7827" spans="1:7">
      <c r="A7827" s="190">
        <v>81772.911360000013</v>
      </c>
      <c r="F7827" s="174">
        <v>7821</v>
      </c>
      <c r="G7827" s="196">
        <v>63159.040000000015</v>
      </c>
    </row>
    <row r="7828" spans="1:7">
      <c r="A7828" s="190">
        <v>81772.911360000013</v>
      </c>
      <c r="F7828" s="174">
        <v>7822</v>
      </c>
      <c r="G7828" s="196">
        <v>72657.957507072017</v>
      </c>
    </row>
    <row r="7829" spans="1:7">
      <c r="A7829" s="190">
        <v>81772.911360000013</v>
      </c>
      <c r="F7829" s="174">
        <v>7823</v>
      </c>
      <c r="G7829" s="196">
        <v>98497.786060800005</v>
      </c>
    </row>
    <row r="7830" spans="1:7">
      <c r="A7830" s="190">
        <v>81772.911360000013</v>
      </c>
      <c r="F7830" s="174">
        <v>7824</v>
      </c>
      <c r="G7830" s="196">
        <v>85479.950008320011</v>
      </c>
    </row>
    <row r="7831" spans="1:7">
      <c r="A7831" s="190">
        <v>81772.911360000013</v>
      </c>
      <c r="F7831" s="174">
        <v>7825</v>
      </c>
      <c r="G7831" s="196">
        <v>63530.844160000022</v>
      </c>
    </row>
    <row r="7832" spans="1:7">
      <c r="A7832" s="190">
        <v>81899.405349120032</v>
      </c>
      <c r="F7832" s="174">
        <v>7826</v>
      </c>
      <c r="G7832" s="196">
        <v>38689.046875</v>
      </c>
    </row>
    <row r="7833" spans="1:7">
      <c r="A7833" s="190">
        <v>81945.06485759998</v>
      </c>
      <c r="F7833" s="174">
        <v>7827</v>
      </c>
      <c r="G7833" s="196">
        <v>68144.092800000013</v>
      </c>
    </row>
    <row r="7834" spans="1:7">
      <c r="A7834" s="190">
        <v>81945.064857599995</v>
      </c>
      <c r="F7834" s="174">
        <v>7828</v>
      </c>
      <c r="G7834" s="196">
        <v>128187.53261037167</v>
      </c>
    </row>
    <row r="7835" spans="1:7">
      <c r="A7835" s="190">
        <v>81945.064857599995</v>
      </c>
      <c r="F7835" s="174">
        <v>7829</v>
      </c>
      <c r="G7835" s="196">
        <v>86257.963008000035</v>
      </c>
    </row>
    <row r="7836" spans="1:7">
      <c r="A7836" s="190">
        <v>81945.064857599995</v>
      </c>
      <c r="F7836" s="174">
        <v>7830</v>
      </c>
      <c r="G7836" s="196">
        <v>73441.331711999999</v>
      </c>
    </row>
    <row r="7837" spans="1:7">
      <c r="A7837" s="190">
        <v>81945.064857599995</v>
      </c>
      <c r="F7837" s="174">
        <v>7831</v>
      </c>
      <c r="G7837" s="196">
        <v>49337.75779968001</v>
      </c>
    </row>
    <row r="7838" spans="1:7">
      <c r="A7838" s="190">
        <v>81945.064857599995</v>
      </c>
      <c r="F7838" s="174">
        <v>7832</v>
      </c>
      <c r="G7838" s="196">
        <v>52020.943296000005</v>
      </c>
    </row>
    <row r="7839" spans="1:7">
      <c r="A7839" s="190">
        <v>81945.064857599995</v>
      </c>
      <c r="F7839" s="174">
        <v>7833</v>
      </c>
      <c r="G7839" s="196">
        <v>89592.305351741234</v>
      </c>
    </row>
    <row r="7840" spans="1:7">
      <c r="A7840" s="190">
        <v>81945.064857600009</v>
      </c>
      <c r="F7840" s="174">
        <v>7834</v>
      </c>
      <c r="G7840" s="196">
        <v>57400.040835200009</v>
      </c>
    </row>
    <row r="7841" spans="1:7">
      <c r="A7841" s="190">
        <v>81945.064857600009</v>
      </c>
      <c r="F7841" s="174">
        <v>7835</v>
      </c>
      <c r="G7841" s="196">
        <v>76566.702670079991</v>
      </c>
    </row>
    <row r="7842" spans="1:7">
      <c r="A7842" s="190">
        <v>81945.064857600009</v>
      </c>
      <c r="F7842" s="174">
        <v>7836</v>
      </c>
      <c r="G7842" s="196">
        <v>65081.697269568016</v>
      </c>
    </row>
    <row r="7843" spans="1:7">
      <c r="A7843" s="190">
        <v>81945.064857600009</v>
      </c>
      <c r="F7843" s="174">
        <v>7837</v>
      </c>
      <c r="G7843" s="196">
        <v>76609.389158400023</v>
      </c>
    </row>
    <row r="7844" spans="1:7">
      <c r="A7844" s="190">
        <v>81945.064857600009</v>
      </c>
      <c r="F7844" s="174">
        <v>7838</v>
      </c>
      <c r="G7844" s="196">
        <v>59303.875357440003</v>
      </c>
    </row>
    <row r="7845" spans="1:7">
      <c r="A7845" s="190">
        <v>81945.064857600009</v>
      </c>
      <c r="F7845" s="174">
        <v>7839</v>
      </c>
      <c r="G7845" s="196">
        <v>90268.112621568027</v>
      </c>
    </row>
    <row r="7846" spans="1:7">
      <c r="A7846" s="190">
        <v>81945.064857600009</v>
      </c>
      <c r="F7846" s="174">
        <v>7840</v>
      </c>
      <c r="G7846" s="196">
        <v>44051.569464</v>
      </c>
    </row>
    <row r="7847" spans="1:7">
      <c r="A7847" s="190">
        <v>81945.064857600009</v>
      </c>
      <c r="F7847" s="174">
        <v>7841</v>
      </c>
      <c r="G7847" s="196">
        <v>46850.269178999995</v>
      </c>
    </row>
    <row r="7848" spans="1:7">
      <c r="A7848" s="190">
        <v>81945.064857600009</v>
      </c>
      <c r="F7848" s="174">
        <v>7842</v>
      </c>
      <c r="G7848" s="196">
        <v>77392.219679999995</v>
      </c>
    </row>
    <row r="7849" spans="1:7">
      <c r="A7849" s="190">
        <v>81945.064857600009</v>
      </c>
      <c r="F7849" s="174">
        <v>7843</v>
      </c>
      <c r="G7849" s="196">
        <v>41848.990990799997</v>
      </c>
    </row>
    <row r="7850" spans="1:7">
      <c r="A7850" s="190">
        <v>81945.064857600009</v>
      </c>
      <c r="F7850" s="174">
        <v>7844</v>
      </c>
      <c r="G7850" s="196">
        <v>50972.507260000006</v>
      </c>
    </row>
    <row r="7851" spans="1:7">
      <c r="A7851" s="190">
        <v>81945.064857600009</v>
      </c>
      <c r="F7851" s="174">
        <v>7845</v>
      </c>
      <c r="G7851" s="196">
        <v>48891.864000000009</v>
      </c>
    </row>
    <row r="7852" spans="1:7">
      <c r="A7852" s="190">
        <v>81945.064857600009</v>
      </c>
      <c r="F7852" s="174">
        <v>7846</v>
      </c>
      <c r="G7852" s="196">
        <v>58018.909200000002</v>
      </c>
    </row>
    <row r="7853" spans="1:7">
      <c r="A7853" s="190">
        <v>81945.064857600009</v>
      </c>
      <c r="F7853" s="174">
        <v>7847</v>
      </c>
      <c r="G7853" s="196">
        <v>46273.496077513621</v>
      </c>
    </row>
    <row r="7854" spans="1:7">
      <c r="A7854" s="190">
        <v>81945.064857600009</v>
      </c>
      <c r="F7854" s="174">
        <v>7848</v>
      </c>
      <c r="G7854" s="196">
        <v>63735.050444800021</v>
      </c>
    </row>
    <row r="7855" spans="1:7">
      <c r="A7855" s="190">
        <v>81945.064857600009</v>
      </c>
      <c r="F7855" s="174">
        <v>7849</v>
      </c>
      <c r="G7855" s="196">
        <v>79736.83281571843</v>
      </c>
    </row>
    <row r="7856" spans="1:7">
      <c r="A7856" s="190">
        <v>81945.064857600009</v>
      </c>
      <c r="F7856" s="174">
        <v>7850</v>
      </c>
      <c r="G7856" s="196">
        <v>81070.98416578563</v>
      </c>
    </row>
    <row r="7857" spans="1:7">
      <c r="A7857" s="190">
        <v>81945.064857600009</v>
      </c>
      <c r="F7857" s="174">
        <v>7851</v>
      </c>
      <c r="G7857" s="196">
        <v>64181.195797913635</v>
      </c>
    </row>
    <row r="7858" spans="1:7">
      <c r="A7858" s="190">
        <v>81945.064857600009</v>
      </c>
      <c r="F7858" s="174">
        <v>7852</v>
      </c>
      <c r="G7858" s="196">
        <v>100397.50361088003</v>
      </c>
    </row>
    <row r="7859" spans="1:7">
      <c r="A7859" s="190">
        <v>81945.064857600009</v>
      </c>
      <c r="F7859" s="174">
        <v>7853</v>
      </c>
      <c r="G7859" s="196">
        <v>54644.838875110414</v>
      </c>
    </row>
    <row r="7860" spans="1:7">
      <c r="A7860" s="190">
        <v>81945.064857600024</v>
      </c>
      <c r="F7860" s="174">
        <v>7854</v>
      </c>
      <c r="G7860" s="196">
        <v>68621.101449599999</v>
      </c>
    </row>
    <row r="7861" spans="1:7">
      <c r="A7861" s="190">
        <v>81945.064857600024</v>
      </c>
      <c r="F7861" s="174">
        <v>7855</v>
      </c>
      <c r="G7861" s="196">
        <v>76278.857923200005</v>
      </c>
    </row>
    <row r="7862" spans="1:7">
      <c r="A7862" s="190">
        <v>81945.064857600024</v>
      </c>
      <c r="F7862" s="174">
        <v>7856</v>
      </c>
      <c r="G7862" s="196">
        <v>51466.053234176012</v>
      </c>
    </row>
    <row r="7863" spans="1:7">
      <c r="A7863" s="190">
        <v>81945.064857600024</v>
      </c>
      <c r="F7863" s="174">
        <v>7857</v>
      </c>
      <c r="G7863" s="196">
        <v>71731.924715315225</v>
      </c>
    </row>
    <row r="7864" spans="1:7">
      <c r="A7864" s="190">
        <v>81945.064857600024</v>
      </c>
      <c r="F7864" s="174">
        <v>7858</v>
      </c>
      <c r="G7864" s="196">
        <v>63098.179199999999</v>
      </c>
    </row>
    <row r="7865" spans="1:7">
      <c r="A7865" s="190">
        <v>81945.064857600024</v>
      </c>
      <c r="F7865" s="174">
        <v>7859</v>
      </c>
      <c r="G7865" s="196">
        <v>76034.461440000014</v>
      </c>
    </row>
    <row r="7866" spans="1:7">
      <c r="A7866" s="190">
        <v>81945.064857600024</v>
      </c>
      <c r="F7866" s="174">
        <v>7860</v>
      </c>
      <c r="G7866" s="196">
        <v>46202.026460800014</v>
      </c>
    </row>
    <row r="7867" spans="1:7">
      <c r="A7867" s="190">
        <v>81945.064857600024</v>
      </c>
      <c r="F7867" s="174">
        <v>7861</v>
      </c>
      <c r="G7867" s="196">
        <v>57801.841121046411</v>
      </c>
    </row>
    <row r="7868" spans="1:7">
      <c r="A7868" s="190">
        <v>82035.752860800014</v>
      </c>
      <c r="F7868" s="174">
        <v>7862</v>
      </c>
      <c r="G7868" s="196">
        <v>62321.37827328001</v>
      </c>
    </row>
    <row r="7869" spans="1:7">
      <c r="A7869" s="190">
        <v>82081.488383999982</v>
      </c>
      <c r="F7869" s="174">
        <v>7863</v>
      </c>
      <c r="G7869" s="196">
        <v>76855.633623551999</v>
      </c>
    </row>
    <row r="7870" spans="1:7">
      <c r="A7870" s="190">
        <v>82081.488383999982</v>
      </c>
      <c r="F7870" s="174">
        <v>7864</v>
      </c>
      <c r="G7870" s="196">
        <v>64873.176345600019</v>
      </c>
    </row>
    <row r="7871" spans="1:7">
      <c r="A7871" s="190">
        <v>82081.488383999997</v>
      </c>
      <c r="F7871" s="174">
        <v>7865</v>
      </c>
      <c r="G7871" s="196">
        <v>75423.818186752032</v>
      </c>
    </row>
    <row r="7872" spans="1:7">
      <c r="A7872" s="190">
        <v>82081.488383999997</v>
      </c>
      <c r="F7872" s="174">
        <v>7866</v>
      </c>
      <c r="G7872" s="196">
        <v>45855.295780000008</v>
      </c>
    </row>
    <row r="7873" spans="1:7">
      <c r="A7873" s="190">
        <v>82081.488383999997</v>
      </c>
      <c r="F7873" s="174">
        <v>7867</v>
      </c>
      <c r="G7873" s="196">
        <v>85800.960000000021</v>
      </c>
    </row>
    <row r="7874" spans="1:7">
      <c r="A7874" s="190">
        <v>82081.488383999997</v>
      </c>
      <c r="F7874" s="174">
        <v>7868</v>
      </c>
      <c r="G7874" s="196">
        <v>64944.971014799994</v>
      </c>
    </row>
    <row r="7875" spans="1:7">
      <c r="A7875" s="190">
        <v>82081.488384000011</v>
      </c>
      <c r="F7875" s="174">
        <v>7869</v>
      </c>
      <c r="G7875" s="196">
        <v>81772.911360000013</v>
      </c>
    </row>
    <row r="7876" spans="1:7">
      <c r="A7876" s="190">
        <v>82081.488384000011</v>
      </c>
      <c r="F7876" s="174">
        <v>7870</v>
      </c>
      <c r="G7876" s="196">
        <v>29580.760000937502</v>
      </c>
    </row>
    <row r="7877" spans="1:7">
      <c r="A7877" s="190">
        <v>82081.488384000011</v>
      </c>
      <c r="F7877" s="174">
        <v>7871</v>
      </c>
      <c r="G7877" s="196">
        <v>48370.350784000009</v>
      </c>
    </row>
    <row r="7878" spans="1:7">
      <c r="A7878" s="190">
        <v>82081.488384000011</v>
      </c>
      <c r="F7878" s="174">
        <v>7872</v>
      </c>
      <c r="G7878" s="196">
        <v>68659.358208000005</v>
      </c>
    </row>
    <row r="7879" spans="1:7">
      <c r="A7879" s="190">
        <v>82081.488384000011</v>
      </c>
      <c r="F7879" s="174">
        <v>7873</v>
      </c>
      <c r="G7879" s="196">
        <v>68841.669275688007</v>
      </c>
    </row>
    <row r="7880" spans="1:7">
      <c r="A7880" s="190">
        <v>82081.488384000011</v>
      </c>
      <c r="F7880" s="174">
        <v>7874</v>
      </c>
      <c r="G7880" s="196">
        <v>76482.060533760028</v>
      </c>
    </row>
    <row r="7881" spans="1:7">
      <c r="A7881" s="190">
        <v>82081.488384000011</v>
      </c>
      <c r="F7881" s="174">
        <v>7875</v>
      </c>
      <c r="G7881" s="196">
        <v>61629.517528320008</v>
      </c>
    </row>
    <row r="7882" spans="1:7">
      <c r="A7882" s="190">
        <v>82081.488384000011</v>
      </c>
      <c r="F7882" s="174">
        <v>7876</v>
      </c>
      <c r="G7882" s="196">
        <v>91585.66072320001</v>
      </c>
    </row>
    <row r="7883" spans="1:7">
      <c r="A7883" s="190">
        <v>82081.488384000011</v>
      </c>
      <c r="F7883" s="174">
        <v>7877</v>
      </c>
      <c r="G7883" s="196">
        <v>54264.983987200016</v>
      </c>
    </row>
    <row r="7884" spans="1:7">
      <c r="A7884" s="190">
        <v>82081.488384000011</v>
      </c>
      <c r="F7884" s="174">
        <v>7878</v>
      </c>
      <c r="G7884" s="196">
        <v>67812.864000000001</v>
      </c>
    </row>
    <row r="7885" spans="1:7">
      <c r="A7885" s="190">
        <v>82081.488384000011</v>
      </c>
      <c r="F7885" s="174">
        <v>7879</v>
      </c>
      <c r="G7885" s="196">
        <v>87006.377687040018</v>
      </c>
    </row>
    <row r="7886" spans="1:7">
      <c r="A7886" s="190">
        <v>82081.488384000011</v>
      </c>
      <c r="F7886" s="174">
        <v>7880</v>
      </c>
      <c r="G7886" s="196">
        <v>39756.541441260008</v>
      </c>
    </row>
    <row r="7887" spans="1:7">
      <c r="A7887" s="190">
        <v>82081.488384000011</v>
      </c>
      <c r="F7887" s="174">
        <v>7881</v>
      </c>
      <c r="G7887" s="196">
        <v>35235.306611706248</v>
      </c>
    </row>
    <row r="7888" spans="1:7">
      <c r="A7888" s="190">
        <v>82081.488384000026</v>
      </c>
      <c r="F7888" s="174">
        <v>7882</v>
      </c>
      <c r="G7888" s="196">
        <v>41714.907360000005</v>
      </c>
    </row>
    <row r="7889" spans="1:7">
      <c r="A7889" s="190">
        <v>82117.580783616009</v>
      </c>
      <c r="F7889" s="174">
        <v>7883</v>
      </c>
      <c r="G7889" s="196">
        <v>80766.206029824025</v>
      </c>
    </row>
    <row r="7890" spans="1:7">
      <c r="A7890" s="190">
        <v>82117.580783616024</v>
      </c>
      <c r="F7890" s="174">
        <v>7884</v>
      </c>
      <c r="G7890" s="196">
        <v>64736.888159999995</v>
      </c>
    </row>
    <row r="7891" spans="1:7">
      <c r="A7891" s="190">
        <v>82117.580783616024</v>
      </c>
      <c r="F7891" s="174">
        <v>7885</v>
      </c>
      <c r="G7891" s="196">
        <v>98705.149820928011</v>
      </c>
    </row>
    <row r="7892" spans="1:7">
      <c r="A7892" s="190">
        <v>82117.580783616024</v>
      </c>
      <c r="F7892" s="174">
        <v>7886</v>
      </c>
      <c r="G7892" s="196">
        <v>102190.31617536004</v>
      </c>
    </row>
    <row r="7893" spans="1:7">
      <c r="A7893" s="190">
        <v>82117.580783616024</v>
      </c>
      <c r="F7893" s="174">
        <v>7887</v>
      </c>
      <c r="G7893" s="196">
        <v>70748.170632000008</v>
      </c>
    </row>
    <row r="7894" spans="1:7">
      <c r="A7894" s="190">
        <v>82117.580783616038</v>
      </c>
      <c r="F7894" s="174">
        <v>7888</v>
      </c>
      <c r="G7894" s="196">
        <v>49523.040000000001</v>
      </c>
    </row>
    <row r="7895" spans="1:7">
      <c r="A7895" s="190">
        <v>82208.459708928014</v>
      </c>
      <c r="F7895" s="174">
        <v>7889</v>
      </c>
      <c r="G7895" s="196">
        <v>44414.252031562493</v>
      </c>
    </row>
    <row r="7896" spans="1:7">
      <c r="A7896" s="190">
        <v>82208.459708928014</v>
      </c>
      <c r="F7896" s="174">
        <v>7890</v>
      </c>
      <c r="G7896" s="196">
        <v>55350.283666944008</v>
      </c>
    </row>
    <row r="7897" spans="1:7">
      <c r="A7897" s="190">
        <v>82208.459708928014</v>
      </c>
      <c r="F7897" s="174">
        <v>7891</v>
      </c>
      <c r="G7897" s="196">
        <v>61629.517528320008</v>
      </c>
    </row>
    <row r="7898" spans="1:7">
      <c r="A7898" s="190">
        <v>82208.459708928014</v>
      </c>
      <c r="F7898" s="174">
        <v>7892</v>
      </c>
      <c r="G7898" s="196">
        <v>54001.217536000018</v>
      </c>
    </row>
    <row r="7899" spans="1:7">
      <c r="A7899" s="190">
        <v>82208.459708928014</v>
      </c>
      <c r="F7899" s="174">
        <v>7893</v>
      </c>
      <c r="G7899" s="196">
        <v>46022.915839241621</v>
      </c>
    </row>
    <row r="7900" spans="1:7">
      <c r="A7900" s="190">
        <v>82208.459708928029</v>
      </c>
      <c r="F7900" s="174">
        <v>7894</v>
      </c>
      <c r="G7900" s="196">
        <v>69653.305128960012</v>
      </c>
    </row>
    <row r="7901" spans="1:7">
      <c r="A7901" s="190">
        <v>82254.291517439997</v>
      </c>
      <c r="F7901" s="174">
        <v>7895</v>
      </c>
      <c r="G7901" s="196">
        <v>102190.31617536001</v>
      </c>
    </row>
    <row r="7902" spans="1:7">
      <c r="A7902" s="190">
        <v>82254.291517439997</v>
      </c>
      <c r="F7902" s="174">
        <v>7896</v>
      </c>
      <c r="G7902" s="196">
        <v>64873.176345600019</v>
      </c>
    </row>
    <row r="7903" spans="1:7">
      <c r="A7903" s="190">
        <v>82254.291517440011</v>
      </c>
      <c r="F7903" s="174">
        <v>7897</v>
      </c>
      <c r="G7903" s="196">
        <v>76855.633623552014</v>
      </c>
    </row>
    <row r="7904" spans="1:7">
      <c r="A7904" s="190">
        <v>82254.291517440011</v>
      </c>
      <c r="F7904" s="174">
        <v>7898</v>
      </c>
      <c r="G7904" s="196">
        <v>45804.604160000024</v>
      </c>
    </row>
    <row r="7905" spans="1:7">
      <c r="A7905" s="190">
        <v>82254.291517440011</v>
      </c>
      <c r="F7905" s="174">
        <v>7899</v>
      </c>
      <c r="G7905" s="196">
        <v>70965.497344000018</v>
      </c>
    </row>
    <row r="7906" spans="1:7">
      <c r="A7906" s="190">
        <v>82254.291517440011</v>
      </c>
      <c r="F7906" s="174">
        <v>7900</v>
      </c>
      <c r="G7906" s="196">
        <v>57641.97962227714</v>
      </c>
    </row>
    <row r="7907" spans="1:7">
      <c r="A7907" s="190">
        <v>82254.291517440011</v>
      </c>
      <c r="F7907" s="174">
        <v>7901</v>
      </c>
      <c r="G7907" s="196">
        <v>78687.141120000015</v>
      </c>
    </row>
    <row r="7908" spans="1:7">
      <c r="A7908" s="190">
        <v>82254.291517440011</v>
      </c>
      <c r="F7908" s="174">
        <v>7902</v>
      </c>
      <c r="G7908" s="196">
        <v>85479.950008320011</v>
      </c>
    </row>
    <row r="7909" spans="1:7">
      <c r="A7909" s="190">
        <v>82254.291517440011</v>
      </c>
      <c r="F7909" s="174">
        <v>7903</v>
      </c>
      <c r="G7909" s="196">
        <v>44433.781610820006</v>
      </c>
    </row>
    <row r="7910" spans="1:7">
      <c r="A7910" s="190">
        <v>82254.291517440011</v>
      </c>
      <c r="F7910" s="174">
        <v>7904</v>
      </c>
      <c r="G7910" s="196">
        <v>67417.222476800016</v>
      </c>
    </row>
    <row r="7911" spans="1:7">
      <c r="A7911" s="190">
        <v>82254.291517440011</v>
      </c>
      <c r="F7911" s="174">
        <v>7905</v>
      </c>
      <c r="G7911" s="196">
        <v>51523.010338408007</v>
      </c>
    </row>
    <row r="7912" spans="1:7">
      <c r="A7912" s="190">
        <v>82254.291517440011</v>
      </c>
      <c r="F7912" s="174">
        <v>7906</v>
      </c>
      <c r="G7912" s="196">
        <v>102575.94000998403</v>
      </c>
    </row>
    <row r="7913" spans="1:7">
      <c r="A7913" s="190">
        <v>82254.291517440011</v>
      </c>
      <c r="F7913" s="174">
        <v>7907</v>
      </c>
      <c r="G7913" s="196">
        <v>54439.407150016006</v>
      </c>
    </row>
    <row r="7914" spans="1:7">
      <c r="A7914" s="190">
        <v>82254.291517440026</v>
      </c>
      <c r="F7914" s="174">
        <v>7908</v>
      </c>
      <c r="G7914" s="196">
        <v>63735.050444800021</v>
      </c>
    </row>
    <row r="7915" spans="1:7">
      <c r="A7915" s="190">
        <v>82254.291517440026</v>
      </c>
      <c r="F7915" s="174">
        <v>7909</v>
      </c>
      <c r="G7915" s="196">
        <v>69025.059631718424</v>
      </c>
    </row>
    <row r="7916" spans="1:7">
      <c r="A7916" s="190">
        <v>82254.291517440026</v>
      </c>
      <c r="F7916" s="174">
        <v>7910</v>
      </c>
      <c r="G7916" s="196">
        <v>61201.109760000007</v>
      </c>
    </row>
    <row r="7917" spans="1:7">
      <c r="A7917" s="190">
        <v>82254.29151744004</v>
      </c>
      <c r="F7917" s="174">
        <v>7911</v>
      </c>
      <c r="G7917" s="196">
        <v>71763.466264366318</v>
      </c>
    </row>
    <row r="7918" spans="1:7">
      <c r="A7918" s="190">
        <v>82254.29151744004</v>
      </c>
      <c r="F7918" s="174">
        <v>7912</v>
      </c>
      <c r="G7918" s="196">
        <v>85479.95000832004</v>
      </c>
    </row>
    <row r="7919" spans="1:7">
      <c r="A7919" s="190">
        <v>82254.29151744004</v>
      </c>
      <c r="F7919" s="174">
        <v>7913</v>
      </c>
      <c r="G7919" s="196">
        <v>71652.627277414445</v>
      </c>
    </row>
    <row r="7920" spans="1:7">
      <c r="A7920" s="190">
        <v>82254.29151744004</v>
      </c>
      <c r="F7920" s="174">
        <v>7914</v>
      </c>
      <c r="G7920" s="196">
        <v>49076.361600000011</v>
      </c>
    </row>
    <row r="7921" spans="1:7">
      <c r="A7921" s="190">
        <v>82345.32173951999</v>
      </c>
      <c r="F7921" s="174">
        <v>7915</v>
      </c>
      <c r="G7921" s="196">
        <v>87334.703640576001</v>
      </c>
    </row>
    <row r="7922" spans="1:7">
      <c r="A7922" s="190">
        <v>82345.32173951999</v>
      </c>
      <c r="F7922" s="174">
        <v>7916</v>
      </c>
      <c r="G7922" s="196">
        <v>95377.628430336044</v>
      </c>
    </row>
    <row r="7923" spans="1:7">
      <c r="A7923" s="190">
        <v>82345.321739520004</v>
      </c>
      <c r="F7923" s="174">
        <v>7917</v>
      </c>
      <c r="G7923" s="196">
        <v>68545.242931200017</v>
      </c>
    </row>
    <row r="7924" spans="1:7">
      <c r="A7924" s="190">
        <v>82345.321739520004</v>
      </c>
      <c r="F7924" s="174">
        <v>7918</v>
      </c>
      <c r="G7924" s="196">
        <v>67887.912000000011</v>
      </c>
    </row>
    <row r="7925" spans="1:7">
      <c r="A7925" s="190">
        <v>82345.321739520004</v>
      </c>
      <c r="F7925" s="174">
        <v>7919</v>
      </c>
      <c r="G7925" s="196">
        <v>114885.0528111821</v>
      </c>
    </row>
    <row r="7926" spans="1:7">
      <c r="A7926" s="190">
        <v>82345.321739520004</v>
      </c>
      <c r="F7926" s="174">
        <v>7920</v>
      </c>
      <c r="G7926" s="196">
        <v>48871.261182799994</v>
      </c>
    </row>
    <row r="7927" spans="1:7">
      <c r="A7927" s="190">
        <v>82345.321739520004</v>
      </c>
      <c r="F7927" s="174">
        <v>7921</v>
      </c>
      <c r="G7927" s="196">
        <v>64181.19579791362</v>
      </c>
    </row>
    <row r="7928" spans="1:7">
      <c r="A7928" s="190">
        <v>82345.321739520004</v>
      </c>
      <c r="F7928" s="174">
        <v>7922</v>
      </c>
      <c r="G7928" s="196">
        <v>87798.283775999997</v>
      </c>
    </row>
    <row r="7929" spans="1:7">
      <c r="A7929" s="190">
        <v>82345.321739520019</v>
      </c>
      <c r="F7929" s="174">
        <v>7923</v>
      </c>
      <c r="G7929" s="196">
        <v>61268.840580000004</v>
      </c>
    </row>
    <row r="7930" spans="1:7">
      <c r="A7930" s="190">
        <v>82345.321739520019</v>
      </c>
      <c r="F7930" s="174">
        <v>7924</v>
      </c>
      <c r="G7930" s="196">
        <v>94005.529214320704</v>
      </c>
    </row>
    <row r="7931" spans="1:7">
      <c r="A7931" s="190">
        <v>82345.321739520019</v>
      </c>
      <c r="F7931" s="174">
        <v>7925</v>
      </c>
      <c r="G7931" s="196">
        <v>71462.255825408021</v>
      </c>
    </row>
    <row r="7932" spans="1:7">
      <c r="A7932" s="190">
        <v>82381.530150420513</v>
      </c>
      <c r="F7932" s="174">
        <v>7926</v>
      </c>
      <c r="G7932" s="196">
        <v>47276.686350000004</v>
      </c>
    </row>
    <row r="7933" spans="1:7">
      <c r="A7933" s="190">
        <v>82391.2298496</v>
      </c>
      <c r="F7933" s="174">
        <v>7927</v>
      </c>
      <c r="G7933" s="196">
        <v>95377.62843033603</v>
      </c>
    </row>
    <row r="7934" spans="1:7">
      <c r="A7934" s="190">
        <v>82391.229849600015</v>
      </c>
      <c r="F7934" s="174">
        <v>7928</v>
      </c>
      <c r="G7934" s="196">
        <v>61295.781361920024</v>
      </c>
    </row>
    <row r="7935" spans="1:7">
      <c r="A7935" s="190">
        <v>82427.458446950433</v>
      </c>
      <c r="F7935" s="174">
        <v>7929</v>
      </c>
      <c r="G7935" s="196">
        <v>125550.67392</v>
      </c>
    </row>
    <row r="7936" spans="1:7">
      <c r="A7936" s="190">
        <v>82427.458446950433</v>
      </c>
      <c r="F7936" s="174">
        <v>7930</v>
      </c>
      <c r="G7936" s="196">
        <v>68986.599105742091</v>
      </c>
    </row>
    <row r="7937" spans="1:7">
      <c r="A7937" s="190">
        <v>82427.458446950433</v>
      </c>
      <c r="F7937" s="174">
        <v>7931</v>
      </c>
      <c r="G7937" s="196">
        <v>68507.049757440007</v>
      </c>
    </row>
    <row r="7938" spans="1:7">
      <c r="A7938" s="190">
        <v>82427.458446950448</v>
      </c>
      <c r="F7938" s="174">
        <v>7932</v>
      </c>
      <c r="G7938" s="196">
        <v>64082.067660800021</v>
      </c>
    </row>
    <row r="7939" spans="1:7">
      <c r="A7939" s="190">
        <v>82472.701186563849</v>
      </c>
      <c r="F7939" s="174">
        <v>7933</v>
      </c>
      <c r="G7939" s="196">
        <v>45365.350000000006</v>
      </c>
    </row>
    <row r="7940" spans="1:7">
      <c r="A7940" s="190">
        <v>82518.680311603195</v>
      </c>
      <c r="F7940" s="174">
        <v>7934</v>
      </c>
      <c r="G7940" s="196">
        <v>54264.983987200008</v>
      </c>
    </row>
    <row r="7941" spans="1:7">
      <c r="A7941" s="190">
        <v>82518.680311603195</v>
      </c>
      <c r="F7941" s="174">
        <v>7935</v>
      </c>
      <c r="G7941" s="196">
        <v>90949.017600000021</v>
      </c>
    </row>
    <row r="7942" spans="1:7">
      <c r="A7942" s="190">
        <v>82518.68031160321</v>
      </c>
      <c r="F7942" s="174">
        <v>7936</v>
      </c>
      <c r="G7942" s="196">
        <v>91241.353728000002</v>
      </c>
    </row>
    <row r="7943" spans="1:7">
      <c r="A7943" s="190">
        <v>82518.68031160321</v>
      </c>
      <c r="F7943" s="174">
        <v>7937</v>
      </c>
      <c r="G7943" s="196">
        <v>35005.759759600012</v>
      </c>
    </row>
    <row r="7944" spans="1:7">
      <c r="A7944" s="190">
        <v>82518.68031160321</v>
      </c>
      <c r="F7944" s="174">
        <v>7938</v>
      </c>
      <c r="G7944" s="196">
        <v>69430.136832000018</v>
      </c>
    </row>
    <row r="7945" spans="1:7">
      <c r="A7945" s="190">
        <v>82518.68031160321</v>
      </c>
      <c r="F7945" s="174">
        <v>7939</v>
      </c>
      <c r="G7945" s="196">
        <v>64046.361352960026</v>
      </c>
    </row>
    <row r="7946" spans="1:7">
      <c r="A7946" s="190">
        <v>82518.68031160321</v>
      </c>
      <c r="F7946" s="174">
        <v>7940</v>
      </c>
      <c r="G7946" s="196">
        <v>68880.049002240019</v>
      </c>
    </row>
    <row r="7947" spans="1:7">
      <c r="A7947" s="190">
        <v>82518.68031160321</v>
      </c>
      <c r="F7947" s="174">
        <v>7941</v>
      </c>
      <c r="G7947" s="196">
        <v>61099.390464000018</v>
      </c>
    </row>
    <row r="7948" spans="1:7">
      <c r="A7948" s="190">
        <v>82518.68031160321</v>
      </c>
      <c r="F7948" s="174">
        <v>7942</v>
      </c>
      <c r="G7948" s="196">
        <v>67417.222476800016</v>
      </c>
    </row>
    <row r="7949" spans="1:7">
      <c r="A7949" s="190">
        <v>82518.680311603224</v>
      </c>
      <c r="F7949" s="174">
        <v>7943</v>
      </c>
      <c r="G7949" s="196">
        <v>91727.333991014428</v>
      </c>
    </row>
    <row r="7950" spans="1:7">
      <c r="A7950" s="190">
        <v>82518.680311603224</v>
      </c>
      <c r="F7950" s="174">
        <v>7944</v>
      </c>
      <c r="G7950" s="196">
        <v>57425.280450764825</v>
      </c>
    </row>
    <row r="7951" spans="1:7">
      <c r="A7951" s="190">
        <v>82518.680311603224</v>
      </c>
      <c r="F7951" s="174">
        <v>7945</v>
      </c>
      <c r="G7951" s="196">
        <v>72384.807290880024</v>
      </c>
    </row>
    <row r="7952" spans="1:7">
      <c r="A7952" s="190">
        <v>82564.685070336025</v>
      </c>
      <c r="F7952" s="174">
        <v>7946</v>
      </c>
      <c r="G7952" s="196">
        <v>68880.049002240019</v>
      </c>
    </row>
    <row r="7953" spans="1:7">
      <c r="A7953" s="190">
        <v>82564.685070336025</v>
      </c>
      <c r="F7953" s="174">
        <v>7947</v>
      </c>
      <c r="G7953" s="196">
        <v>56786.744000000013</v>
      </c>
    </row>
    <row r="7954" spans="1:7">
      <c r="A7954" s="190">
        <v>82610.003130825629</v>
      </c>
      <c r="F7954" s="174">
        <v>7948</v>
      </c>
      <c r="G7954" s="196">
        <v>48891.864000000001</v>
      </c>
    </row>
    <row r="7955" spans="1:7">
      <c r="A7955" s="190">
        <v>82654.559999999998</v>
      </c>
      <c r="F7955" s="174">
        <v>7949</v>
      </c>
      <c r="G7955" s="196">
        <v>65117.980784640014</v>
      </c>
    </row>
    <row r="7956" spans="1:7">
      <c r="A7956" s="190">
        <v>82656.058802687985</v>
      </c>
      <c r="F7956" s="174">
        <v>7950</v>
      </c>
      <c r="G7956" s="196">
        <v>58858.819703999994</v>
      </c>
    </row>
    <row r="7957" spans="1:7">
      <c r="A7957" s="190">
        <v>82656.058802687985</v>
      </c>
      <c r="F7957" s="174">
        <v>7951</v>
      </c>
      <c r="G7957" s="196">
        <v>80900.666972160019</v>
      </c>
    </row>
    <row r="7958" spans="1:7">
      <c r="A7958" s="190">
        <v>82656.058802688014</v>
      </c>
      <c r="F7958" s="174">
        <v>7952</v>
      </c>
      <c r="G7958" s="196">
        <v>61201.109760000007</v>
      </c>
    </row>
    <row r="7959" spans="1:7">
      <c r="A7959" s="190">
        <v>82656.058802688014</v>
      </c>
      <c r="F7959" s="174">
        <v>7953</v>
      </c>
      <c r="G7959" s="196">
        <v>57001.03360000001</v>
      </c>
    </row>
    <row r="7960" spans="1:7">
      <c r="A7960" s="190">
        <v>82656.058802688014</v>
      </c>
      <c r="F7960" s="174">
        <v>7954</v>
      </c>
      <c r="G7960" s="196">
        <v>45536.54</v>
      </c>
    </row>
    <row r="7961" spans="1:7">
      <c r="A7961" s="190">
        <v>82656.058802688029</v>
      </c>
      <c r="F7961" s="174">
        <v>7955</v>
      </c>
      <c r="G7961" s="196">
        <v>71612.702679777329</v>
      </c>
    </row>
    <row r="7962" spans="1:7">
      <c r="A7962" s="190">
        <v>82828.569599999988</v>
      </c>
      <c r="F7962" s="174">
        <v>7956</v>
      </c>
      <c r="G7962" s="196">
        <v>71233.291673600019</v>
      </c>
    </row>
    <row r="7963" spans="1:7">
      <c r="A7963" s="190">
        <v>82828.569600000003</v>
      </c>
      <c r="F7963" s="174">
        <v>7957</v>
      </c>
      <c r="G7963" s="196">
        <v>80641.462272000019</v>
      </c>
    </row>
    <row r="7964" spans="1:7">
      <c r="A7964" s="190">
        <v>82828.569600000003</v>
      </c>
      <c r="F7964" s="174">
        <v>7958</v>
      </c>
      <c r="G7964" s="196">
        <v>120477.00433305603</v>
      </c>
    </row>
    <row r="7965" spans="1:7">
      <c r="A7965" s="190">
        <v>82828.569600000003</v>
      </c>
      <c r="F7965" s="174">
        <v>7959</v>
      </c>
      <c r="G7965" s="196">
        <v>67671.627089920017</v>
      </c>
    </row>
    <row r="7966" spans="1:7">
      <c r="A7966" s="190">
        <v>82828.569600000003</v>
      </c>
      <c r="F7966" s="174">
        <v>7960</v>
      </c>
      <c r="G7966" s="196">
        <v>85754.706990489634</v>
      </c>
    </row>
    <row r="7967" spans="1:7">
      <c r="A7967" s="190">
        <v>82828.569600000003</v>
      </c>
      <c r="F7967" s="174">
        <v>7961</v>
      </c>
      <c r="G7967" s="196">
        <v>100397.50361088004</v>
      </c>
    </row>
    <row r="7968" spans="1:7">
      <c r="A7968" s="190">
        <v>82828.569600000017</v>
      </c>
      <c r="F7968" s="174">
        <v>7962</v>
      </c>
      <c r="G7968" s="196">
        <v>72001.305600000022</v>
      </c>
    </row>
    <row r="7969" spans="1:7">
      <c r="A7969" s="190">
        <v>82966.463999999978</v>
      </c>
      <c r="F7969" s="174">
        <v>7963</v>
      </c>
      <c r="G7969" s="196">
        <v>96715.834951680037</v>
      </c>
    </row>
    <row r="7970" spans="1:7">
      <c r="A7970" s="190">
        <v>82966.464000000007</v>
      </c>
      <c r="F7970" s="174">
        <v>7964</v>
      </c>
      <c r="G7970" s="196">
        <v>44002.871808000018</v>
      </c>
    </row>
    <row r="7971" spans="1:7">
      <c r="A7971" s="190">
        <v>83002.945536000014</v>
      </c>
      <c r="F7971" s="174">
        <v>7965</v>
      </c>
      <c r="G7971" s="196">
        <v>52530.3721922775</v>
      </c>
    </row>
    <row r="7972" spans="1:7">
      <c r="A7972" s="190">
        <v>83002.945536000028</v>
      </c>
      <c r="F7972" s="174">
        <v>7966</v>
      </c>
      <c r="G7972" s="196">
        <v>61397.827612799992</v>
      </c>
    </row>
    <row r="7973" spans="1:7">
      <c r="A7973" s="190">
        <v>83094.804287999985</v>
      </c>
      <c r="F7973" s="174">
        <v>7967</v>
      </c>
      <c r="G7973" s="196">
        <v>48370.350784000017</v>
      </c>
    </row>
    <row r="7974" spans="1:7">
      <c r="A7974" s="190">
        <v>83094.804287999985</v>
      </c>
      <c r="F7974" s="174">
        <v>7968</v>
      </c>
      <c r="G7974" s="196">
        <v>112084.93105152006</v>
      </c>
    </row>
    <row r="7975" spans="1:7">
      <c r="A7975" s="190">
        <v>83094.804287999985</v>
      </c>
      <c r="F7975" s="174">
        <v>7969</v>
      </c>
      <c r="G7975" s="196">
        <v>55026.354935999996</v>
      </c>
    </row>
    <row r="7976" spans="1:7">
      <c r="A7976" s="190">
        <v>83094.804287999999</v>
      </c>
      <c r="F7976" s="174">
        <v>7970</v>
      </c>
      <c r="G7976" s="196">
        <v>51215.891578880022</v>
      </c>
    </row>
    <row r="7977" spans="1:7">
      <c r="A7977" s="190">
        <v>83094.804287999999</v>
      </c>
      <c r="F7977" s="174">
        <v>7971</v>
      </c>
      <c r="G7977" s="196">
        <v>68287.55404800002</v>
      </c>
    </row>
    <row r="7978" spans="1:7">
      <c r="A7978" s="190">
        <v>83094.804287999999</v>
      </c>
      <c r="F7978" s="174">
        <v>7972</v>
      </c>
      <c r="G7978" s="196">
        <v>91484.415590400007</v>
      </c>
    </row>
    <row r="7979" spans="1:7">
      <c r="A7979" s="190">
        <v>83094.804287999999</v>
      </c>
      <c r="F7979" s="174">
        <v>7973</v>
      </c>
      <c r="G7979" s="196">
        <v>41028.422540000007</v>
      </c>
    </row>
    <row r="7980" spans="1:7">
      <c r="A7980" s="190">
        <v>83141.130239999999</v>
      </c>
      <c r="F7980" s="174">
        <v>7974</v>
      </c>
      <c r="G7980" s="196">
        <v>85158.596812800024</v>
      </c>
    </row>
    <row r="7981" spans="1:7">
      <c r="A7981" s="190">
        <v>83141.130239999999</v>
      </c>
      <c r="F7981" s="174">
        <v>7975</v>
      </c>
      <c r="G7981" s="196">
        <v>60972.136008017944</v>
      </c>
    </row>
    <row r="7982" spans="1:7">
      <c r="A7982" s="190">
        <v>83141.130239999999</v>
      </c>
      <c r="F7982" s="174">
        <v>7976</v>
      </c>
      <c r="G7982" s="196">
        <v>31203.195037000009</v>
      </c>
    </row>
    <row r="7983" spans="1:7">
      <c r="A7983" s="190">
        <v>83141.130239999999</v>
      </c>
      <c r="F7983" s="174">
        <v>7977</v>
      </c>
      <c r="G7983" s="196">
        <v>76194.533990400028</v>
      </c>
    </row>
    <row r="7984" spans="1:7">
      <c r="A7984" s="190">
        <v>83141.130239999999</v>
      </c>
      <c r="F7984" s="174">
        <v>7978</v>
      </c>
      <c r="G7984" s="196">
        <v>57488.832588118414</v>
      </c>
    </row>
    <row r="7985" spans="1:7">
      <c r="A7985" s="190">
        <v>83141.130239999999</v>
      </c>
      <c r="F7985" s="174">
        <v>7979</v>
      </c>
      <c r="G7985" s="196">
        <v>81116.181823488019</v>
      </c>
    </row>
    <row r="7986" spans="1:7">
      <c r="A7986" s="190">
        <v>83141.130240000013</v>
      </c>
      <c r="F7986" s="174">
        <v>7980</v>
      </c>
      <c r="G7986" s="196">
        <v>38977.001412999998</v>
      </c>
    </row>
    <row r="7987" spans="1:7">
      <c r="A7987" s="190">
        <v>83141.130240000013</v>
      </c>
      <c r="F7987" s="174">
        <v>7981</v>
      </c>
      <c r="G7987" s="196">
        <v>82254.291517440026</v>
      </c>
    </row>
    <row r="7988" spans="1:7">
      <c r="A7988" s="190">
        <v>83141.130240000013</v>
      </c>
      <c r="F7988" s="174">
        <v>7982</v>
      </c>
      <c r="G7988" s="196">
        <v>51250.03646000001</v>
      </c>
    </row>
    <row r="7989" spans="1:7">
      <c r="A7989" s="190">
        <v>83141.130240000013</v>
      </c>
      <c r="F7989" s="174">
        <v>7983</v>
      </c>
      <c r="G7989" s="196">
        <v>78984.073728000003</v>
      </c>
    </row>
    <row r="7990" spans="1:7">
      <c r="A7990" s="190">
        <v>83233.141919999995</v>
      </c>
      <c r="F7990" s="174">
        <v>7984</v>
      </c>
      <c r="G7990" s="196">
        <v>56033.596358208008</v>
      </c>
    </row>
    <row r="7991" spans="1:7">
      <c r="A7991" s="190">
        <v>83233.141919999995</v>
      </c>
      <c r="F7991" s="174">
        <v>7985</v>
      </c>
      <c r="G7991" s="196">
        <v>75223.427184640022</v>
      </c>
    </row>
    <row r="7992" spans="1:7">
      <c r="A7992" s="190">
        <v>83233.141919999995</v>
      </c>
      <c r="F7992" s="174">
        <v>7986</v>
      </c>
      <c r="G7992" s="196">
        <v>90458.150753402922</v>
      </c>
    </row>
    <row r="7993" spans="1:7">
      <c r="A7993" s="190">
        <v>83233.141919999995</v>
      </c>
      <c r="F7993" s="174">
        <v>7987</v>
      </c>
      <c r="G7993" s="196">
        <v>48708.943239488013</v>
      </c>
    </row>
    <row r="7994" spans="1:7">
      <c r="A7994" s="190">
        <v>83233.141919999995</v>
      </c>
      <c r="F7994" s="174">
        <v>7988</v>
      </c>
      <c r="G7994" s="196">
        <v>55644.087744000004</v>
      </c>
    </row>
    <row r="7995" spans="1:7">
      <c r="A7995" s="190">
        <v>83233.141919999995</v>
      </c>
      <c r="F7995" s="174">
        <v>7989</v>
      </c>
      <c r="G7995" s="196">
        <v>74982.412288000021</v>
      </c>
    </row>
    <row r="7996" spans="1:7">
      <c r="A7996" s="190">
        <v>83408.369587199981</v>
      </c>
      <c r="F7996" s="174">
        <v>7990</v>
      </c>
      <c r="G7996" s="196">
        <v>77392.219680000009</v>
      </c>
    </row>
    <row r="7997" spans="1:7">
      <c r="A7997" s="190">
        <v>83408.369587199995</v>
      </c>
      <c r="F7997" s="174">
        <v>7991</v>
      </c>
      <c r="G7997" s="196">
        <v>69025.05963171841</v>
      </c>
    </row>
    <row r="7998" spans="1:7">
      <c r="A7998" s="190">
        <v>83408.369587199995</v>
      </c>
      <c r="F7998" s="174">
        <v>7992</v>
      </c>
      <c r="G7998" s="196">
        <v>76609.389158400008</v>
      </c>
    </row>
    <row r="7999" spans="1:7">
      <c r="A7999" s="190">
        <v>83408.369587199995</v>
      </c>
      <c r="F7999" s="174">
        <v>7993</v>
      </c>
      <c r="G7999" s="196">
        <v>71502.096547840018</v>
      </c>
    </row>
    <row r="8000" spans="1:7">
      <c r="A8000" s="190">
        <v>83408.36958720001</v>
      </c>
      <c r="F8000" s="174">
        <v>7994</v>
      </c>
      <c r="G8000" s="196">
        <v>50867.0953056</v>
      </c>
    </row>
    <row r="8001" spans="1:7">
      <c r="A8001" s="190">
        <v>83408.36958720001</v>
      </c>
      <c r="F8001" s="174">
        <v>7995</v>
      </c>
      <c r="G8001" s="196">
        <v>68765.566926336018</v>
      </c>
    </row>
    <row r="8002" spans="1:7">
      <c r="A8002" s="190">
        <v>83408.36958720001</v>
      </c>
      <c r="F8002" s="174">
        <v>7996</v>
      </c>
      <c r="G8002" s="196">
        <v>73441.331711999999</v>
      </c>
    </row>
    <row r="8003" spans="1:7">
      <c r="A8003" s="190">
        <v>83408.36958720001</v>
      </c>
      <c r="F8003" s="174">
        <v>7997</v>
      </c>
      <c r="G8003" s="196">
        <v>86727.610367999994</v>
      </c>
    </row>
    <row r="8004" spans="1:7">
      <c r="A8004" s="190">
        <v>83408.369587200024</v>
      </c>
      <c r="F8004" s="174">
        <v>7998</v>
      </c>
      <c r="G8004" s="196">
        <v>34986.254670582501</v>
      </c>
    </row>
    <row r="8005" spans="1:7">
      <c r="A8005" s="190">
        <v>83547.229247999974</v>
      </c>
      <c r="F8005" s="174">
        <v>7999</v>
      </c>
      <c r="G8005" s="196">
        <v>41028.42254</v>
      </c>
    </row>
    <row r="8006" spans="1:7">
      <c r="A8006" s="190">
        <v>83547.229247999989</v>
      </c>
      <c r="F8006" s="174">
        <v>8000</v>
      </c>
      <c r="G8006" s="196">
        <v>36592.024000000012</v>
      </c>
    </row>
    <row r="8007" spans="1:7">
      <c r="A8007" s="190">
        <v>83547.229247999989</v>
      </c>
      <c r="F8007" s="174">
        <v>8001</v>
      </c>
      <c r="G8007" s="196">
        <v>48531.540400000005</v>
      </c>
    </row>
    <row r="8008" spans="1:7">
      <c r="A8008" s="190">
        <v>83547.229248000003</v>
      </c>
      <c r="F8008" s="174">
        <v>8002</v>
      </c>
      <c r="G8008" s="196">
        <v>68765.566926336018</v>
      </c>
    </row>
    <row r="8009" spans="1:7">
      <c r="A8009" s="190">
        <v>83547.229248000003</v>
      </c>
      <c r="F8009" s="174">
        <v>8003</v>
      </c>
      <c r="G8009" s="196">
        <v>68803.904225280014</v>
      </c>
    </row>
    <row r="8010" spans="1:7">
      <c r="A8010" s="190">
        <v>83583.966154752008</v>
      </c>
      <c r="F8010" s="174">
        <v>8004</v>
      </c>
      <c r="G8010" s="196">
        <v>68401.240319999997</v>
      </c>
    </row>
    <row r="8011" spans="1:7">
      <c r="A8011" s="190">
        <v>83583.966154752008</v>
      </c>
      <c r="F8011" s="174">
        <v>8005</v>
      </c>
      <c r="G8011" s="196">
        <v>82081.488384000026</v>
      </c>
    </row>
    <row r="8012" spans="1:7">
      <c r="A8012" s="190">
        <v>83583.966154752008</v>
      </c>
      <c r="F8012" s="174">
        <v>8006</v>
      </c>
      <c r="G8012" s="196">
        <v>79781.286674432034</v>
      </c>
    </row>
    <row r="8013" spans="1:7">
      <c r="A8013" s="190">
        <v>83583.966154752023</v>
      </c>
      <c r="F8013" s="174">
        <v>8007</v>
      </c>
      <c r="G8013" s="196">
        <v>38830.471332500005</v>
      </c>
    </row>
    <row r="8014" spans="1:7">
      <c r="A8014" s="190">
        <v>83664.586342400027</v>
      </c>
      <c r="F8014" s="174">
        <v>8008</v>
      </c>
      <c r="G8014" s="196">
        <v>48790.034709920008</v>
      </c>
    </row>
    <row r="8015" spans="1:7">
      <c r="A8015" s="190">
        <v>83664.586342400027</v>
      </c>
      <c r="F8015" s="174">
        <v>8009</v>
      </c>
      <c r="G8015" s="196">
        <v>60354.301952000023</v>
      </c>
    </row>
    <row r="8016" spans="1:7">
      <c r="A8016" s="190">
        <v>83676.467918015987</v>
      </c>
      <c r="F8016" s="174">
        <v>8010</v>
      </c>
      <c r="G8016" s="196">
        <v>56573.26</v>
      </c>
    </row>
    <row r="8017" spans="1:7">
      <c r="A8017" s="190">
        <v>83711.229952000038</v>
      </c>
      <c r="F8017" s="174">
        <v>8011</v>
      </c>
      <c r="G8017" s="196">
        <v>67671.627089920017</v>
      </c>
    </row>
    <row r="8018" spans="1:7">
      <c r="A8018" s="190">
        <v>83723.118151679984</v>
      </c>
      <c r="F8018" s="174">
        <v>8012</v>
      </c>
      <c r="G8018" s="196">
        <v>120864.25184698369</v>
      </c>
    </row>
    <row r="8019" spans="1:7">
      <c r="A8019" s="190">
        <v>83723.118151680013</v>
      </c>
      <c r="F8019" s="174">
        <v>8013</v>
      </c>
      <c r="G8019" s="196">
        <v>75223.427184640022</v>
      </c>
    </row>
    <row r="8020" spans="1:7">
      <c r="A8020" s="190">
        <v>83897.856</v>
      </c>
      <c r="F8020" s="174">
        <v>8014</v>
      </c>
      <c r="G8020" s="196">
        <v>51357.931273600007</v>
      </c>
    </row>
    <row r="8021" spans="1:7">
      <c r="A8021" s="190">
        <v>83933.508227072045</v>
      </c>
      <c r="F8021" s="174">
        <v>8015</v>
      </c>
      <c r="G8021" s="196">
        <v>47276.686349999996</v>
      </c>
    </row>
    <row r="8022" spans="1:7">
      <c r="A8022" s="190">
        <v>83980.301762560019</v>
      </c>
      <c r="F8022" s="174">
        <v>8016</v>
      </c>
      <c r="G8022" s="196">
        <v>89355.041075363886</v>
      </c>
    </row>
    <row r="8023" spans="1:7">
      <c r="A8023" s="190">
        <v>83980.301762560033</v>
      </c>
      <c r="F8023" s="174">
        <v>8017</v>
      </c>
      <c r="G8023" s="196">
        <v>61956.652320000008</v>
      </c>
    </row>
    <row r="8024" spans="1:7">
      <c r="A8024" s="190">
        <v>83980.301762560033</v>
      </c>
      <c r="F8024" s="174">
        <v>8018</v>
      </c>
      <c r="G8024" s="196">
        <v>71731.924715315239</v>
      </c>
    </row>
    <row r="8025" spans="1:7">
      <c r="A8025" s="190">
        <v>83980.301762560033</v>
      </c>
      <c r="F8025" s="174">
        <v>8019</v>
      </c>
      <c r="G8025" s="196">
        <v>71193.600728320016</v>
      </c>
    </row>
    <row r="8026" spans="1:7">
      <c r="A8026" s="190">
        <v>83980.301762560033</v>
      </c>
      <c r="F8026" s="174">
        <v>8020</v>
      </c>
      <c r="G8026" s="196">
        <v>102575.94000998404</v>
      </c>
    </row>
    <row r="8027" spans="1:7">
      <c r="A8027" s="190">
        <v>83980.301762560033</v>
      </c>
      <c r="F8027" s="174">
        <v>8021</v>
      </c>
      <c r="G8027" s="196">
        <v>60742.917451596826</v>
      </c>
    </row>
    <row r="8028" spans="1:7">
      <c r="A8028" s="190">
        <v>83980.301762560033</v>
      </c>
      <c r="F8028" s="174">
        <v>8022</v>
      </c>
      <c r="G8028" s="196">
        <v>48370.350784000017</v>
      </c>
    </row>
    <row r="8029" spans="1:7">
      <c r="A8029" s="190">
        <v>83980.301762560033</v>
      </c>
      <c r="F8029" s="174">
        <v>8023</v>
      </c>
      <c r="G8029" s="196">
        <v>100776.36211507203</v>
      </c>
    </row>
    <row r="8030" spans="1:7">
      <c r="A8030" s="190">
        <v>83980.301762560033</v>
      </c>
      <c r="F8030" s="174">
        <v>8024</v>
      </c>
      <c r="G8030" s="196">
        <v>52750.828979999998</v>
      </c>
    </row>
    <row r="8031" spans="1:7">
      <c r="A8031" s="190">
        <v>83980.301762560033</v>
      </c>
      <c r="F8031" s="174">
        <v>8025</v>
      </c>
      <c r="G8031" s="196">
        <v>26511.058491406246</v>
      </c>
    </row>
    <row r="8032" spans="1:7">
      <c r="A8032" s="190">
        <v>83980.301762560033</v>
      </c>
      <c r="F8032" s="174">
        <v>8026</v>
      </c>
      <c r="G8032" s="196">
        <v>57858.447360000006</v>
      </c>
    </row>
    <row r="8033" spans="1:7">
      <c r="A8033" s="190">
        <v>83980.301762560033</v>
      </c>
      <c r="F8033" s="174">
        <v>8027</v>
      </c>
      <c r="G8033" s="196">
        <v>68880.049002240004</v>
      </c>
    </row>
    <row r="8034" spans="1:7">
      <c r="A8034" s="190">
        <v>83980.301762560048</v>
      </c>
      <c r="F8034" s="174">
        <v>8028</v>
      </c>
      <c r="G8034" s="196">
        <v>64873.176345599997</v>
      </c>
    </row>
    <row r="8035" spans="1:7">
      <c r="A8035" s="190">
        <v>84157.102397849652</v>
      </c>
      <c r="F8035" s="174">
        <v>8029</v>
      </c>
      <c r="G8035" s="196">
        <v>67887.911999999997</v>
      </c>
    </row>
    <row r="8036" spans="1:7">
      <c r="A8036" s="190">
        <v>84157.102397849652</v>
      </c>
      <c r="F8036" s="174">
        <v>8030</v>
      </c>
      <c r="G8036" s="196">
        <v>54264.983987200016</v>
      </c>
    </row>
    <row r="8037" spans="1:7">
      <c r="A8037" s="190">
        <v>84157.102397849667</v>
      </c>
      <c r="F8037" s="174">
        <v>8031</v>
      </c>
      <c r="G8037" s="196">
        <v>48627.986547123211</v>
      </c>
    </row>
    <row r="8038" spans="1:7">
      <c r="A8038" s="190">
        <v>84167.527679999985</v>
      </c>
      <c r="F8038" s="174">
        <v>8032</v>
      </c>
      <c r="G8038" s="196">
        <v>112445.20404418562</v>
      </c>
    </row>
    <row r="8039" spans="1:7">
      <c r="A8039" s="190">
        <v>84250.238446796837</v>
      </c>
      <c r="F8039" s="174">
        <v>8033</v>
      </c>
      <c r="G8039" s="196">
        <v>45804.604160000024</v>
      </c>
    </row>
    <row r="8040" spans="1:7">
      <c r="A8040" s="190">
        <v>84250.238446796837</v>
      </c>
      <c r="F8040" s="174">
        <v>8034</v>
      </c>
      <c r="G8040" s="196">
        <v>43490.127892400014</v>
      </c>
    </row>
    <row r="8041" spans="1:7">
      <c r="A8041" s="190">
        <v>84250.238446796837</v>
      </c>
      <c r="F8041" s="174">
        <v>8035</v>
      </c>
      <c r="G8041" s="196">
        <v>96715.834951680008</v>
      </c>
    </row>
    <row r="8042" spans="1:7">
      <c r="A8042" s="190">
        <v>84250.238446796837</v>
      </c>
      <c r="F8042" s="174">
        <v>8036</v>
      </c>
      <c r="G8042" s="196">
        <v>45779.081992000014</v>
      </c>
    </row>
    <row r="8043" spans="1:7">
      <c r="A8043" s="190">
        <v>84250.238446796837</v>
      </c>
      <c r="F8043" s="174">
        <v>8037</v>
      </c>
      <c r="G8043" s="196">
        <v>41402.601753564799</v>
      </c>
    </row>
    <row r="8044" spans="1:7">
      <c r="A8044" s="190">
        <v>84250.238446796837</v>
      </c>
      <c r="F8044" s="174">
        <v>8038</v>
      </c>
      <c r="G8044" s="196">
        <v>60742.917451596826</v>
      </c>
    </row>
    <row r="8045" spans="1:7">
      <c r="A8045" s="190">
        <v>84250.238446796837</v>
      </c>
      <c r="F8045" s="174">
        <v>8039</v>
      </c>
      <c r="G8045" s="196">
        <v>58386.116399923223</v>
      </c>
    </row>
    <row r="8046" spans="1:7">
      <c r="A8046" s="190">
        <v>84250.238446796837</v>
      </c>
      <c r="F8046" s="174">
        <v>8040</v>
      </c>
      <c r="G8046" s="196">
        <v>72304.788111360031</v>
      </c>
    </row>
    <row r="8047" spans="1:7">
      <c r="A8047" s="190">
        <v>84250.238446796837</v>
      </c>
      <c r="F8047" s="174">
        <v>8041</v>
      </c>
      <c r="G8047" s="196">
        <v>72657.957507072017</v>
      </c>
    </row>
    <row r="8048" spans="1:7">
      <c r="A8048" s="190">
        <v>84250.238446796851</v>
      </c>
      <c r="F8048" s="174">
        <v>8042</v>
      </c>
      <c r="G8048" s="196">
        <v>73800.052502399994</v>
      </c>
    </row>
    <row r="8049" spans="1:7">
      <c r="A8049" s="190">
        <v>84250.238446796851</v>
      </c>
      <c r="F8049" s="174">
        <v>8043</v>
      </c>
      <c r="G8049" s="196">
        <v>31189.480578125</v>
      </c>
    </row>
    <row r="8050" spans="1:7">
      <c r="A8050" s="190">
        <v>84250.238446796851</v>
      </c>
      <c r="F8050" s="174">
        <v>8044</v>
      </c>
      <c r="G8050" s="196">
        <v>36709.641220000012</v>
      </c>
    </row>
    <row r="8051" spans="1:7">
      <c r="A8051" s="190">
        <v>84250.238446796851</v>
      </c>
      <c r="F8051" s="174">
        <v>8045</v>
      </c>
      <c r="G8051" s="196">
        <v>40896.968000000008</v>
      </c>
    </row>
    <row r="8052" spans="1:7">
      <c r="A8052" s="190">
        <v>84250.238446796851</v>
      </c>
      <c r="F8052" s="174">
        <v>8046</v>
      </c>
      <c r="G8052" s="196">
        <v>58044.42094080001</v>
      </c>
    </row>
    <row r="8053" spans="1:7">
      <c r="A8053" s="190">
        <v>84295.680000000022</v>
      </c>
      <c r="F8053" s="174">
        <v>8047</v>
      </c>
      <c r="G8053" s="196">
        <v>57826.208832000004</v>
      </c>
    </row>
    <row r="8054" spans="1:7">
      <c r="A8054" s="190">
        <v>84297.208561664025</v>
      </c>
      <c r="F8054" s="174">
        <v>8048</v>
      </c>
      <c r="G8054" s="196">
        <v>54144.606869696014</v>
      </c>
    </row>
    <row r="8055" spans="1:7">
      <c r="A8055" s="190">
        <v>84297.208561664025</v>
      </c>
      <c r="F8055" s="174">
        <v>8049</v>
      </c>
      <c r="G8055" s="196">
        <v>76609.389158399994</v>
      </c>
    </row>
    <row r="8056" spans="1:7">
      <c r="A8056" s="190">
        <v>84297.208561664025</v>
      </c>
      <c r="F8056" s="174">
        <v>8050</v>
      </c>
      <c r="G8056" s="196">
        <v>52327.179792384028</v>
      </c>
    </row>
    <row r="8057" spans="1:7">
      <c r="A8057" s="190">
        <v>84297.208561664025</v>
      </c>
      <c r="F8057" s="174">
        <v>8051</v>
      </c>
      <c r="G8057" s="196">
        <v>116494.84800000001</v>
      </c>
    </row>
    <row r="8058" spans="1:7">
      <c r="A8058" s="190">
        <v>84297.208561664025</v>
      </c>
      <c r="F8058" s="174">
        <v>8052</v>
      </c>
      <c r="G8058" s="196">
        <v>86401.566720000017</v>
      </c>
    </row>
    <row r="8059" spans="1:7">
      <c r="A8059" s="190">
        <v>84297.20856166404</v>
      </c>
      <c r="F8059" s="174">
        <v>8053</v>
      </c>
      <c r="G8059" s="196">
        <v>45951.833244800015</v>
      </c>
    </row>
    <row r="8060" spans="1:7">
      <c r="A8060" s="190">
        <v>84307.651199999993</v>
      </c>
      <c r="F8060" s="174">
        <v>8054</v>
      </c>
      <c r="G8060" s="196">
        <v>58327.936232160013</v>
      </c>
    </row>
    <row r="8061" spans="1:7">
      <c r="A8061" s="190">
        <v>84427.607369842721</v>
      </c>
      <c r="F8061" s="174">
        <v>8055</v>
      </c>
      <c r="G8061" s="196">
        <v>72002.611223674903</v>
      </c>
    </row>
    <row r="8062" spans="1:7">
      <c r="A8062" s="190">
        <v>84427.607369842721</v>
      </c>
      <c r="F8062" s="174">
        <v>8056</v>
      </c>
      <c r="G8062" s="196">
        <v>81772.911359999998</v>
      </c>
    </row>
    <row r="8063" spans="1:7">
      <c r="A8063" s="190">
        <v>84427.607369842735</v>
      </c>
      <c r="F8063" s="174">
        <v>8057</v>
      </c>
      <c r="G8063" s="196">
        <v>76609.389158400023</v>
      </c>
    </row>
    <row r="8064" spans="1:7">
      <c r="A8064" s="190">
        <v>84427.60736984275</v>
      </c>
      <c r="F8064" s="174">
        <v>8058</v>
      </c>
      <c r="G8064" s="196">
        <v>100776.36211507204</v>
      </c>
    </row>
    <row r="8065" spans="1:7">
      <c r="A8065" s="190">
        <v>84427.60736984275</v>
      </c>
      <c r="F8065" s="174">
        <v>8059</v>
      </c>
      <c r="G8065" s="196">
        <v>52078.514493000002</v>
      </c>
    </row>
    <row r="8066" spans="1:7">
      <c r="A8066" s="190">
        <v>84474.676369162291</v>
      </c>
      <c r="F8066" s="174">
        <v>8060</v>
      </c>
      <c r="G8066" s="196">
        <v>61956.652319999994</v>
      </c>
    </row>
    <row r="8067" spans="1:7">
      <c r="A8067" s="190">
        <v>84485.140991999986</v>
      </c>
      <c r="F8067" s="174">
        <v>8061</v>
      </c>
      <c r="G8067" s="196">
        <v>44291.416344000005</v>
      </c>
    </row>
    <row r="8068" spans="1:7">
      <c r="A8068" s="190">
        <v>84485.140991999986</v>
      </c>
      <c r="F8068" s="174">
        <v>8062</v>
      </c>
      <c r="G8068" s="196">
        <v>109138.82112000002</v>
      </c>
    </row>
    <row r="8069" spans="1:7">
      <c r="A8069" s="190">
        <v>84485.140992000001</v>
      </c>
      <c r="F8069" s="174">
        <v>8063</v>
      </c>
      <c r="G8069" s="196">
        <v>91778.472640512031</v>
      </c>
    </row>
    <row r="8070" spans="1:7">
      <c r="A8070" s="190">
        <v>84521.042784661535</v>
      </c>
      <c r="F8070" s="174">
        <v>8064</v>
      </c>
      <c r="G8070" s="196">
        <v>93066.180802559989</v>
      </c>
    </row>
    <row r="8071" spans="1:7">
      <c r="A8071" s="190">
        <v>84521.042784661535</v>
      </c>
      <c r="F8071" s="174">
        <v>8065</v>
      </c>
      <c r="G8071" s="196">
        <v>46299.293884928011</v>
      </c>
    </row>
    <row r="8072" spans="1:7">
      <c r="A8072" s="190">
        <v>84566.630400000009</v>
      </c>
      <c r="F8072" s="174">
        <v>8066</v>
      </c>
      <c r="G8072" s="196">
        <v>46272.656999999992</v>
      </c>
    </row>
    <row r="8073" spans="1:7">
      <c r="A8073" s="190">
        <v>84566.630400000009</v>
      </c>
      <c r="F8073" s="174">
        <v>8067</v>
      </c>
      <c r="G8073" s="196">
        <v>75666.251888066618</v>
      </c>
    </row>
    <row r="8074" spans="1:7">
      <c r="A8074" s="190">
        <v>84566.630400000024</v>
      </c>
      <c r="F8074" s="174">
        <v>8068</v>
      </c>
      <c r="G8074" s="196">
        <v>71462.255825408021</v>
      </c>
    </row>
    <row r="8075" spans="1:7">
      <c r="A8075" s="190">
        <v>84568.16387489796</v>
      </c>
      <c r="F8075" s="174">
        <v>8069</v>
      </c>
      <c r="G8075" s="196">
        <v>71233.291673600019</v>
      </c>
    </row>
    <row r="8076" spans="1:7">
      <c r="A8076" s="190">
        <v>84568.16387489796</v>
      </c>
      <c r="F8076" s="174">
        <v>8070</v>
      </c>
      <c r="G8076" s="196">
        <v>60904.733185802266</v>
      </c>
    </row>
    <row r="8077" spans="1:7">
      <c r="A8077" s="190">
        <v>84568.16387489796</v>
      </c>
      <c r="F8077" s="174">
        <v>8071</v>
      </c>
      <c r="G8077" s="196">
        <v>65363.709014016007</v>
      </c>
    </row>
    <row r="8078" spans="1:7">
      <c r="A8078" s="190">
        <v>84568.163874897975</v>
      </c>
      <c r="F8078" s="174">
        <v>8072</v>
      </c>
      <c r="G8078" s="196">
        <v>64981.178304000001</v>
      </c>
    </row>
    <row r="8079" spans="1:7">
      <c r="A8079" s="190">
        <v>84568.163874897975</v>
      </c>
      <c r="F8079" s="174">
        <v>8073</v>
      </c>
      <c r="G8079" s="196">
        <v>44217.801801599999</v>
      </c>
    </row>
    <row r="8080" spans="1:7">
      <c r="A8080" s="190">
        <v>84568.163874897975</v>
      </c>
      <c r="F8080" s="174">
        <v>8074</v>
      </c>
      <c r="G8080" s="196">
        <v>64529.472000000009</v>
      </c>
    </row>
    <row r="8081" spans="1:7">
      <c r="A8081" s="190">
        <v>84615.31123548164</v>
      </c>
      <c r="F8081" s="174">
        <v>8075</v>
      </c>
      <c r="G8081" s="196">
        <v>49234.107047999998</v>
      </c>
    </row>
    <row r="8082" spans="1:7">
      <c r="A8082" s="190">
        <v>84652.517793097373</v>
      </c>
      <c r="F8082" s="174">
        <v>8076</v>
      </c>
      <c r="G8082" s="196">
        <v>58956.80885999999</v>
      </c>
    </row>
    <row r="8083" spans="1:7">
      <c r="A8083" s="190">
        <v>84698.981822102942</v>
      </c>
      <c r="F8083" s="174">
        <v>8077</v>
      </c>
      <c r="G8083" s="196">
        <v>49028.347379458995</v>
      </c>
    </row>
    <row r="8084" spans="1:7">
      <c r="A8084" s="190">
        <v>84746.202114634565</v>
      </c>
      <c r="F8084" s="174">
        <v>8078</v>
      </c>
      <c r="G8084" s="196">
        <v>61629.517528319993</v>
      </c>
    </row>
    <row r="8085" spans="1:7">
      <c r="A8085" s="190">
        <v>84746.202114634594</v>
      </c>
      <c r="F8085" s="174">
        <v>8079</v>
      </c>
      <c r="G8085" s="196">
        <v>51825.375839999993</v>
      </c>
    </row>
    <row r="8086" spans="1:7">
      <c r="A8086" s="190">
        <v>84746.202114634609</v>
      </c>
      <c r="F8086" s="174">
        <v>8080</v>
      </c>
      <c r="G8086" s="196">
        <v>90168.323997696032</v>
      </c>
    </row>
    <row r="8087" spans="1:7">
      <c r="A8087" s="190">
        <v>84756.700373759988</v>
      </c>
      <c r="F8087" s="174">
        <v>8081</v>
      </c>
      <c r="G8087" s="196">
        <v>88400.31764480003</v>
      </c>
    </row>
    <row r="8088" spans="1:7">
      <c r="A8088" s="190">
        <v>84756.700373760003</v>
      </c>
      <c r="F8088" s="174">
        <v>8082</v>
      </c>
      <c r="G8088" s="196">
        <v>48450.878559999997</v>
      </c>
    </row>
    <row r="8089" spans="1:7">
      <c r="A8089" s="190">
        <v>84803.952844800006</v>
      </c>
      <c r="F8089" s="174">
        <v>8083</v>
      </c>
      <c r="G8089" s="196">
        <v>109489.62447360002</v>
      </c>
    </row>
    <row r="8090" spans="1:7">
      <c r="A8090" s="190">
        <v>84838.451712000009</v>
      </c>
      <c r="F8090" s="174">
        <v>8084</v>
      </c>
      <c r="G8090" s="196">
        <v>65009.751453696008</v>
      </c>
    </row>
    <row r="8091" spans="1:7">
      <c r="A8091" s="190">
        <v>84838.451712000009</v>
      </c>
      <c r="F8091" s="174">
        <v>8085</v>
      </c>
      <c r="G8091" s="196">
        <v>51272.571831040019</v>
      </c>
    </row>
    <row r="8092" spans="1:7">
      <c r="A8092" s="190">
        <v>84838.451712000024</v>
      </c>
      <c r="F8092" s="174">
        <v>8086</v>
      </c>
      <c r="G8092" s="196">
        <v>67633.920691904015</v>
      </c>
    </row>
    <row r="8093" spans="1:7">
      <c r="A8093" s="190">
        <v>84838.451712000024</v>
      </c>
      <c r="F8093" s="174">
        <v>8087</v>
      </c>
      <c r="G8093" s="196">
        <v>66884.069952000005</v>
      </c>
    </row>
    <row r="8094" spans="1:7">
      <c r="A8094" s="190">
        <v>84839.990115924404</v>
      </c>
      <c r="F8094" s="174">
        <v>8088</v>
      </c>
      <c r="G8094" s="196">
        <v>50302.394276400002</v>
      </c>
    </row>
    <row r="8095" spans="1:7">
      <c r="A8095" s="190">
        <v>84839.990115924418</v>
      </c>
      <c r="F8095" s="174">
        <v>8089</v>
      </c>
      <c r="G8095" s="196">
        <v>81160.704830284812</v>
      </c>
    </row>
    <row r="8096" spans="1:7">
      <c r="A8096" s="190">
        <v>84885.749760000006</v>
      </c>
      <c r="F8096" s="174">
        <v>8090</v>
      </c>
      <c r="G8096" s="196">
        <v>79018.804150272001</v>
      </c>
    </row>
    <row r="8097" spans="1:7">
      <c r="A8097" s="190">
        <v>84885.749760000006</v>
      </c>
      <c r="F8097" s="174">
        <v>8091</v>
      </c>
      <c r="G8097" s="196">
        <v>68032.06754578845</v>
      </c>
    </row>
    <row r="8098" spans="1:7">
      <c r="A8098" s="190">
        <v>84885.749760000006</v>
      </c>
      <c r="F8098" s="174">
        <v>8092</v>
      </c>
      <c r="G8098" s="196">
        <v>95377.628430336059</v>
      </c>
    </row>
    <row r="8099" spans="1:7">
      <c r="A8099" s="190">
        <v>84885.749760000021</v>
      </c>
      <c r="F8099" s="174">
        <v>8093</v>
      </c>
      <c r="G8099" s="196">
        <v>41246.952874792005</v>
      </c>
    </row>
    <row r="8100" spans="1:7">
      <c r="A8100" s="190">
        <v>84885.749760000021</v>
      </c>
      <c r="F8100" s="174">
        <v>8094</v>
      </c>
      <c r="G8100" s="196">
        <v>72384.807290880024</v>
      </c>
    </row>
    <row r="8101" spans="1:7">
      <c r="A8101" s="190">
        <v>84885.749760000021</v>
      </c>
      <c r="F8101" s="174">
        <v>8095</v>
      </c>
      <c r="G8101" s="196">
        <v>85158.596812800024</v>
      </c>
    </row>
    <row r="8102" spans="1:7">
      <c r="A8102" s="190">
        <v>84885.749760000021</v>
      </c>
      <c r="F8102" s="174">
        <v>8096</v>
      </c>
      <c r="G8102" s="196">
        <v>85385.454551040049</v>
      </c>
    </row>
    <row r="8103" spans="1:7">
      <c r="A8103" s="190">
        <v>84885.749760000021</v>
      </c>
      <c r="F8103" s="174">
        <v>8097</v>
      </c>
      <c r="G8103" s="196">
        <v>46694.663631840005</v>
      </c>
    </row>
    <row r="8104" spans="1:7">
      <c r="A8104" s="190">
        <v>84885.749760000021</v>
      </c>
      <c r="F8104" s="174">
        <v>8098</v>
      </c>
      <c r="G8104" s="196">
        <v>61432.057344000015</v>
      </c>
    </row>
    <row r="8105" spans="1:7">
      <c r="A8105" s="190">
        <v>84885.749760000021</v>
      </c>
      <c r="F8105" s="174">
        <v>8099</v>
      </c>
      <c r="G8105" s="196">
        <v>61629.517528320008</v>
      </c>
    </row>
    <row r="8106" spans="1:7">
      <c r="A8106" s="190">
        <v>84887.289021595672</v>
      </c>
      <c r="F8106" s="174">
        <v>8100</v>
      </c>
      <c r="G8106" s="196">
        <v>48838.701139558412</v>
      </c>
    </row>
    <row r="8107" spans="1:7">
      <c r="A8107" s="190">
        <v>84887.289021595687</v>
      </c>
      <c r="F8107" s="174">
        <v>8101</v>
      </c>
      <c r="G8107" s="196">
        <v>41761.072942499995</v>
      </c>
    </row>
    <row r="8108" spans="1:7">
      <c r="A8108" s="190">
        <v>84887.289021595687</v>
      </c>
      <c r="F8108" s="174">
        <v>8102</v>
      </c>
      <c r="G8108" s="196">
        <v>81945.064857600009</v>
      </c>
    </row>
    <row r="8109" spans="1:7">
      <c r="A8109" s="190">
        <v>84887.289021595687</v>
      </c>
      <c r="F8109" s="174">
        <v>8103</v>
      </c>
      <c r="G8109" s="196">
        <v>100397.50361088004</v>
      </c>
    </row>
    <row r="8110" spans="1:7">
      <c r="A8110" s="190">
        <v>84887.289021595687</v>
      </c>
      <c r="F8110" s="174">
        <v>8104</v>
      </c>
      <c r="G8110" s="196">
        <v>54910.753349999992</v>
      </c>
    </row>
    <row r="8111" spans="1:7">
      <c r="A8111" s="190">
        <v>84887.289021595687</v>
      </c>
      <c r="F8111" s="174">
        <v>8105</v>
      </c>
      <c r="G8111" s="196">
        <v>61397.8276128</v>
      </c>
    </row>
    <row r="8112" spans="1:7">
      <c r="A8112" s="190">
        <v>85064.456601600017</v>
      </c>
      <c r="F8112" s="174">
        <v>8106</v>
      </c>
      <c r="G8112" s="196">
        <v>99326.596905697341</v>
      </c>
    </row>
    <row r="8113" spans="1:7">
      <c r="A8113" s="190">
        <v>85064.456601600017</v>
      </c>
      <c r="F8113" s="174">
        <v>8107</v>
      </c>
      <c r="G8113" s="196">
        <v>97080.800366592026</v>
      </c>
    </row>
    <row r="8114" spans="1:7">
      <c r="A8114" s="190">
        <v>85064.456601600017</v>
      </c>
      <c r="F8114" s="174">
        <v>8108</v>
      </c>
      <c r="G8114" s="196">
        <v>69025.059631718424</v>
      </c>
    </row>
    <row r="8115" spans="1:7">
      <c r="A8115" s="190">
        <v>85064.456601600032</v>
      </c>
      <c r="F8115" s="174">
        <v>8109</v>
      </c>
      <c r="G8115" s="196">
        <v>54819.488940000003</v>
      </c>
    </row>
    <row r="8116" spans="1:7">
      <c r="A8116" s="190">
        <v>85064.456601600032</v>
      </c>
      <c r="F8116" s="174">
        <v>8110</v>
      </c>
      <c r="G8116" s="196">
        <v>50057.888832000004</v>
      </c>
    </row>
    <row r="8117" spans="1:7">
      <c r="A8117" s="190">
        <v>85064.456601600032</v>
      </c>
      <c r="F8117" s="174">
        <v>8111</v>
      </c>
      <c r="G8117" s="196">
        <v>73165.236480000021</v>
      </c>
    </row>
    <row r="8118" spans="1:7">
      <c r="A8118" s="190">
        <v>85064.456601600032</v>
      </c>
      <c r="F8118" s="174">
        <v>8112</v>
      </c>
      <c r="G8118" s="196">
        <v>50386.138551000004</v>
      </c>
    </row>
    <row r="8119" spans="1:7">
      <c r="A8119" s="190">
        <v>85064.456601600032</v>
      </c>
      <c r="F8119" s="174">
        <v>8113</v>
      </c>
      <c r="G8119" s="196">
        <v>61432.057344000008</v>
      </c>
    </row>
    <row r="8120" spans="1:7">
      <c r="A8120" s="190">
        <v>85064.456601600032</v>
      </c>
      <c r="F8120" s="174">
        <v>8114</v>
      </c>
      <c r="G8120" s="196">
        <v>96973.480525824052</v>
      </c>
    </row>
    <row r="8121" spans="1:7">
      <c r="A8121" s="190">
        <v>85064.456601600046</v>
      </c>
      <c r="F8121" s="174">
        <v>8115</v>
      </c>
      <c r="G8121" s="196">
        <v>65572.617599999998</v>
      </c>
    </row>
    <row r="8122" spans="1:7">
      <c r="A8122" s="190">
        <v>85111.146735360002</v>
      </c>
      <c r="F8122" s="174">
        <v>8116</v>
      </c>
      <c r="G8122" s="196">
        <v>75507.289174016027</v>
      </c>
    </row>
    <row r="8123" spans="1:7">
      <c r="A8123" s="190">
        <v>85158.596812799995</v>
      </c>
      <c r="F8123" s="174">
        <v>8117</v>
      </c>
      <c r="G8123" s="196">
        <v>48370.350784000002</v>
      </c>
    </row>
    <row r="8124" spans="1:7">
      <c r="A8124" s="190">
        <v>85158.59681280001</v>
      </c>
      <c r="F8124" s="174">
        <v>8118</v>
      </c>
      <c r="G8124" s="196">
        <v>40657.625</v>
      </c>
    </row>
    <row r="8125" spans="1:7">
      <c r="A8125" s="190">
        <v>85158.59681280001</v>
      </c>
      <c r="F8125" s="174">
        <v>8119</v>
      </c>
      <c r="G8125" s="196">
        <v>80036.275200000018</v>
      </c>
    </row>
    <row r="8126" spans="1:7">
      <c r="A8126" s="190">
        <v>85158.59681280001</v>
      </c>
      <c r="F8126" s="174">
        <v>8120</v>
      </c>
      <c r="G8126" s="196">
        <v>41448.421709737158</v>
      </c>
    </row>
    <row r="8127" spans="1:7">
      <c r="A8127" s="190">
        <v>85158.59681280001</v>
      </c>
      <c r="F8127" s="174">
        <v>8121</v>
      </c>
      <c r="G8127" s="196">
        <v>61397.827612799992</v>
      </c>
    </row>
    <row r="8128" spans="1:7">
      <c r="A8128" s="190">
        <v>85158.59681280001</v>
      </c>
      <c r="F8128" s="174">
        <v>8122</v>
      </c>
      <c r="G8128" s="196">
        <v>71652.627277414431</v>
      </c>
    </row>
    <row r="8129" spans="1:7">
      <c r="A8129" s="190">
        <v>85158.596812800024</v>
      </c>
      <c r="F8129" s="174">
        <v>8123</v>
      </c>
      <c r="G8129" s="196">
        <v>62190.451007999989</v>
      </c>
    </row>
    <row r="8130" spans="1:7">
      <c r="A8130" s="190">
        <v>85158.596812800024</v>
      </c>
      <c r="F8130" s="174">
        <v>8124</v>
      </c>
      <c r="G8130" s="196">
        <v>68363.127384000007</v>
      </c>
    </row>
    <row r="8131" spans="1:7">
      <c r="A8131" s="190">
        <v>85158.596812800024</v>
      </c>
      <c r="F8131" s="174">
        <v>8125</v>
      </c>
      <c r="G8131" s="196">
        <v>80641.462272000033</v>
      </c>
    </row>
    <row r="8132" spans="1:7">
      <c r="A8132" s="190">
        <v>85158.596812800024</v>
      </c>
      <c r="F8132" s="174">
        <v>8126</v>
      </c>
      <c r="G8132" s="196">
        <v>35324.371740000002</v>
      </c>
    </row>
    <row r="8133" spans="1:7">
      <c r="A8133" s="190">
        <v>85158.596812800024</v>
      </c>
      <c r="F8133" s="174">
        <v>8127</v>
      </c>
      <c r="G8133" s="196">
        <v>58141.054272000008</v>
      </c>
    </row>
    <row r="8134" spans="1:7">
      <c r="A8134" s="190">
        <v>85158.596812800024</v>
      </c>
      <c r="F8134" s="174">
        <v>8128</v>
      </c>
      <c r="G8134" s="196">
        <v>41028.42254</v>
      </c>
    </row>
    <row r="8135" spans="1:7">
      <c r="A8135" s="190">
        <v>85158.596812800024</v>
      </c>
      <c r="F8135" s="174">
        <v>8129</v>
      </c>
      <c r="G8135" s="196">
        <v>52188.15347088001</v>
      </c>
    </row>
    <row r="8136" spans="1:7">
      <c r="A8136" s="190">
        <v>85158.596812800024</v>
      </c>
      <c r="F8136" s="174">
        <v>8130</v>
      </c>
      <c r="G8136" s="196">
        <v>77684.265792000006</v>
      </c>
    </row>
    <row r="8137" spans="1:7">
      <c r="A8137" s="190">
        <v>85158.596812800024</v>
      </c>
      <c r="F8137" s="174">
        <v>8131</v>
      </c>
      <c r="G8137" s="196">
        <v>117180.62899200001</v>
      </c>
    </row>
    <row r="8138" spans="1:7">
      <c r="A8138" s="190">
        <v>85158.596812800024</v>
      </c>
      <c r="F8138" s="174">
        <v>8132</v>
      </c>
      <c r="G8138" s="196">
        <v>55026.354936000003</v>
      </c>
    </row>
    <row r="8139" spans="1:7">
      <c r="A8139" s="190">
        <v>85158.596812800024</v>
      </c>
      <c r="F8139" s="174">
        <v>8133</v>
      </c>
      <c r="G8139" s="196">
        <v>34800.894118749995</v>
      </c>
    </row>
    <row r="8140" spans="1:7">
      <c r="A8140" s="190">
        <v>85158.596812800024</v>
      </c>
      <c r="F8140" s="174">
        <v>8134</v>
      </c>
      <c r="G8140" s="196">
        <v>65255.07127050242</v>
      </c>
    </row>
    <row r="8141" spans="1:7">
      <c r="A8141" s="190">
        <v>85158.596812800024</v>
      </c>
      <c r="F8141" s="174">
        <v>8135</v>
      </c>
      <c r="G8141" s="196">
        <v>62190.451008000004</v>
      </c>
    </row>
    <row r="8142" spans="1:7">
      <c r="A8142" s="190">
        <v>85158.596812800024</v>
      </c>
      <c r="F8142" s="174">
        <v>8136</v>
      </c>
      <c r="G8142" s="196">
        <v>57272.709157336009</v>
      </c>
    </row>
    <row r="8143" spans="1:7">
      <c r="A8143" s="190">
        <v>85158.596812800024</v>
      </c>
      <c r="F8143" s="174">
        <v>8137</v>
      </c>
      <c r="G8143" s="196">
        <v>80900.666972160019</v>
      </c>
    </row>
    <row r="8144" spans="1:7">
      <c r="A8144" s="190">
        <v>85158.596812800024</v>
      </c>
      <c r="F8144" s="174">
        <v>8138</v>
      </c>
      <c r="G8144" s="196">
        <v>79481.357025280027</v>
      </c>
    </row>
    <row r="8145" spans="1:7">
      <c r="A8145" s="190">
        <v>85158.596812800024</v>
      </c>
      <c r="F8145" s="174">
        <v>8139</v>
      </c>
      <c r="G8145" s="196">
        <v>72505.314739199996</v>
      </c>
    </row>
    <row r="8146" spans="1:7">
      <c r="A8146" s="190">
        <v>85158.596812800024</v>
      </c>
      <c r="F8146" s="174">
        <v>8140</v>
      </c>
      <c r="G8146" s="196">
        <v>66031.625923200016</v>
      </c>
    </row>
    <row r="8147" spans="1:7">
      <c r="A8147" s="190">
        <v>85158.596812800039</v>
      </c>
      <c r="F8147" s="174">
        <v>8141</v>
      </c>
      <c r="G8147" s="196">
        <v>45931.636450000005</v>
      </c>
    </row>
    <row r="8148" spans="1:7">
      <c r="A8148" s="190">
        <v>85158.596812800039</v>
      </c>
      <c r="F8148" s="174">
        <v>8142</v>
      </c>
      <c r="G8148" s="196">
        <v>62390.348886240005</v>
      </c>
    </row>
    <row r="8149" spans="1:7">
      <c r="A8149" s="190">
        <v>85206.073344000033</v>
      </c>
      <c r="F8149" s="174">
        <v>8143</v>
      </c>
      <c r="G8149" s="196">
        <v>54120.809179000011</v>
      </c>
    </row>
    <row r="8150" spans="1:7">
      <c r="A8150" s="190">
        <v>85206.073344000033</v>
      </c>
      <c r="F8150" s="174">
        <v>8144</v>
      </c>
      <c r="G8150" s="196">
        <v>43490.1278924</v>
      </c>
    </row>
    <row r="8151" spans="1:7">
      <c r="A8151" s="190">
        <v>85206.073344000033</v>
      </c>
      <c r="F8151" s="174">
        <v>8145</v>
      </c>
      <c r="G8151" s="196">
        <v>59080.928457600006</v>
      </c>
    </row>
    <row r="8152" spans="1:7">
      <c r="A8152" s="190">
        <v>85337.878069248021</v>
      </c>
      <c r="F8152" s="174">
        <v>8146</v>
      </c>
      <c r="G8152" s="196">
        <v>73012.851942374415</v>
      </c>
    </row>
    <row r="8153" spans="1:7">
      <c r="A8153" s="190">
        <v>85337.878069248021</v>
      </c>
      <c r="F8153" s="174">
        <v>8147</v>
      </c>
      <c r="G8153" s="196">
        <v>69506.974655999991</v>
      </c>
    </row>
    <row r="8154" spans="1:7">
      <c r="A8154" s="190">
        <v>85337.878069248021</v>
      </c>
      <c r="F8154" s="174">
        <v>8148</v>
      </c>
      <c r="G8154" s="196">
        <v>78940.064073600006</v>
      </c>
    </row>
    <row r="8155" spans="1:7">
      <c r="A8155" s="190">
        <v>85337.878069248021</v>
      </c>
      <c r="F8155" s="174">
        <v>8149</v>
      </c>
      <c r="G8155" s="196">
        <v>98497.786060800019</v>
      </c>
    </row>
    <row r="8156" spans="1:7">
      <c r="A8156" s="190">
        <v>85337.878069248021</v>
      </c>
      <c r="F8156" s="174">
        <v>8150</v>
      </c>
      <c r="G8156" s="196">
        <v>48946.859821487611</v>
      </c>
    </row>
    <row r="8157" spans="1:7">
      <c r="A8157" s="190">
        <v>85337.878069248036</v>
      </c>
      <c r="F8157" s="174">
        <v>8151</v>
      </c>
      <c r="G8157" s="196">
        <v>77847.811614719991</v>
      </c>
    </row>
    <row r="8158" spans="1:7">
      <c r="A8158" s="190">
        <v>85337.878069248036</v>
      </c>
      <c r="F8158" s="174">
        <v>8152</v>
      </c>
      <c r="G8158" s="196">
        <v>49952.725199999993</v>
      </c>
    </row>
    <row r="8159" spans="1:7">
      <c r="A8159" s="190">
        <v>85337.878069248036</v>
      </c>
      <c r="F8159" s="174">
        <v>8153</v>
      </c>
      <c r="G8159" s="196">
        <v>72657.957507072002</v>
      </c>
    </row>
    <row r="8160" spans="1:7">
      <c r="A8160" s="190">
        <v>85337.878069248036</v>
      </c>
      <c r="F8160" s="174">
        <v>8154</v>
      </c>
      <c r="G8160" s="196">
        <v>52107.548640000008</v>
      </c>
    </row>
    <row r="8161" spans="1:7">
      <c r="A8161" s="190">
        <v>85337.878069248036</v>
      </c>
      <c r="F8161" s="174">
        <v>8155</v>
      </c>
      <c r="G8161" s="196">
        <v>57089.208131200015</v>
      </c>
    </row>
    <row r="8162" spans="1:7">
      <c r="A8162" s="190">
        <v>85337.878069248036</v>
      </c>
      <c r="F8162" s="174">
        <v>8156</v>
      </c>
      <c r="G8162" s="196">
        <v>90268.112621568027</v>
      </c>
    </row>
    <row r="8163" spans="1:7">
      <c r="A8163" s="190">
        <v>85337.87806924805</v>
      </c>
      <c r="F8163" s="174">
        <v>8157</v>
      </c>
      <c r="G8163" s="196">
        <v>48013.000000000007</v>
      </c>
    </row>
    <row r="8164" spans="1:7">
      <c r="A8164" s="190">
        <v>85337.87806924805</v>
      </c>
      <c r="F8164" s="174">
        <v>8158</v>
      </c>
      <c r="G8164" s="196">
        <v>121320.34336338744</v>
      </c>
    </row>
    <row r="8165" spans="1:7">
      <c r="A8165" s="190">
        <v>85385.454551040035</v>
      </c>
      <c r="F8165" s="174">
        <v>8159</v>
      </c>
      <c r="G8165" s="196">
        <v>73441.331711999999</v>
      </c>
    </row>
    <row r="8166" spans="1:7">
      <c r="A8166" s="190">
        <v>85385.454551040035</v>
      </c>
      <c r="F8166" s="174">
        <v>8160</v>
      </c>
      <c r="G8166" s="196">
        <v>75666.251888066603</v>
      </c>
    </row>
    <row r="8167" spans="1:7">
      <c r="A8167" s="190">
        <v>85385.454551040035</v>
      </c>
      <c r="F8167" s="174">
        <v>8161</v>
      </c>
      <c r="G8167" s="196">
        <v>37365.170527499999</v>
      </c>
    </row>
    <row r="8168" spans="1:7">
      <c r="A8168" s="190">
        <v>85385.454551040035</v>
      </c>
      <c r="F8168" s="174">
        <v>8162</v>
      </c>
      <c r="G8168" s="196">
        <v>58044.420940800017</v>
      </c>
    </row>
    <row r="8169" spans="1:7">
      <c r="A8169" s="190">
        <v>85385.454551040049</v>
      </c>
      <c r="F8169" s="174">
        <v>8163</v>
      </c>
      <c r="G8169" s="196">
        <v>111321.59754239999</v>
      </c>
    </row>
    <row r="8170" spans="1:7">
      <c r="A8170" s="190">
        <v>85385.454551040049</v>
      </c>
      <c r="F8170" s="174">
        <v>8164</v>
      </c>
      <c r="G8170" s="196">
        <v>56637.732167999995</v>
      </c>
    </row>
    <row r="8171" spans="1:7">
      <c r="A8171" s="190">
        <v>85385.454551040049</v>
      </c>
      <c r="F8171" s="174">
        <v>8165</v>
      </c>
      <c r="G8171" s="196">
        <v>58141.054272000016</v>
      </c>
    </row>
    <row r="8172" spans="1:7">
      <c r="A8172" s="190">
        <v>85432.320873984019</v>
      </c>
      <c r="F8172" s="174">
        <v>8166</v>
      </c>
      <c r="G8172" s="196">
        <v>85158.59681280001</v>
      </c>
    </row>
    <row r="8173" spans="1:7">
      <c r="A8173" s="190">
        <v>85432.320873984019</v>
      </c>
      <c r="F8173" s="174">
        <v>8167</v>
      </c>
      <c r="G8173" s="196">
        <v>89978.894745600031</v>
      </c>
    </row>
    <row r="8174" spans="1:7">
      <c r="A8174" s="190">
        <v>85432.320873984019</v>
      </c>
      <c r="F8174" s="174">
        <v>8168</v>
      </c>
      <c r="G8174" s="196">
        <v>95377.628430336015</v>
      </c>
    </row>
    <row r="8175" spans="1:7">
      <c r="A8175" s="190">
        <v>85432.320873984019</v>
      </c>
      <c r="F8175" s="174">
        <v>8169</v>
      </c>
      <c r="G8175" s="196">
        <v>46447.270799999998</v>
      </c>
    </row>
    <row r="8176" spans="1:7">
      <c r="A8176" s="190">
        <v>85432.320873984019</v>
      </c>
      <c r="F8176" s="174">
        <v>8170</v>
      </c>
      <c r="G8176" s="196">
        <v>73677.39313536002</v>
      </c>
    </row>
    <row r="8177" spans="1:7">
      <c r="A8177" s="190">
        <v>85432.320873984019</v>
      </c>
      <c r="F8177" s="174">
        <v>8171</v>
      </c>
      <c r="G8177" s="196">
        <v>49419.89613120001</v>
      </c>
    </row>
    <row r="8178" spans="1:7">
      <c r="A8178" s="190">
        <v>85432.320873984034</v>
      </c>
      <c r="F8178" s="174">
        <v>8172</v>
      </c>
      <c r="G8178" s="196">
        <v>63975.560069120031</v>
      </c>
    </row>
    <row r="8179" spans="1:7">
      <c r="A8179" s="190">
        <v>85479.950008320011</v>
      </c>
      <c r="F8179" s="174">
        <v>8173</v>
      </c>
      <c r="G8179" s="196">
        <v>44433.781610819999</v>
      </c>
    </row>
    <row r="8180" spans="1:7">
      <c r="A8180" s="190">
        <v>85479.950008320011</v>
      </c>
      <c r="F8180" s="174">
        <v>8174</v>
      </c>
      <c r="G8180" s="196">
        <v>48627.986547123211</v>
      </c>
    </row>
    <row r="8181" spans="1:7">
      <c r="A8181" s="190">
        <v>85479.950008320011</v>
      </c>
      <c r="F8181" s="174">
        <v>8175</v>
      </c>
      <c r="G8181" s="196">
        <v>58018.909200000002</v>
      </c>
    </row>
    <row r="8182" spans="1:7">
      <c r="A8182" s="190">
        <v>85479.950008320011</v>
      </c>
      <c r="F8182" s="174">
        <v>8176</v>
      </c>
      <c r="G8182" s="196">
        <v>54728.376216000011</v>
      </c>
    </row>
    <row r="8183" spans="1:7">
      <c r="A8183" s="190">
        <v>85479.950008320011</v>
      </c>
      <c r="F8183" s="174">
        <v>8177</v>
      </c>
      <c r="G8183" s="196">
        <v>95939.096733548591</v>
      </c>
    </row>
    <row r="8184" spans="1:7">
      <c r="A8184" s="190">
        <v>85479.950008320026</v>
      </c>
      <c r="F8184" s="174">
        <v>8178</v>
      </c>
      <c r="G8184" s="196">
        <v>68287.554048000005</v>
      </c>
    </row>
    <row r="8185" spans="1:7">
      <c r="A8185" s="190">
        <v>85479.950008320026</v>
      </c>
      <c r="F8185" s="174">
        <v>8179</v>
      </c>
      <c r="G8185" s="196">
        <v>81331.569472032803</v>
      </c>
    </row>
    <row r="8186" spans="1:7">
      <c r="A8186" s="190">
        <v>85479.950008320026</v>
      </c>
      <c r="F8186" s="174">
        <v>8180</v>
      </c>
      <c r="G8186" s="196">
        <v>58044.420940800002</v>
      </c>
    </row>
    <row r="8187" spans="1:7">
      <c r="A8187" s="190">
        <v>85479.950008320026</v>
      </c>
      <c r="F8187" s="174">
        <v>8181</v>
      </c>
      <c r="G8187" s="196">
        <v>65081.697269568016</v>
      </c>
    </row>
    <row r="8188" spans="1:7">
      <c r="A8188" s="190">
        <v>85479.950008320026</v>
      </c>
      <c r="F8188" s="174">
        <v>8182</v>
      </c>
      <c r="G8188" s="196">
        <v>53483.360000000001</v>
      </c>
    </row>
    <row r="8189" spans="1:7">
      <c r="A8189" s="190">
        <v>85479.950008320026</v>
      </c>
      <c r="F8189" s="174">
        <v>8183</v>
      </c>
      <c r="G8189" s="196">
        <v>54264.983987200023</v>
      </c>
    </row>
    <row r="8190" spans="1:7">
      <c r="A8190" s="190">
        <v>85479.950008320026</v>
      </c>
      <c r="F8190" s="174">
        <v>8184</v>
      </c>
      <c r="G8190" s="196">
        <v>55527.188400000006</v>
      </c>
    </row>
    <row r="8191" spans="1:7">
      <c r="A8191" s="190">
        <v>85479.950008320026</v>
      </c>
      <c r="F8191" s="174">
        <v>8185</v>
      </c>
      <c r="G8191" s="196">
        <v>56906.295040000019</v>
      </c>
    </row>
    <row r="8192" spans="1:7">
      <c r="A8192" s="190">
        <v>85479.950008320026</v>
      </c>
      <c r="F8192" s="174">
        <v>8186</v>
      </c>
      <c r="G8192" s="196">
        <v>102575.94000998401</v>
      </c>
    </row>
    <row r="8193" spans="1:7">
      <c r="A8193" s="190">
        <v>85479.950008320026</v>
      </c>
      <c r="F8193" s="174">
        <v>8187</v>
      </c>
      <c r="G8193" s="196">
        <v>47276.686349999996</v>
      </c>
    </row>
    <row r="8194" spans="1:7">
      <c r="A8194" s="190">
        <v>85479.950008320026</v>
      </c>
      <c r="F8194" s="174">
        <v>8188</v>
      </c>
      <c r="G8194" s="196">
        <v>59303.875357440011</v>
      </c>
    </row>
    <row r="8195" spans="1:7">
      <c r="A8195" s="190">
        <v>85479.950008320026</v>
      </c>
      <c r="F8195" s="174">
        <v>8189</v>
      </c>
      <c r="G8195" s="196">
        <v>46772.401695600005</v>
      </c>
    </row>
    <row r="8196" spans="1:7">
      <c r="A8196" s="190">
        <v>85479.950008320026</v>
      </c>
      <c r="F8196" s="174">
        <v>8190</v>
      </c>
      <c r="G8196" s="196">
        <v>89019.119868313661</v>
      </c>
    </row>
    <row r="8197" spans="1:7">
      <c r="A8197" s="190">
        <v>85479.950008320026</v>
      </c>
      <c r="F8197" s="174">
        <v>8191</v>
      </c>
      <c r="G8197" s="196">
        <v>75666.251888066588</v>
      </c>
    </row>
    <row r="8198" spans="1:7">
      <c r="A8198" s="190">
        <v>85479.950008320026</v>
      </c>
      <c r="F8198" s="174">
        <v>8192</v>
      </c>
      <c r="G8198" s="196">
        <v>49578.745797336</v>
      </c>
    </row>
    <row r="8199" spans="1:7">
      <c r="A8199" s="190">
        <v>85479.950008320026</v>
      </c>
      <c r="F8199" s="174">
        <v>8193</v>
      </c>
      <c r="G8199" s="196">
        <v>71961.186720000012</v>
      </c>
    </row>
    <row r="8200" spans="1:7">
      <c r="A8200" s="190">
        <v>85479.950008320026</v>
      </c>
      <c r="F8200" s="174">
        <v>8194</v>
      </c>
      <c r="G8200" s="196">
        <v>93118.065868799997</v>
      </c>
    </row>
    <row r="8201" spans="1:7">
      <c r="A8201" s="190">
        <v>85479.950008320026</v>
      </c>
      <c r="F8201" s="174">
        <v>8195</v>
      </c>
      <c r="G8201" s="196">
        <v>77435.366400000014</v>
      </c>
    </row>
    <row r="8202" spans="1:7">
      <c r="A8202" s="190">
        <v>85479.950008320026</v>
      </c>
      <c r="F8202" s="174">
        <v>8196</v>
      </c>
      <c r="G8202" s="196">
        <v>48790.034709920001</v>
      </c>
    </row>
    <row r="8203" spans="1:7">
      <c r="A8203" s="190">
        <v>85479.950008320026</v>
      </c>
      <c r="F8203" s="174">
        <v>8197</v>
      </c>
      <c r="G8203" s="196">
        <v>95737.544009318444</v>
      </c>
    </row>
    <row r="8204" spans="1:7">
      <c r="A8204" s="190">
        <v>85479.950008320026</v>
      </c>
      <c r="F8204" s="174">
        <v>8198</v>
      </c>
      <c r="G8204" s="196">
        <v>79481.357025280027</v>
      </c>
    </row>
    <row r="8205" spans="1:7">
      <c r="A8205" s="190">
        <v>85479.95000832004</v>
      </c>
      <c r="F8205" s="174">
        <v>8199</v>
      </c>
      <c r="G8205" s="196">
        <v>98334.077829120026</v>
      </c>
    </row>
    <row r="8206" spans="1:7">
      <c r="A8206" s="190">
        <v>85479.95000832004</v>
      </c>
      <c r="F8206" s="174">
        <v>8200</v>
      </c>
      <c r="G8206" s="196">
        <v>58327.936232160006</v>
      </c>
    </row>
    <row r="8207" spans="1:7">
      <c r="A8207" s="190">
        <v>85479.95000832004</v>
      </c>
      <c r="F8207" s="174">
        <v>8201</v>
      </c>
      <c r="G8207" s="196">
        <v>42123.411663618746</v>
      </c>
    </row>
    <row r="8208" spans="1:7">
      <c r="A8208" s="190">
        <v>85479.95000832004</v>
      </c>
      <c r="F8208" s="174">
        <v>8202</v>
      </c>
      <c r="G8208" s="196">
        <v>83676.467918015973</v>
      </c>
    </row>
    <row r="8209" spans="1:7">
      <c r="A8209" s="190">
        <v>85565.21340272644</v>
      </c>
      <c r="F8209" s="174">
        <v>8203</v>
      </c>
      <c r="G8209" s="196">
        <v>45855.29578</v>
      </c>
    </row>
    <row r="8210" spans="1:7">
      <c r="A8210" s="190">
        <v>85612.178391613445</v>
      </c>
      <c r="F8210" s="174">
        <v>8204</v>
      </c>
      <c r="G8210" s="196">
        <v>58425.041564400002</v>
      </c>
    </row>
    <row r="8211" spans="1:7">
      <c r="A8211" s="190">
        <v>85612.178391613474</v>
      </c>
      <c r="F8211" s="174">
        <v>8205</v>
      </c>
      <c r="G8211" s="196">
        <v>63975.560069120031</v>
      </c>
    </row>
    <row r="8212" spans="1:7">
      <c r="A8212" s="190">
        <v>85612.178391613474</v>
      </c>
      <c r="F8212" s="174">
        <v>8206</v>
      </c>
      <c r="G8212" s="196">
        <v>65327.288580019202</v>
      </c>
    </row>
    <row r="8213" spans="1:7">
      <c r="A8213" s="190">
        <v>85659.907797811204</v>
      </c>
      <c r="F8213" s="174">
        <v>8207</v>
      </c>
      <c r="G8213" s="196">
        <v>37106.105345176002</v>
      </c>
    </row>
    <row r="8214" spans="1:7">
      <c r="A8214" s="190">
        <v>85659.907797811218</v>
      </c>
      <c r="F8214" s="174">
        <v>8208</v>
      </c>
      <c r="G8214" s="196">
        <v>48892.750572467208</v>
      </c>
    </row>
    <row r="8215" spans="1:7">
      <c r="A8215" s="190">
        <v>85659.907797811218</v>
      </c>
      <c r="F8215" s="174">
        <v>8209</v>
      </c>
      <c r="G8215" s="196">
        <v>84203.294503516183</v>
      </c>
    </row>
    <row r="8216" spans="1:7">
      <c r="A8216" s="190">
        <v>85659.907797811218</v>
      </c>
      <c r="F8216" s="174">
        <v>8210</v>
      </c>
      <c r="G8216" s="196">
        <v>51357.931273600007</v>
      </c>
    </row>
    <row r="8217" spans="1:7">
      <c r="A8217" s="190">
        <v>85659.907797811233</v>
      </c>
      <c r="F8217" s="174">
        <v>8211</v>
      </c>
      <c r="G8217" s="196">
        <v>72891.50094191618</v>
      </c>
    </row>
    <row r="8218" spans="1:7">
      <c r="A8218" s="190">
        <v>85659.907797811233</v>
      </c>
      <c r="F8218" s="174">
        <v>8212</v>
      </c>
      <c r="G8218" s="196">
        <v>33292.27535870218</v>
      </c>
    </row>
    <row r="8219" spans="1:7">
      <c r="A8219" s="190">
        <v>85659.907797811233</v>
      </c>
      <c r="F8219" s="174">
        <v>8213</v>
      </c>
      <c r="G8219" s="196">
        <v>67163.774272000024</v>
      </c>
    </row>
    <row r="8220" spans="1:7">
      <c r="A8220" s="190">
        <v>85659.907797811233</v>
      </c>
      <c r="F8220" s="174">
        <v>8214</v>
      </c>
      <c r="G8220" s="196">
        <v>95737.54400931843</v>
      </c>
    </row>
    <row r="8221" spans="1:7">
      <c r="A8221" s="190">
        <v>85659.907797811233</v>
      </c>
      <c r="F8221" s="174">
        <v>8215</v>
      </c>
      <c r="G8221" s="196">
        <v>64765.35389184003</v>
      </c>
    </row>
    <row r="8222" spans="1:7">
      <c r="A8222" s="190">
        <v>85659.907797811233</v>
      </c>
      <c r="F8222" s="174">
        <v>8216</v>
      </c>
      <c r="G8222" s="196">
        <v>29705.441675224014</v>
      </c>
    </row>
    <row r="8223" spans="1:7">
      <c r="A8223" s="190">
        <v>85659.907797811233</v>
      </c>
      <c r="F8223" s="174">
        <v>8217</v>
      </c>
      <c r="G8223" s="196">
        <v>61956.652320000001</v>
      </c>
    </row>
    <row r="8224" spans="1:7">
      <c r="A8224" s="190">
        <v>85659.907797811262</v>
      </c>
      <c r="F8224" s="174">
        <v>8218</v>
      </c>
      <c r="G8224" s="196">
        <v>72505.31473920001</v>
      </c>
    </row>
    <row r="8225" spans="1:7">
      <c r="A8225" s="190">
        <v>85706.924762507537</v>
      </c>
      <c r="F8225" s="174">
        <v>8219</v>
      </c>
      <c r="G8225" s="196">
        <v>108201.98879723522</v>
      </c>
    </row>
    <row r="8226" spans="1:7">
      <c r="A8226" s="190">
        <v>85753.152000000002</v>
      </c>
      <c r="F8226" s="174">
        <v>8220</v>
      </c>
      <c r="G8226" s="196">
        <v>57800.792999999991</v>
      </c>
    </row>
    <row r="8227" spans="1:7">
      <c r="A8227" s="190">
        <v>85754.70699048962</v>
      </c>
      <c r="F8227" s="174">
        <v>8221</v>
      </c>
      <c r="G8227" s="196">
        <v>68507.049757440007</v>
      </c>
    </row>
    <row r="8228" spans="1:7">
      <c r="A8228" s="190">
        <v>85754.70699048962</v>
      </c>
      <c r="F8228" s="174">
        <v>8222</v>
      </c>
      <c r="G8228" s="196">
        <v>39124.084437200007</v>
      </c>
    </row>
    <row r="8229" spans="1:7">
      <c r="A8229" s="190">
        <v>85754.70699048962</v>
      </c>
      <c r="F8229" s="174">
        <v>8223</v>
      </c>
      <c r="G8229" s="196">
        <v>71383.256498176037</v>
      </c>
    </row>
    <row r="8230" spans="1:7">
      <c r="A8230" s="190">
        <v>85754.70699048962</v>
      </c>
      <c r="F8230" s="174">
        <v>8224</v>
      </c>
      <c r="G8230" s="196">
        <v>57800.792999999998</v>
      </c>
    </row>
    <row r="8231" spans="1:7">
      <c r="A8231" s="190">
        <v>85754.70699048962</v>
      </c>
      <c r="F8231" s="174">
        <v>8225</v>
      </c>
      <c r="G8231" s="196">
        <v>57001.033600000017</v>
      </c>
    </row>
    <row r="8232" spans="1:7">
      <c r="A8232" s="190">
        <v>85754.70699048962</v>
      </c>
      <c r="F8232" s="174">
        <v>8226</v>
      </c>
      <c r="G8232" s="196">
        <v>54264.983987200016</v>
      </c>
    </row>
    <row r="8233" spans="1:7">
      <c r="A8233" s="190">
        <v>85754.70699048962</v>
      </c>
      <c r="F8233" s="174">
        <v>8227</v>
      </c>
      <c r="G8233" s="196">
        <v>80338.298880000017</v>
      </c>
    </row>
    <row r="8234" spans="1:7">
      <c r="A8234" s="190">
        <v>85754.706990489634</v>
      </c>
      <c r="F8234" s="174">
        <v>8228</v>
      </c>
      <c r="G8234" s="196">
        <v>71233.291673600019</v>
      </c>
    </row>
    <row r="8235" spans="1:7">
      <c r="A8235" s="190">
        <v>85754.706990489634</v>
      </c>
      <c r="F8235" s="174">
        <v>8229</v>
      </c>
      <c r="G8235" s="196">
        <v>68212.064256000027</v>
      </c>
    </row>
    <row r="8236" spans="1:7">
      <c r="A8236" s="190">
        <v>85754.706990489634</v>
      </c>
      <c r="F8236" s="174">
        <v>8230</v>
      </c>
      <c r="G8236" s="196">
        <v>75423.818186752032</v>
      </c>
    </row>
    <row r="8237" spans="1:7">
      <c r="A8237" s="190">
        <v>85800.959999999992</v>
      </c>
      <c r="F8237" s="174">
        <v>8231</v>
      </c>
      <c r="G8237" s="196">
        <v>75951.784914059288</v>
      </c>
    </row>
    <row r="8238" spans="1:7">
      <c r="A8238" s="190">
        <v>85800.960000000006</v>
      </c>
      <c r="F8238" s="174">
        <v>8232</v>
      </c>
      <c r="G8238" s="196">
        <v>44217.801801600006</v>
      </c>
    </row>
    <row r="8239" spans="1:7">
      <c r="A8239" s="190">
        <v>85800.960000000006</v>
      </c>
      <c r="F8239" s="174">
        <v>8233</v>
      </c>
      <c r="G8239" s="196">
        <v>38959.870203125</v>
      </c>
    </row>
    <row r="8240" spans="1:7">
      <c r="A8240" s="190">
        <v>85800.960000000006</v>
      </c>
      <c r="F8240" s="174">
        <v>8234</v>
      </c>
      <c r="G8240" s="196">
        <v>64181.19579791362</v>
      </c>
    </row>
    <row r="8241" spans="1:7">
      <c r="A8241" s="190">
        <v>85802.515857408012</v>
      </c>
      <c r="F8241" s="174">
        <v>8235</v>
      </c>
      <c r="G8241" s="196">
        <v>114453.15411640324</v>
      </c>
    </row>
    <row r="8242" spans="1:7">
      <c r="A8242" s="190">
        <v>85802.515857408012</v>
      </c>
      <c r="F8242" s="174">
        <v>8236</v>
      </c>
      <c r="G8242" s="196">
        <v>66031.625923200016</v>
      </c>
    </row>
    <row r="8243" spans="1:7">
      <c r="A8243" s="190">
        <v>85802.515857408012</v>
      </c>
      <c r="F8243" s="174">
        <v>8237</v>
      </c>
      <c r="G8243" s="196">
        <v>93314.103902207993</v>
      </c>
    </row>
    <row r="8244" spans="1:7">
      <c r="A8244" s="190">
        <v>85802.515857408012</v>
      </c>
      <c r="F8244" s="174">
        <v>8238</v>
      </c>
      <c r="G8244" s="196">
        <v>54264.983987200008</v>
      </c>
    </row>
    <row r="8245" spans="1:7">
      <c r="A8245" s="190">
        <v>85802.515857408012</v>
      </c>
      <c r="F8245" s="174">
        <v>8239</v>
      </c>
      <c r="G8245" s="196">
        <v>75792.222340710417</v>
      </c>
    </row>
    <row r="8246" spans="1:7">
      <c r="A8246" s="190">
        <v>85802.515857408012</v>
      </c>
      <c r="F8246" s="174">
        <v>8240</v>
      </c>
      <c r="G8246" s="196">
        <v>68507.049757440007</v>
      </c>
    </row>
    <row r="8247" spans="1:7">
      <c r="A8247" s="190">
        <v>85802.515857408027</v>
      </c>
      <c r="F8247" s="174">
        <v>8241</v>
      </c>
      <c r="G8247" s="196">
        <v>68765.566926336018</v>
      </c>
    </row>
    <row r="8248" spans="1:7">
      <c r="A8248" s="190">
        <v>85802.515857408027</v>
      </c>
      <c r="F8248" s="174">
        <v>8242</v>
      </c>
      <c r="G8248" s="196">
        <v>39041.890982500008</v>
      </c>
    </row>
    <row r="8249" spans="1:7">
      <c r="A8249" s="190">
        <v>85802.515857408027</v>
      </c>
      <c r="F8249" s="174">
        <v>8243</v>
      </c>
      <c r="G8249" s="196">
        <v>92922.43968000001</v>
      </c>
    </row>
    <row r="8250" spans="1:7">
      <c r="A8250" s="190">
        <v>85802.515857408027</v>
      </c>
      <c r="F8250" s="174">
        <v>8244</v>
      </c>
      <c r="G8250" s="196">
        <v>41315.621497779997</v>
      </c>
    </row>
    <row r="8251" spans="1:7">
      <c r="A8251" s="190">
        <v>85802.515857408027</v>
      </c>
      <c r="F8251" s="174">
        <v>8245</v>
      </c>
      <c r="G8251" s="196">
        <v>82517.184000000008</v>
      </c>
    </row>
    <row r="8252" spans="1:7">
      <c r="A8252" s="190">
        <v>85802.515857408041</v>
      </c>
      <c r="F8252" s="174">
        <v>8246</v>
      </c>
      <c r="G8252" s="196">
        <v>46272.656999999999</v>
      </c>
    </row>
    <row r="8253" spans="1:7">
      <c r="A8253" s="190">
        <v>85802.515857408041</v>
      </c>
      <c r="F8253" s="174">
        <v>8247</v>
      </c>
      <c r="G8253" s="196">
        <v>69025.059631718439</v>
      </c>
    </row>
    <row r="8254" spans="1:7">
      <c r="A8254" s="190">
        <v>85802.515857408056</v>
      </c>
      <c r="F8254" s="174">
        <v>8248</v>
      </c>
      <c r="G8254" s="196">
        <v>71383.256498176022</v>
      </c>
    </row>
    <row r="8255" spans="1:7">
      <c r="A8255" s="190">
        <v>85802.515857408056</v>
      </c>
      <c r="F8255" s="174">
        <v>8249</v>
      </c>
      <c r="G8255" s="196">
        <v>44217</v>
      </c>
    </row>
    <row r="8256" spans="1:7">
      <c r="A8256" s="190">
        <v>85935.243215732757</v>
      </c>
      <c r="F8256" s="174">
        <v>8250</v>
      </c>
      <c r="G8256" s="196">
        <v>80640</v>
      </c>
    </row>
    <row r="8257" spans="1:7">
      <c r="A8257" s="190">
        <v>85935.243215732757</v>
      </c>
      <c r="F8257" s="174">
        <v>8251</v>
      </c>
      <c r="G8257" s="196">
        <v>88080.492545279994</v>
      </c>
    </row>
    <row r="8258" spans="1:7">
      <c r="A8258" s="190">
        <v>85935.243215732757</v>
      </c>
      <c r="F8258" s="174">
        <v>8252</v>
      </c>
      <c r="G8258" s="196">
        <v>97813.094400000016</v>
      </c>
    </row>
    <row r="8259" spans="1:7">
      <c r="A8259" s="190">
        <v>85935.243215732771</v>
      </c>
      <c r="F8259" s="174">
        <v>8253</v>
      </c>
      <c r="G8259" s="196">
        <v>49234.107047999998</v>
      </c>
    </row>
    <row r="8260" spans="1:7">
      <c r="A8260" s="190">
        <v>85935.243215732771</v>
      </c>
      <c r="F8260" s="174">
        <v>8254</v>
      </c>
      <c r="G8260" s="196">
        <v>82081.488383999997</v>
      </c>
    </row>
    <row r="8261" spans="1:7">
      <c r="A8261" s="190">
        <v>85935.243215732786</v>
      </c>
      <c r="F8261" s="174">
        <v>8255</v>
      </c>
      <c r="G8261" s="196">
        <v>46870.869909696019</v>
      </c>
    </row>
    <row r="8262" spans="1:7">
      <c r="A8262" s="190">
        <v>85983.152732897302</v>
      </c>
      <c r="F8262" s="174">
        <v>8256</v>
      </c>
      <c r="G8262" s="196">
        <v>55829.516399999986</v>
      </c>
    </row>
    <row r="8263" spans="1:7">
      <c r="A8263" s="190">
        <v>85983.152732897302</v>
      </c>
      <c r="F8263" s="174">
        <v>8257</v>
      </c>
      <c r="G8263" s="196">
        <v>61629.517528320008</v>
      </c>
    </row>
    <row r="8264" spans="1:7">
      <c r="A8264" s="190">
        <v>85983.152732897302</v>
      </c>
      <c r="F8264" s="174">
        <v>8258</v>
      </c>
      <c r="G8264" s="196">
        <v>70256.375999999989</v>
      </c>
    </row>
    <row r="8265" spans="1:7">
      <c r="A8265" s="190">
        <v>85983.152732897317</v>
      </c>
      <c r="F8265" s="174">
        <v>8259</v>
      </c>
      <c r="G8265" s="196">
        <v>69769.265126400016</v>
      </c>
    </row>
    <row r="8266" spans="1:7">
      <c r="A8266" s="190">
        <v>85983.152732897317</v>
      </c>
      <c r="F8266" s="174">
        <v>8260</v>
      </c>
      <c r="G8266" s="196">
        <v>60615.306280480014</v>
      </c>
    </row>
    <row r="8267" spans="1:7">
      <c r="A8267" s="190">
        <v>85983.152732897332</v>
      </c>
      <c r="F8267" s="174">
        <v>8261</v>
      </c>
      <c r="G8267" s="196">
        <v>92922.439679999996</v>
      </c>
    </row>
    <row r="8268" spans="1:7">
      <c r="A8268" s="190">
        <v>86030.347120101898</v>
      </c>
      <c r="F8268" s="174">
        <v>8262</v>
      </c>
      <c r="G8268" s="196">
        <v>80641.462272000019</v>
      </c>
    </row>
    <row r="8269" spans="1:7">
      <c r="A8269" s="190">
        <v>86030.347120101898</v>
      </c>
      <c r="F8269" s="174">
        <v>8263</v>
      </c>
      <c r="G8269" s="196">
        <v>72810.921628139535</v>
      </c>
    </row>
    <row r="8270" spans="1:7">
      <c r="A8270" s="190">
        <v>86076.748799999987</v>
      </c>
      <c r="F8270" s="174">
        <v>8264</v>
      </c>
      <c r="G8270" s="196">
        <v>54439.407150016013</v>
      </c>
    </row>
    <row r="8271" spans="1:7">
      <c r="A8271" s="190">
        <v>86076.748800000001</v>
      </c>
      <c r="F8271" s="174">
        <v>8265</v>
      </c>
      <c r="G8271" s="196">
        <v>85337.878069248036</v>
      </c>
    </row>
    <row r="8272" spans="1:7">
      <c r="A8272" s="190">
        <v>86076.748800000016</v>
      </c>
      <c r="F8272" s="174">
        <v>8266</v>
      </c>
      <c r="G8272" s="196">
        <v>55026.354935999996</v>
      </c>
    </row>
    <row r="8273" spans="1:7">
      <c r="A8273" s="190">
        <v>86076.748800000016</v>
      </c>
      <c r="F8273" s="174">
        <v>8267</v>
      </c>
      <c r="G8273" s="196">
        <v>41315.621497779997</v>
      </c>
    </row>
    <row r="8274" spans="1:7">
      <c r="A8274" s="190">
        <v>86076.748800000016</v>
      </c>
      <c r="F8274" s="174">
        <v>8268</v>
      </c>
      <c r="G8274" s="196">
        <v>44124.907259999993</v>
      </c>
    </row>
    <row r="8275" spans="1:7">
      <c r="A8275" s="190">
        <v>86076.74880000003</v>
      </c>
      <c r="F8275" s="174">
        <v>8269</v>
      </c>
      <c r="G8275" s="196">
        <v>55234.001558400007</v>
      </c>
    </row>
    <row r="8276" spans="1:7">
      <c r="A8276" s="190">
        <v>86076.74880000003</v>
      </c>
      <c r="F8276" s="174">
        <v>8270</v>
      </c>
      <c r="G8276" s="196">
        <v>68651.27512535041</v>
      </c>
    </row>
    <row r="8277" spans="1:7">
      <c r="A8277" s="190">
        <v>86078.309658378232</v>
      </c>
      <c r="F8277" s="174">
        <v>8271</v>
      </c>
      <c r="G8277" s="196">
        <v>52020.943296000005</v>
      </c>
    </row>
    <row r="8278" spans="1:7">
      <c r="A8278" s="190">
        <v>86078.309658378246</v>
      </c>
      <c r="F8278" s="174">
        <v>8272</v>
      </c>
      <c r="G8278" s="196">
        <v>101862.89971200001</v>
      </c>
    </row>
    <row r="8279" spans="1:7">
      <c r="A8279" s="190">
        <v>86078.309658378261</v>
      </c>
      <c r="F8279" s="174">
        <v>8273</v>
      </c>
      <c r="G8279" s="196">
        <v>60447.663632384021</v>
      </c>
    </row>
    <row r="8280" spans="1:7">
      <c r="A8280" s="190">
        <v>86078.309658378261</v>
      </c>
      <c r="F8280" s="174">
        <v>8274</v>
      </c>
      <c r="G8280" s="196">
        <v>46002.687802150002</v>
      </c>
    </row>
    <row r="8281" spans="1:7">
      <c r="A8281" s="190">
        <v>86078.309658378261</v>
      </c>
      <c r="F8281" s="174">
        <v>8275</v>
      </c>
      <c r="G8281" s="196">
        <v>68068.761600000013</v>
      </c>
    </row>
    <row r="8282" spans="1:7">
      <c r="A8282" s="190">
        <v>86078.309658378275</v>
      </c>
      <c r="F8282" s="174">
        <v>8276</v>
      </c>
      <c r="G8282" s="196">
        <v>54643.848000000005</v>
      </c>
    </row>
    <row r="8283" spans="1:7">
      <c r="A8283" s="190">
        <v>86257.963007999992</v>
      </c>
      <c r="F8283" s="174">
        <v>8277</v>
      </c>
      <c r="G8283" s="196">
        <v>43350.78608000002</v>
      </c>
    </row>
    <row r="8284" spans="1:7">
      <c r="A8284" s="190">
        <v>86257.963008000006</v>
      </c>
      <c r="F8284" s="174">
        <v>8278</v>
      </c>
      <c r="G8284" s="196">
        <v>57488.832588118421</v>
      </c>
    </row>
    <row r="8285" spans="1:7">
      <c r="A8285" s="190">
        <v>86257.963008000006</v>
      </c>
      <c r="F8285" s="174">
        <v>8279</v>
      </c>
      <c r="G8285" s="196">
        <v>54060.980288000013</v>
      </c>
    </row>
    <row r="8286" spans="1:7">
      <c r="A8286" s="190">
        <v>86257.963008000021</v>
      </c>
      <c r="F8286" s="174">
        <v>8280</v>
      </c>
      <c r="G8286" s="196">
        <v>81637.000704000005</v>
      </c>
    </row>
    <row r="8287" spans="1:7">
      <c r="A8287" s="190">
        <v>86257.963008000021</v>
      </c>
      <c r="F8287" s="174">
        <v>8281</v>
      </c>
      <c r="G8287" s="196">
        <v>85206.073344000033</v>
      </c>
    </row>
    <row r="8288" spans="1:7">
      <c r="A8288" s="190">
        <v>86257.963008000021</v>
      </c>
      <c r="F8288" s="174">
        <v>8282</v>
      </c>
      <c r="G8288" s="196">
        <v>82656.058802688</v>
      </c>
    </row>
    <row r="8289" spans="1:7">
      <c r="A8289" s="190">
        <v>86257.963008000021</v>
      </c>
      <c r="F8289" s="174">
        <v>8283</v>
      </c>
      <c r="G8289" s="196">
        <v>58548.041651904008</v>
      </c>
    </row>
    <row r="8290" spans="1:7">
      <c r="A8290" s="190">
        <v>86257.963008000021</v>
      </c>
      <c r="F8290" s="174">
        <v>8284</v>
      </c>
      <c r="G8290" s="196">
        <v>43746.145249049616</v>
      </c>
    </row>
    <row r="8291" spans="1:7">
      <c r="A8291" s="190">
        <v>86257.963008000021</v>
      </c>
      <c r="F8291" s="174">
        <v>8285</v>
      </c>
      <c r="G8291" s="196">
        <v>90318.437744640032</v>
      </c>
    </row>
    <row r="8292" spans="1:7">
      <c r="A8292" s="190">
        <v>86257.963008000021</v>
      </c>
      <c r="F8292" s="174">
        <v>8286</v>
      </c>
      <c r="G8292" s="196">
        <v>41384.404441450002</v>
      </c>
    </row>
    <row r="8293" spans="1:7">
      <c r="A8293" s="190">
        <v>86257.963008000035</v>
      </c>
      <c r="F8293" s="174">
        <v>8287</v>
      </c>
      <c r="G8293" s="196">
        <v>85158.59681280001</v>
      </c>
    </row>
    <row r="8294" spans="1:7">
      <c r="A8294" s="190">
        <v>86257.963008000035</v>
      </c>
      <c r="F8294" s="174">
        <v>8288</v>
      </c>
      <c r="G8294" s="196">
        <v>41338.655254400008</v>
      </c>
    </row>
    <row r="8295" spans="1:7">
      <c r="A8295" s="190">
        <v>86257.963008000035</v>
      </c>
      <c r="F8295" s="174">
        <v>8289</v>
      </c>
      <c r="G8295" s="196">
        <v>64422.22080000001</v>
      </c>
    </row>
    <row r="8296" spans="1:7">
      <c r="A8296" s="190">
        <v>86353.424064000006</v>
      </c>
      <c r="F8296" s="174">
        <v>8290</v>
      </c>
      <c r="G8296" s="196">
        <v>85935.243215732786</v>
      </c>
    </row>
    <row r="8297" spans="1:7">
      <c r="A8297" s="190">
        <v>86353.424064000006</v>
      </c>
      <c r="F8297" s="174">
        <v>8291</v>
      </c>
      <c r="G8297" s="196">
        <v>75666.251888066588</v>
      </c>
    </row>
    <row r="8298" spans="1:7">
      <c r="A8298" s="190">
        <v>86401.566720000003</v>
      </c>
      <c r="F8298" s="174">
        <v>8292</v>
      </c>
      <c r="G8298" s="196">
        <v>55736.724960000007</v>
      </c>
    </row>
    <row r="8299" spans="1:7">
      <c r="A8299" s="190">
        <v>86401.566720000003</v>
      </c>
      <c r="F8299" s="174">
        <v>8293</v>
      </c>
      <c r="G8299" s="196">
        <v>103900.15770624005</v>
      </c>
    </row>
    <row r="8300" spans="1:7">
      <c r="A8300" s="190">
        <v>86401.566720000003</v>
      </c>
      <c r="F8300" s="174">
        <v>8294</v>
      </c>
      <c r="G8300" s="196">
        <v>102575.94000998404</v>
      </c>
    </row>
    <row r="8301" spans="1:7">
      <c r="A8301" s="190">
        <v>86401.566720000003</v>
      </c>
      <c r="F8301" s="174">
        <v>8295</v>
      </c>
      <c r="G8301" s="196">
        <v>34704.645920000017</v>
      </c>
    </row>
    <row r="8302" spans="1:7">
      <c r="A8302" s="190">
        <v>86401.566720000003</v>
      </c>
      <c r="F8302" s="174">
        <v>8296</v>
      </c>
      <c r="G8302" s="196">
        <v>66948.582399999999</v>
      </c>
    </row>
    <row r="8303" spans="1:7">
      <c r="A8303" s="190">
        <v>86401.566720000003</v>
      </c>
      <c r="F8303" s="174">
        <v>8297</v>
      </c>
      <c r="G8303" s="196">
        <v>93417.373937664015</v>
      </c>
    </row>
    <row r="8304" spans="1:7">
      <c r="A8304" s="190">
        <v>86401.566720000003</v>
      </c>
      <c r="F8304" s="174">
        <v>8298</v>
      </c>
      <c r="G8304" s="196">
        <v>41848.990990800019</v>
      </c>
    </row>
    <row r="8305" spans="1:7">
      <c r="A8305" s="190">
        <v>86401.566720000003</v>
      </c>
      <c r="F8305" s="174">
        <v>8299</v>
      </c>
      <c r="G8305" s="196">
        <v>43326.631170999994</v>
      </c>
    </row>
    <row r="8306" spans="1:7">
      <c r="A8306" s="190">
        <v>86401.566720000003</v>
      </c>
      <c r="F8306" s="174">
        <v>8300</v>
      </c>
      <c r="G8306" s="196">
        <v>75666.251888066603</v>
      </c>
    </row>
    <row r="8307" spans="1:7">
      <c r="A8307" s="190">
        <v>86401.566720000003</v>
      </c>
      <c r="F8307" s="174">
        <v>8301</v>
      </c>
      <c r="G8307" s="196">
        <v>76643.075398041648</v>
      </c>
    </row>
    <row r="8308" spans="1:7">
      <c r="A8308" s="190">
        <v>86401.566720000003</v>
      </c>
      <c r="F8308" s="174">
        <v>8302</v>
      </c>
      <c r="G8308" s="196">
        <v>60776.782065664011</v>
      </c>
    </row>
    <row r="8309" spans="1:7">
      <c r="A8309" s="190">
        <v>86401.566720000003</v>
      </c>
      <c r="F8309" s="174">
        <v>8303</v>
      </c>
      <c r="G8309" s="196">
        <v>57001.033600000002</v>
      </c>
    </row>
    <row r="8310" spans="1:7">
      <c r="A8310" s="190">
        <v>86401.566720000003</v>
      </c>
      <c r="F8310" s="174">
        <v>8304</v>
      </c>
      <c r="G8310" s="196">
        <v>64286.880000000012</v>
      </c>
    </row>
    <row r="8311" spans="1:7">
      <c r="A8311" s="190">
        <v>86401.566720000017</v>
      </c>
      <c r="F8311" s="174">
        <v>8305</v>
      </c>
      <c r="G8311" s="196">
        <v>62293.986720000008</v>
      </c>
    </row>
    <row r="8312" spans="1:7">
      <c r="A8312" s="190">
        <v>86401.566720000017</v>
      </c>
      <c r="F8312" s="174">
        <v>8306</v>
      </c>
      <c r="G8312" s="196">
        <v>89355.041075363872</v>
      </c>
    </row>
    <row r="8313" spans="1:7">
      <c r="A8313" s="190">
        <v>86401.566720000017</v>
      </c>
      <c r="F8313" s="174">
        <v>8307</v>
      </c>
      <c r="G8313" s="196">
        <v>77145.654882508825</v>
      </c>
    </row>
    <row r="8314" spans="1:7">
      <c r="A8314" s="190">
        <v>86401.566720000017</v>
      </c>
      <c r="F8314" s="174">
        <v>8308</v>
      </c>
      <c r="G8314" s="196">
        <v>72930.816000000006</v>
      </c>
    </row>
    <row r="8315" spans="1:7">
      <c r="A8315" s="190">
        <v>86401.566720000017</v>
      </c>
      <c r="F8315" s="174">
        <v>8309</v>
      </c>
      <c r="G8315" s="196">
        <v>68144.092800000013</v>
      </c>
    </row>
    <row r="8316" spans="1:7">
      <c r="A8316" s="190">
        <v>86401.566720000017</v>
      </c>
      <c r="F8316" s="174">
        <v>8310</v>
      </c>
      <c r="G8316" s="196">
        <v>61459.06989465603</v>
      </c>
    </row>
    <row r="8317" spans="1:7">
      <c r="A8317" s="190">
        <v>86401.566720000017</v>
      </c>
      <c r="F8317" s="174">
        <v>8311</v>
      </c>
      <c r="G8317" s="196">
        <v>64046.361352960012</v>
      </c>
    </row>
    <row r="8318" spans="1:7">
      <c r="A8318" s="190">
        <v>86401.566720000017</v>
      </c>
      <c r="F8318" s="174">
        <v>8312</v>
      </c>
      <c r="G8318" s="196">
        <v>104292.23377305602</v>
      </c>
    </row>
    <row r="8319" spans="1:7">
      <c r="A8319" s="190">
        <v>86401.566720000017</v>
      </c>
      <c r="F8319" s="174">
        <v>8313</v>
      </c>
      <c r="G8319" s="196">
        <v>67342.694809600027</v>
      </c>
    </row>
    <row r="8320" spans="1:7">
      <c r="A8320" s="190">
        <v>86535.220746239997</v>
      </c>
      <c r="F8320" s="174">
        <v>8314</v>
      </c>
      <c r="G8320" s="196">
        <v>64665.323520000005</v>
      </c>
    </row>
    <row r="8321" spans="1:7">
      <c r="A8321" s="190">
        <v>86535.220746240011</v>
      </c>
      <c r="F8321" s="174">
        <v>8315</v>
      </c>
      <c r="G8321" s="196">
        <v>94716.34353988574</v>
      </c>
    </row>
    <row r="8322" spans="1:7">
      <c r="A8322" s="190">
        <v>86535.220746240026</v>
      </c>
      <c r="F8322" s="174">
        <v>8316</v>
      </c>
      <c r="G8322" s="196">
        <v>66632.626079999987</v>
      </c>
    </row>
    <row r="8323" spans="1:7">
      <c r="A8323" s="190">
        <v>86583.464755199995</v>
      </c>
      <c r="F8323" s="174">
        <v>8317</v>
      </c>
      <c r="G8323" s="196">
        <v>60354.301952000016</v>
      </c>
    </row>
    <row r="8324" spans="1:7">
      <c r="A8324" s="190">
        <v>86583.464755199995</v>
      </c>
      <c r="F8324" s="174">
        <v>8318</v>
      </c>
      <c r="G8324" s="196">
        <v>45855.295780000008</v>
      </c>
    </row>
    <row r="8325" spans="1:7">
      <c r="A8325" s="190">
        <v>86583.46475520001</v>
      </c>
      <c r="F8325" s="174">
        <v>8319</v>
      </c>
      <c r="G8325" s="196">
        <v>64046.361352960019</v>
      </c>
    </row>
    <row r="8326" spans="1:7">
      <c r="A8326" s="190">
        <v>86583.46475520001</v>
      </c>
      <c r="F8326" s="174">
        <v>8320</v>
      </c>
      <c r="G8326" s="196">
        <v>81204.48000000001</v>
      </c>
    </row>
    <row r="8327" spans="1:7">
      <c r="A8327" s="190">
        <v>86583.46475520001</v>
      </c>
      <c r="F8327" s="174">
        <v>8321</v>
      </c>
      <c r="G8327" s="196">
        <v>51272.571831040012</v>
      </c>
    </row>
    <row r="8328" spans="1:7">
      <c r="A8328" s="190">
        <v>86583.46475520001</v>
      </c>
      <c r="F8328" s="174">
        <v>8322</v>
      </c>
      <c r="G8328" s="196">
        <v>54644.838875110407</v>
      </c>
    </row>
    <row r="8329" spans="1:7">
      <c r="A8329" s="190">
        <v>86583.46475520001</v>
      </c>
      <c r="F8329" s="174">
        <v>8323</v>
      </c>
      <c r="G8329" s="196">
        <v>55736.72496</v>
      </c>
    </row>
    <row r="8330" spans="1:7">
      <c r="A8330" s="190">
        <v>86583.46475520001</v>
      </c>
      <c r="F8330" s="174">
        <v>8324</v>
      </c>
      <c r="G8330" s="196">
        <v>69622.691039999991</v>
      </c>
    </row>
    <row r="8331" spans="1:7">
      <c r="A8331" s="190">
        <v>86583.46475520001</v>
      </c>
      <c r="F8331" s="174">
        <v>8325</v>
      </c>
      <c r="G8331" s="196">
        <v>75223.427184640037</v>
      </c>
    </row>
    <row r="8332" spans="1:7">
      <c r="A8332" s="190">
        <v>86583.46475520001</v>
      </c>
      <c r="F8332" s="174">
        <v>8326</v>
      </c>
      <c r="G8332" s="196">
        <v>65081.697269568009</v>
      </c>
    </row>
    <row r="8333" spans="1:7">
      <c r="A8333" s="190">
        <v>86583.464755200024</v>
      </c>
      <c r="F8333" s="174">
        <v>8327</v>
      </c>
      <c r="G8333" s="196">
        <v>57704.725200000008</v>
      </c>
    </row>
    <row r="8334" spans="1:7">
      <c r="A8334" s="190">
        <v>86583.464755200024</v>
      </c>
      <c r="F8334" s="174">
        <v>8328</v>
      </c>
      <c r="G8334" s="196">
        <v>75792.222340710432</v>
      </c>
    </row>
    <row r="8335" spans="1:7">
      <c r="A8335" s="190">
        <v>86583.464755200024</v>
      </c>
      <c r="F8335" s="174">
        <v>8329</v>
      </c>
      <c r="G8335" s="196">
        <v>57520.883026432028</v>
      </c>
    </row>
    <row r="8336" spans="1:7">
      <c r="A8336" s="190">
        <v>86583.464755200024</v>
      </c>
      <c r="F8336" s="174">
        <v>8330</v>
      </c>
      <c r="G8336" s="196">
        <v>76770.672082944031</v>
      </c>
    </row>
    <row r="8337" spans="1:7">
      <c r="A8337" s="190">
        <v>86583.464755200024</v>
      </c>
      <c r="F8337" s="174">
        <v>8331</v>
      </c>
      <c r="G8337" s="196">
        <v>68144.092799999999</v>
      </c>
    </row>
    <row r="8338" spans="1:7">
      <c r="A8338" s="190">
        <v>86583.464755200024</v>
      </c>
      <c r="F8338" s="174">
        <v>8332</v>
      </c>
      <c r="G8338" s="196">
        <v>96608.918568960027</v>
      </c>
    </row>
    <row r="8339" spans="1:7">
      <c r="A8339" s="190">
        <v>86583.464755200024</v>
      </c>
      <c r="F8339" s="174">
        <v>8333</v>
      </c>
      <c r="G8339" s="196">
        <v>71731.924715315225</v>
      </c>
    </row>
    <row r="8340" spans="1:7">
      <c r="A8340" s="190">
        <v>86583.464755200024</v>
      </c>
      <c r="F8340" s="174">
        <v>8334</v>
      </c>
      <c r="G8340" s="196">
        <v>71383.256498176037</v>
      </c>
    </row>
    <row r="8341" spans="1:7">
      <c r="A8341" s="190">
        <v>86583.464755200039</v>
      </c>
      <c r="F8341" s="174">
        <v>8335</v>
      </c>
      <c r="G8341" s="196">
        <v>57272.709157336016</v>
      </c>
    </row>
    <row r="8342" spans="1:7">
      <c r="A8342" s="190">
        <v>86583.464755200039</v>
      </c>
      <c r="F8342" s="174">
        <v>8336</v>
      </c>
      <c r="G8342" s="196">
        <v>61629.517528320008</v>
      </c>
    </row>
    <row r="8343" spans="1:7">
      <c r="A8343" s="190">
        <v>86583.464755200039</v>
      </c>
      <c r="F8343" s="174">
        <v>8337</v>
      </c>
      <c r="G8343" s="196">
        <v>65009.751453696008</v>
      </c>
    </row>
    <row r="8344" spans="1:7">
      <c r="A8344" s="190">
        <v>86583.464755200039</v>
      </c>
      <c r="F8344" s="174">
        <v>8338</v>
      </c>
      <c r="G8344" s="196">
        <v>42797.5</v>
      </c>
    </row>
    <row r="8345" spans="1:7">
      <c r="A8345" s="190">
        <v>86583.464755200039</v>
      </c>
      <c r="F8345" s="174">
        <v>8339</v>
      </c>
      <c r="G8345" s="196">
        <v>46104.963380000008</v>
      </c>
    </row>
    <row r="8346" spans="1:7">
      <c r="A8346" s="190">
        <v>86679.286041599989</v>
      </c>
      <c r="F8346" s="174">
        <v>8340</v>
      </c>
      <c r="G8346" s="196">
        <v>95072.039731200042</v>
      </c>
    </row>
    <row r="8347" spans="1:7">
      <c r="A8347" s="190">
        <v>86679.286041600004</v>
      </c>
      <c r="F8347" s="174">
        <v>8341</v>
      </c>
      <c r="G8347" s="196">
        <v>61295.781361920017</v>
      </c>
    </row>
    <row r="8348" spans="1:7">
      <c r="A8348" s="190">
        <v>86679.286041600004</v>
      </c>
      <c r="F8348" s="174">
        <v>8342</v>
      </c>
      <c r="G8348" s="196">
        <v>67814.093673267227</v>
      </c>
    </row>
    <row r="8349" spans="1:7">
      <c r="A8349" s="190">
        <v>86679.286041600004</v>
      </c>
      <c r="F8349" s="174">
        <v>8343</v>
      </c>
      <c r="G8349" s="196">
        <v>80206.227001350577</v>
      </c>
    </row>
    <row r="8350" spans="1:7">
      <c r="A8350" s="190">
        <v>86679.286041600004</v>
      </c>
      <c r="F8350" s="174">
        <v>8344</v>
      </c>
      <c r="G8350" s="196">
        <v>45951.833244800022</v>
      </c>
    </row>
    <row r="8351" spans="1:7">
      <c r="A8351" s="190">
        <v>86679.286041600004</v>
      </c>
      <c r="F8351" s="174">
        <v>8345</v>
      </c>
      <c r="G8351" s="196">
        <v>65117.980784640007</v>
      </c>
    </row>
    <row r="8352" spans="1:7">
      <c r="A8352" s="190">
        <v>86679.286041600004</v>
      </c>
      <c r="F8352" s="174">
        <v>8346</v>
      </c>
      <c r="G8352" s="196">
        <v>93066.180802560004</v>
      </c>
    </row>
    <row r="8353" spans="1:7">
      <c r="A8353" s="190">
        <v>86679.286041600019</v>
      </c>
      <c r="F8353" s="174">
        <v>8347</v>
      </c>
      <c r="G8353" s="196">
        <v>70630.583644800005</v>
      </c>
    </row>
    <row r="8354" spans="1:7">
      <c r="A8354" s="190">
        <v>86679.286041600019</v>
      </c>
      <c r="F8354" s="174">
        <v>8348</v>
      </c>
      <c r="G8354" s="196">
        <v>61329.954201599998</v>
      </c>
    </row>
    <row r="8355" spans="1:7">
      <c r="A8355" s="190">
        <v>86679.286041600019</v>
      </c>
      <c r="F8355" s="174">
        <v>8349</v>
      </c>
      <c r="G8355" s="196">
        <v>65255.07127050242</v>
      </c>
    </row>
    <row r="8356" spans="1:7">
      <c r="A8356" s="190">
        <v>86679.286041600019</v>
      </c>
      <c r="F8356" s="174">
        <v>8350</v>
      </c>
      <c r="G8356" s="196">
        <v>80766.20602982401</v>
      </c>
    </row>
    <row r="8357" spans="1:7">
      <c r="A8357" s="190">
        <v>86679.286041600019</v>
      </c>
      <c r="F8357" s="174">
        <v>8351</v>
      </c>
      <c r="G8357" s="196">
        <v>73441.331711999999</v>
      </c>
    </row>
    <row r="8358" spans="1:7">
      <c r="A8358" s="190">
        <v>86727.610367999994</v>
      </c>
      <c r="F8358" s="174">
        <v>8352</v>
      </c>
      <c r="G8358" s="196">
        <v>56220.3230148</v>
      </c>
    </row>
    <row r="8359" spans="1:7">
      <c r="A8359" s="190">
        <v>86727.610368000009</v>
      </c>
      <c r="F8359" s="174">
        <v>8353</v>
      </c>
      <c r="G8359" s="196">
        <v>77469.415833600026</v>
      </c>
    </row>
    <row r="8360" spans="1:7">
      <c r="A8360" s="190">
        <v>86727.610368000009</v>
      </c>
      <c r="F8360" s="174">
        <v>8354</v>
      </c>
      <c r="G8360" s="196">
        <v>209754.62645760007</v>
      </c>
    </row>
    <row r="8361" spans="1:7">
      <c r="A8361" s="190">
        <v>86727.610368000009</v>
      </c>
      <c r="F8361" s="174">
        <v>8355</v>
      </c>
      <c r="G8361" s="196">
        <v>89978.894745600031</v>
      </c>
    </row>
    <row r="8362" spans="1:7">
      <c r="A8362" s="190">
        <v>86727.610368000009</v>
      </c>
      <c r="F8362" s="174">
        <v>8356</v>
      </c>
      <c r="G8362" s="196">
        <v>68880.04900223999</v>
      </c>
    </row>
    <row r="8363" spans="1:7">
      <c r="A8363" s="190">
        <v>86727.610368000023</v>
      </c>
      <c r="F8363" s="174">
        <v>8357</v>
      </c>
      <c r="G8363" s="196">
        <v>104234.1224988672</v>
      </c>
    </row>
    <row r="8364" spans="1:7">
      <c r="A8364" s="190">
        <v>86727.610368000023</v>
      </c>
      <c r="F8364" s="174">
        <v>8358</v>
      </c>
      <c r="G8364" s="196">
        <v>77718.424670208013</v>
      </c>
    </row>
    <row r="8365" spans="1:7">
      <c r="A8365" s="190">
        <v>86727.610368000023</v>
      </c>
      <c r="F8365" s="174">
        <v>8359</v>
      </c>
      <c r="G8365" s="196">
        <v>67671.627089920017</v>
      </c>
    </row>
    <row r="8366" spans="1:7">
      <c r="A8366" s="190">
        <v>86727.610368000023</v>
      </c>
      <c r="F8366" s="174">
        <v>8360</v>
      </c>
      <c r="G8366" s="196">
        <v>71730.624000000011</v>
      </c>
    </row>
    <row r="8367" spans="1:7">
      <c r="A8367" s="190">
        <v>86727.610368000023</v>
      </c>
      <c r="F8367" s="174">
        <v>8361</v>
      </c>
      <c r="G8367" s="196">
        <v>48606.613526800022</v>
      </c>
    </row>
    <row r="8368" spans="1:7">
      <c r="A8368" s="190">
        <v>86727.610368000038</v>
      </c>
      <c r="F8368" s="174">
        <v>8362</v>
      </c>
      <c r="G8368" s="196">
        <v>58044.420940800024</v>
      </c>
    </row>
    <row r="8369" spans="1:7">
      <c r="A8369" s="190">
        <v>86765.745733632022</v>
      </c>
      <c r="F8369" s="174">
        <v>8363</v>
      </c>
      <c r="G8369" s="196">
        <v>118000.89339494401</v>
      </c>
    </row>
    <row r="8370" spans="1:7">
      <c r="A8370" s="190">
        <v>86765.745733632022</v>
      </c>
      <c r="F8370" s="174">
        <v>8364</v>
      </c>
      <c r="G8370" s="196">
        <v>54060.980288000006</v>
      </c>
    </row>
    <row r="8371" spans="1:7">
      <c r="A8371" s="190">
        <v>86765.745733632037</v>
      </c>
      <c r="F8371" s="174">
        <v>8365</v>
      </c>
      <c r="G8371" s="196">
        <v>86679.286041600004</v>
      </c>
    </row>
    <row r="8372" spans="1:7">
      <c r="A8372" s="190">
        <v>86765.745733632037</v>
      </c>
      <c r="F8372" s="174">
        <v>8366</v>
      </c>
      <c r="G8372" s="196">
        <v>54234.747724640001</v>
      </c>
    </row>
    <row r="8373" spans="1:7">
      <c r="A8373" s="190">
        <v>86765.745733632037</v>
      </c>
      <c r="F8373" s="174">
        <v>8367</v>
      </c>
      <c r="G8373" s="196">
        <v>72425.162342400014</v>
      </c>
    </row>
    <row r="8374" spans="1:7">
      <c r="A8374" s="190">
        <v>86861.768749056006</v>
      </c>
      <c r="F8374" s="174">
        <v>8368</v>
      </c>
      <c r="G8374" s="196">
        <v>36693.506562499999</v>
      </c>
    </row>
    <row r="8375" spans="1:7">
      <c r="A8375" s="190">
        <v>86861.768749056006</v>
      </c>
      <c r="F8375" s="174">
        <v>8369</v>
      </c>
      <c r="G8375" s="196">
        <v>51357.931273600014</v>
      </c>
    </row>
    <row r="8376" spans="1:7">
      <c r="A8376" s="190">
        <v>86861.768749056006</v>
      </c>
      <c r="F8376" s="174">
        <v>8370</v>
      </c>
      <c r="G8376" s="196">
        <v>60387.429189200011</v>
      </c>
    </row>
    <row r="8377" spans="1:7">
      <c r="A8377" s="190">
        <v>86861.768749056006</v>
      </c>
      <c r="F8377" s="174">
        <v>8371</v>
      </c>
      <c r="G8377" s="196">
        <v>69023.808000000005</v>
      </c>
    </row>
    <row r="8378" spans="1:7">
      <c r="A8378" s="190">
        <v>86861.768749056006</v>
      </c>
      <c r="F8378" s="174">
        <v>8372</v>
      </c>
      <c r="G8378" s="196">
        <v>72505.31473920001</v>
      </c>
    </row>
    <row r="8379" spans="1:7">
      <c r="A8379" s="190">
        <v>86861.768749056006</v>
      </c>
      <c r="F8379" s="174">
        <v>8373</v>
      </c>
      <c r="G8379" s="196">
        <v>33487.652831250001</v>
      </c>
    </row>
    <row r="8380" spans="1:7">
      <c r="A8380" s="190">
        <v>86861.76874905602</v>
      </c>
      <c r="F8380" s="174">
        <v>8374</v>
      </c>
      <c r="G8380" s="196">
        <v>71462.255825408021</v>
      </c>
    </row>
    <row r="8381" spans="1:7">
      <c r="A8381" s="190">
        <v>86861.76874905602</v>
      </c>
      <c r="F8381" s="174">
        <v>8375</v>
      </c>
      <c r="G8381" s="196">
        <v>55644.087744000011</v>
      </c>
    </row>
    <row r="8382" spans="1:7">
      <c r="A8382" s="190">
        <v>86861.76874905602</v>
      </c>
      <c r="F8382" s="174">
        <v>8376</v>
      </c>
      <c r="G8382" s="196">
        <v>77684.265792000006</v>
      </c>
    </row>
    <row r="8383" spans="1:7">
      <c r="A8383" s="190">
        <v>86861.76874905602</v>
      </c>
      <c r="F8383" s="174">
        <v>8377</v>
      </c>
      <c r="G8383" s="196">
        <v>69885.418176000006</v>
      </c>
    </row>
    <row r="8384" spans="1:7">
      <c r="A8384" s="190">
        <v>86861.76874905602</v>
      </c>
      <c r="F8384" s="174">
        <v>8378</v>
      </c>
      <c r="G8384" s="196">
        <v>66948.582399999999</v>
      </c>
    </row>
    <row r="8385" spans="1:7">
      <c r="A8385" s="190">
        <v>86861.76874905602</v>
      </c>
      <c r="F8385" s="174">
        <v>8379</v>
      </c>
      <c r="G8385" s="196">
        <v>79781.286674432034</v>
      </c>
    </row>
    <row r="8386" spans="1:7">
      <c r="A8386" s="190">
        <v>86861.76874905602</v>
      </c>
      <c r="F8386" s="174">
        <v>8380</v>
      </c>
      <c r="G8386" s="196">
        <v>63805.585558400024</v>
      </c>
    </row>
    <row r="8387" spans="1:7">
      <c r="A8387" s="190">
        <v>86861.76874905602</v>
      </c>
      <c r="F8387" s="174">
        <v>8381</v>
      </c>
      <c r="G8387" s="196">
        <v>86861.76874905602</v>
      </c>
    </row>
    <row r="8388" spans="1:7">
      <c r="A8388" s="190">
        <v>86861.76874905602</v>
      </c>
      <c r="F8388" s="174">
        <v>8382</v>
      </c>
      <c r="G8388" s="196">
        <v>98019.016704000009</v>
      </c>
    </row>
    <row r="8389" spans="1:7">
      <c r="A8389" s="190">
        <v>86861.76874905602</v>
      </c>
      <c r="F8389" s="174">
        <v>8383</v>
      </c>
      <c r="G8389" s="196">
        <v>87944.451840000009</v>
      </c>
    </row>
    <row r="8390" spans="1:7">
      <c r="A8390" s="190">
        <v>86861.768749056035</v>
      </c>
      <c r="F8390" s="174">
        <v>8384</v>
      </c>
      <c r="G8390" s="196">
        <v>86910.194810880013</v>
      </c>
    </row>
    <row r="8391" spans="1:7">
      <c r="A8391" s="190">
        <v>86861.768749056035</v>
      </c>
      <c r="F8391" s="174">
        <v>8385</v>
      </c>
      <c r="G8391" s="196">
        <v>60615.306280480007</v>
      </c>
    </row>
    <row r="8392" spans="1:7">
      <c r="A8392" s="190">
        <v>86910.194810879999</v>
      </c>
      <c r="F8392" s="174">
        <v>8386</v>
      </c>
      <c r="G8392" s="196">
        <v>124610.71787458559</v>
      </c>
    </row>
    <row r="8393" spans="1:7">
      <c r="A8393" s="190">
        <v>86910.194810880013</v>
      </c>
      <c r="F8393" s="174">
        <v>8387</v>
      </c>
      <c r="G8393" s="196">
        <v>53857.743520000011</v>
      </c>
    </row>
    <row r="8394" spans="1:7">
      <c r="A8394" s="190">
        <v>86910.194810880013</v>
      </c>
      <c r="F8394" s="174">
        <v>8388</v>
      </c>
      <c r="G8394" s="196">
        <v>48790.034709920001</v>
      </c>
    </row>
    <row r="8395" spans="1:7">
      <c r="A8395" s="190">
        <v>86910.194810880028</v>
      </c>
      <c r="F8395" s="174">
        <v>8389</v>
      </c>
      <c r="G8395" s="196">
        <v>57800.792999999998</v>
      </c>
    </row>
    <row r="8396" spans="1:7">
      <c r="A8396" s="190">
        <v>86957.898032448007</v>
      </c>
      <c r="F8396" s="174">
        <v>8390</v>
      </c>
      <c r="G8396" s="196">
        <v>51660.264755814416</v>
      </c>
    </row>
    <row r="8397" spans="1:7">
      <c r="A8397" s="190">
        <v>86957.898032448022</v>
      </c>
      <c r="F8397" s="174">
        <v>8391</v>
      </c>
      <c r="G8397" s="196">
        <v>64181.195797913635</v>
      </c>
    </row>
    <row r="8398" spans="1:7">
      <c r="A8398" s="190">
        <v>87004.800000000003</v>
      </c>
      <c r="F8398" s="174">
        <v>8392</v>
      </c>
      <c r="G8398" s="196">
        <v>100021.88308403722</v>
      </c>
    </row>
    <row r="8399" spans="1:7">
      <c r="A8399" s="190">
        <v>87004.800000000003</v>
      </c>
      <c r="F8399" s="174">
        <v>8393</v>
      </c>
      <c r="G8399" s="196">
        <v>86679.286041600004</v>
      </c>
    </row>
    <row r="8400" spans="1:7">
      <c r="A8400" s="190">
        <v>87006.377687039989</v>
      </c>
      <c r="F8400" s="174">
        <v>8394</v>
      </c>
      <c r="G8400" s="196">
        <v>48450.878560000012</v>
      </c>
    </row>
    <row r="8401" spans="1:7">
      <c r="A8401" s="190">
        <v>87006.377687039989</v>
      </c>
      <c r="F8401" s="174">
        <v>8395</v>
      </c>
      <c r="G8401" s="196">
        <v>41114.798166400004</v>
      </c>
    </row>
    <row r="8402" spans="1:7">
      <c r="A8402" s="190">
        <v>87006.377687040003</v>
      </c>
      <c r="F8402" s="174">
        <v>8396</v>
      </c>
      <c r="G8402" s="196">
        <v>35571.642342179999</v>
      </c>
    </row>
    <row r="8403" spans="1:7">
      <c r="A8403" s="190">
        <v>87006.377687040003</v>
      </c>
      <c r="F8403" s="174">
        <v>8397</v>
      </c>
      <c r="G8403" s="196">
        <v>92123.136000000013</v>
      </c>
    </row>
    <row r="8404" spans="1:7">
      <c r="A8404" s="190">
        <v>87006.377687040003</v>
      </c>
      <c r="F8404" s="174">
        <v>8398</v>
      </c>
      <c r="G8404" s="196">
        <v>86401.566720000017</v>
      </c>
    </row>
    <row r="8405" spans="1:7">
      <c r="A8405" s="190">
        <v>87006.377687040018</v>
      </c>
      <c r="F8405" s="174">
        <v>8399</v>
      </c>
      <c r="G8405" s="196">
        <v>33130.451201049997</v>
      </c>
    </row>
    <row r="8406" spans="1:7">
      <c r="A8406" s="190">
        <v>87006.377687040018</v>
      </c>
      <c r="F8406" s="174">
        <v>8400</v>
      </c>
      <c r="G8406" s="196">
        <v>39629.161992000001</v>
      </c>
    </row>
    <row r="8407" spans="1:7">
      <c r="A8407" s="190">
        <v>87006.377687040018</v>
      </c>
      <c r="F8407" s="174">
        <v>8401</v>
      </c>
      <c r="G8407" s="196">
        <v>91778.472640512045</v>
      </c>
    </row>
    <row r="8408" spans="1:7">
      <c r="A8408" s="190">
        <v>87006.377687040018</v>
      </c>
      <c r="F8408" s="174">
        <v>8402</v>
      </c>
      <c r="G8408" s="196">
        <v>46447.270799999998</v>
      </c>
    </row>
    <row r="8409" spans="1:7">
      <c r="A8409" s="190">
        <v>87006.377687040018</v>
      </c>
      <c r="F8409" s="174">
        <v>8403</v>
      </c>
      <c r="G8409" s="196">
        <v>62293.986720000008</v>
      </c>
    </row>
    <row r="8410" spans="1:7">
      <c r="A8410" s="190">
        <v>87006.377687040032</v>
      </c>
      <c r="F8410" s="174">
        <v>8404</v>
      </c>
      <c r="G8410" s="196">
        <v>43581.686056384009</v>
      </c>
    </row>
    <row r="8411" spans="1:7">
      <c r="A8411" s="190">
        <v>87006.377687040032</v>
      </c>
      <c r="F8411" s="174">
        <v>8405</v>
      </c>
      <c r="G8411" s="196">
        <v>57704.725200000001</v>
      </c>
    </row>
    <row r="8412" spans="1:7">
      <c r="A8412" s="190">
        <v>87044.635630632984</v>
      </c>
      <c r="F8412" s="174">
        <v>8406</v>
      </c>
      <c r="G8412" s="196">
        <v>52188.15347088001</v>
      </c>
    </row>
    <row r="8413" spans="1:7">
      <c r="A8413" s="190">
        <v>87044.635630632984</v>
      </c>
      <c r="F8413" s="174">
        <v>8407</v>
      </c>
      <c r="G8413" s="196">
        <v>68507.049757440007</v>
      </c>
    </row>
    <row r="8414" spans="1:7">
      <c r="A8414" s="190">
        <v>87044.635630632984</v>
      </c>
      <c r="F8414" s="174">
        <v>8408</v>
      </c>
      <c r="G8414" s="196">
        <v>43867.468707937012</v>
      </c>
    </row>
    <row r="8415" spans="1:7">
      <c r="A8415" s="190">
        <v>87093.163642060841</v>
      </c>
      <c r="F8415" s="174">
        <v>8409</v>
      </c>
      <c r="G8415" s="196">
        <v>75950.407680000018</v>
      </c>
    </row>
    <row r="8416" spans="1:7">
      <c r="A8416" s="190">
        <v>87140.967291463705</v>
      </c>
      <c r="F8416" s="174">
        <v>8410</v>
      </c>
      <c r="G8416" s="196">
        <v>71383.256498176022</v>
      </c>
    </row>
    <row r="8417" spans="1:7">
      <c r="A8417" s="190">
        <v>87187.967999999993</v>
      </c>
      <c r="F8417" s="174">
        <v>8411</v>
      </c>
      <c r="G8417" s="196">
        <v>57184.251208000001</v>
      </c>
    </row>
    <row r="8418" spans="1:7">
      <c r="A8418" s="190">
        <v>87189.5490084864</v>
      </c>
      <c r="F8418" s="174">
        <v>8412</v>
      </c>
      <c r="G8418" s="196">
        <v>65820.06143999999</v>
      </c>
    </row>
    <row r="8419" spans="1:7">
      <c r="A8419" s="190">
        <v>87189.549008486414</v>
      </c>
      <c r="F8419" s="174">
        <v>8413</v>
      </c>
      <c r="G8419" s="196">
        <v>54643.847999999998</v>
      </c>
    </row>
    <row r="8420" spans="1:7">
      <c r="A8420" s="190">
        <v>87189.549008486414</v>
      </c>
      <c r="F8420" s="174">
        <v>8414</v>
      </c>
      <c r="G8420" s="196">
        <v>62993.306879999989</v>
      </c>
    </row>
    <row r="8421" spans="1:7">
      <c r="A8421" s="190">
        <v>87189.549008486414</v>
      </c>
      <c r="F8421" s="174">
        <v>8415</v>
      </c>
      <c r="G8421" s="196">
        <v>41384.404441450002</v>
      </c>
    </row>
    <row r="8422" spans="1:7">
      <c r="A8422" s="190">
        <v>87189.549008486414</v>
      </c>
      <c r="F8422" s="174">
        <v>8416</v>
      </c>
      <c r="G8422" s="196">
        <v>43818.180000000008</v>
      </c>
    </row>
    <row r="8423" spans="1:7">
      <c r="A8423" s="190">
        <v>87189.549008486414</v>
      </c>
      <c r="F8423" s="174">
        <v>8417</v>
      </c>
      <c r="G8423" s="196">
        <v>54614.39095871248</v>
      </c>
    </row>
    <row r="8424" spans="1:7">
      <c r="A8424" s="190">
        <v>87189.549008486414</v>
      </c>
      <c r="F8424" s="174">
        <v>8418</v>
      </c>
      <c r="G8424" s="196">
        <v>35398.738838399993</v>
      </c>
    </row>
    <row r="8425" spans="1:7">
      <c r="A8425" s="190">
        <v>87189.549008486414</v>
      </c>
      <c r="F8425" s="174">
        <v>8419</v>
      </c>
      <c r="G8425" s="196">
        <v>109489.62447360002</v>
      </c>
    </row>
    <row r="8426" spans="1:7">
      <c r="A8426" s="190">
        <v>87189.549008486429</v>
      </c>
      <c r="F8426" s="174">
        <v>8420</v>
      </c>
      <c r="G8426" s="196">
        <v>74109.772800000006</v>
      </c>
    </row>
    <row r="8427" spans="1:7">
      <c r="A8427" s="190">
        <v>87189.549008486429</v>
      </c>
      <c r="F8427" s="174">
        <v>8421</v>
      </c>
      <c r="G8427" s="196">
        <v>83583.966154752008</v>
      </c>
    </row>
    <row r="8428" spans="1:7">
      <c r="A8428" s="190">
        <v>87286.041043891193</v>
      </c>
      <c r="F8428" s="174">
        <v>8422</v>
      </c>
      <c r="G8428" s="196">
        <v>45804.60416000001</v>
      </c>
    </row>
    <row r="8429" spans="1:7">
      <c r="A8429" s="190">
        <v>87286.041043891193</v>
      </c>
      <c r="F8429" s="174">
        <v>8423</v>
      </c>
      <c r="G8429" s="196">
        <v>88129.598054400005</v>
      </c>
    </row>
    <row r="8430" spans="1:7">
      <c r="A8430" s="190">
        <v>87286.041043891208</v>
      </c>
      <c r="F8430" s="174">
        <v>8424</v>
      </c>
      <c r="G8430" s="196">
        <v>55411.539420551999</v>
      </c>
    </row>
    <row r="8431" spans="1:7">
      <c r="A8431" s="190">
        <v>87286.041043891222</v>
      </c>
      <c r="F8431" s="174">
        <v>8425</v>
      </c>
      <c r="G8431" s="196">
        <v>66031.625923200001</v>
      </c>
    </row>
    <row r="8432" spans="1:7">
      <c r="A8432" s="190">
        <v>87286.041043891222</v>
      </c>
      <c r="F8432" s="174">
        <v>8426</v>
      </c>
      <c r="G8432" s="196">
        <v>90850.1236423066</v>
      </c>
    </row>
    <row r="8433" spans="1:7">
      <c r="A8433" s="190">
        <v>87333.12000000001</v>
      </c>
      <c r="F8433" s="174">
        <v>8427</v>
      </c>
      <c r="G8433" s="196">
        <v>90898.341120000012</v>
      </c>
    </row>
    <row r="8434" spans="1:7">
      <c r="A8434" s="190">
        <v>87334.703640575986</v>
      </c>
      <c r="F8434" s="174">
        <v>8428</v>
      </c>
      <c r="G8434" s="196">
        <v>54234.747724640016</v>
      </c>
    </row>
    <row r="8435" spans="1:7">
      <c r="A8435" s="190">
        <v>87334.703640576001</v>
      </c>
      <c r="F8435" s="174">
        <v>8429</v>
      </c>
      <c r="G8435" s="196">
        <v>46028.334632000006</v>
      </c>
    </row>
    <row r="8436" spans="1:7">
      <c r="A8436" s="190">
        <v>87334.703640576001</v>
      </c>
      <c r="F8436" s="174">
        <v>8430</v>
      </c>
      <c r="G8436" s="196">
        <v>38869.203430400012</v>
      </c>
    </row>
    <row r="8437" spans="1:7">
      <c r="A8437" s="190">
        <v>87516.979200000002</v>
      </c>
      <c r="F8437" s="174">
        <v>8431</v>
      </c>
      <c r="G8437" s="196">
        <v>43514.373952000009</v>
      </c>
    </row>
    <row r="8438" spans="1:7">
      <c r="A8438" s="190">
        <v>87516.979200000016</v>
      </c>
      <c r="F8438" s="174">
        <v>8432</v>
      </c>
      <c r="G8438" s="196">
        <v>48606.613526800007</v>
      </c>
    </row>
    <row r="8439" spans="1:7">
      <c r="A8439" s="190">
        <v>87516.979200000016</v>
      </c>
      <c r="F8439" s="174">
        <v>8433</v>
      </c>
      <c r="G8439" s="196">
        <v>112869.52556888069</v>
      </c>
    </row>
    <row r="8440" spans="1:7">
      <c r="A8440" s="190">
        <v>87613.833599999998</v>
      </c>
      <c r="F8440" s="174">
        <v>8434</v>
      </c>
      <c r="G8440" s="196">
        <v>79437.070286336049</v>
      </c>
    </row>
    <row r="8441" spans="1:7">
      <c r="A8441" s="190">
        <v>87613.833599999998</v>
      </c>
      <c r="F8441" s="174">
        <v>8435</v>
      </c>
      <c r="G8441" s="196">
        <v>94728.076888319993</v>
      </c>
    </row>
    <row r="8442" spans="1:7">
      <c r="A8442" s="190">
        <v>87613.833599999998</v>
      </c>
      <c r="F8442" s="174">
        <v>8436</v>
      </c>
      <c r="G8442" s="196">
        <v>39249.840422890993</v>
      </c>
    </row>
    <row r="8443" spans="1:7">
      <c r="A8443" s="190">
        <v>87798.283775999997</v>
      </c>
      <c r="F8443" s="174">
        <v>8437</v>
      </c>
      <c r="G8443" s="196">
        <v>47455.088939999994</v>
      </c>
    </row>
    <row r="8444" spans="1:7">
      <c r="A8444" s="190">
        <v>87798.283775999997</v>
      </c>
      <c r="F8444" s="174">
        <v>8438</v>
      </c>
      <c r="G8444" s="196">
        <v>80811.233771520026</v>
      </c>
    </row>
    <row r="8445" spans="1:7">
      <c r="A8445" s="190">
        <v>87798.283775999997</v>
      </c>
      <c r="F8445" s="174">
        <v>8439</v>
      </c>
      <c r="G8445" s="196">
        <v>65572.617599999998</v>
      </c>
    </row>
    <row r="8446" spans="1:7">
      <c r="A8446" s="190">
        <v>87798.283775999997</v>
      </c>
      <c r="F8446" s="174">
        <v>8440</v>
      </c>
      <c r="G8446" s="196">
        <v>90318.437744640032</v>
      </c>
    </row>
    <row r="8447" spans="1:7">
      <c r="A8447" s="190">
        <v>87798.283776000011</v>
      </c>
      <c r="F8447" s="174">
        <v>8441</v>
      </c>
      <c r="G8447" s="196">
        <v>89019.119868313632</v>
      </c>
    </row>
    <row r="8448" spans="1:7">
      <c r="A8448" s="190">
        <v>87798.283776000011</v>
      </c>
      <c r="F8448" s="174">
        <v>8442</v>
      </c>
      <c r="G8448" s="196">
        <v>41114.798166400011</v>
      </c>
    </row>
    <row r="8449" spans="1:7">
      <c r="A8449" s="190">
        <v>87798.283776000011</v>
      </c>
      <c r="F8449" s="174">
        <v>8443</v>
      </c>
      <c r="G8449" s="196">
        <v>72505.314739200025</v>
      </c>
    </row>
    <row r="8450" spans="1:7">
      <c r="A8450" s="190">
        <v>87798.283776000011</v>
      </c>
      <c r="F8450" s="174">
        <v>8444</v>
      </c>
      <c r="G8450" s="196">
        <v>39629.161992000001</v>
      </c>
    </row>
    <row r="8451" spans="1:7">
      <c r="A8451" s="190">
        <v>87798.283776000011</v>
      </c>
      <c r="F8451" s="174">
        <v>8445</v>
      </c>
      <c r="G8451" s="196">
        <v>58141.054271999987</v>
      </c>
    </row>
    <row r="8452" spans="1:7">
      <c r="A8452" s="190">
        <v>87798.283776000011</v>
      </c>
      <c r="F8452" s="174">
        <v>8446</v>
      </c>
      <c r="G8452" s="196">
        <v>68287.55404800002</v>
      </c>
    </row>
    <row r="8453" spans="1:7">
      <c r="A8453" s="190">
        <v>87798.283776000011</v>
      </c>
      <c r="F8453" s="174">
        <v>8447</v>
      </c>
      <c r="G8453" s="196">
        <v>86078.309658378261</v>
      </c>
    </row>
    <row r="8454" spans="1:7">
      <c r="A8454" s="190">
        <v>87798.283776000011</v>
      </c>
      <c r="F8454" s="174">
        <v>8448</v>
      </c>
      <c r="G8454" s="196">
        <v>57121.035776000012</v>
      </c>
    </row>
    <row r="8455" spans="1:7">
      <c r="A8455" s="190">
        <v>87798.283776000011</v>
      </c>
      <c r="F8455" s="174">
        <v>8449</v>
      </c>
      <c r="G8455" s="196">
        <v>72304.788111360031</v>
      </c>
    </row>
    <row r="8456" spans="1:7">
      <c r="A8456" s="190">
        <v>87798.283776000011</v>
      </c>
      <c r="F8456" s="174">
        <v>8450</v>
      </c>
      <c r="G8456" s="196">
        <v>54001.217536000026</v>
      </c>
    </row>
    <row r="8457" spans="1:7">
      <c r="A8457" s="190">
        <v>87798.283776000026</v>
      </c>
      <c r="F8457" s="174">
        <v>8451</v>
      </c>
      <c r="G8457" s="196">
        <v>93704.336703488036</v>
      </c>
    </row>
    <row r="8458" spans="1:7">
      <c r="A8458" s="190">
        <v>87944.451839999994</v>
      </c>
      <c r="F8458" s="174">
        <v>8452</v>
      </c>
      <c r="G8458" s="196">
        <v>49474.588768350004</v>
      </c>
    </row>
    <row r="8459" spans="1:7">
      <c r="A8459" s="190">
        <v>87944.451839999994</v>
      </c>
      <c r="F8459" s="174">
        <v>8453</v>
      </c>
      <c r="G8459" s="196">
        <v>72002.611223674889</v>
      </c>
    </row>
    <row r="8460" spans="1:7">
      <c r="A8460" s="190">
        <v>87944.451840000009</v>
      </c>
      <c r="F8460" s="174">
        <v>8454</v>
      </c>
      <c r="G8460" s="196">
        <v>51164.856344</v>
      </c>
    </row>
    <row r="8461" spans="1:7">
      <c r="A8461" s="190">
        <v>87944.451840000009</v>
      </c>
      <c r="F8461" s="174">
        <v>8455</v>
      </c>
      <c r="G8461" s="196">
        <v>41183.246776000007</v>
      </c>
    </row>
    <row r="8462" spans="1:7">
      <c r="A8462" s="190">
        <v>87944.451840000009</v>
      </c>
      <c r="F8462" s="174">
        <v>8456</v>
      </c>
      <c r="G8462" s="196">
        <v>85158.596812800024</v>
      </c>
    </row>
    <row r="8463" spans="1:7">
      <c r="A8463" s="190">
        <v>87983.122268160005</v>
      </c>
      <c r="F8463" s="174">
        <v>8457</v>
      </c>
      <c r="G8463" s="196">
        <v>98442.903432960011</v>
      </c>
    </row>
    <row r="8464" spans="1:7">
      <c r="A8464" s="190">
        <v>87983.122268160019</v>
      </c>
      <c r="F8464" s="174">
        <v>8458</v>
      </c>
      <c r="G8464" s="196">
        <v>43562.530991</v>
      </c>
    </row>
    <row r="8465" spans="1:7">
      <c r="A8465" s="190">
        <v>88080.49254527998</v>
      </c>
      <c r="F8465" s="174">
        <v>8459</v>
      </c>
      <c r="G8465" s="196">
        <v>84568.16387489796</v>
      </c>
    </row>
    <row r="8466" spans="1:7">
      <c r="A8466" s="190">
        <v>88080.492545279994</v>
      </c>
      <c r="F8466" s="174">
        <v>8460</v>
      </c>
      <c r="G8466" s="196">
        <v>114453.15411640325</v>
      </c>
    </row>
    <row r="8467" spans="1:7">
      <c r="A8467" s="190">
        <v>88080.492545280009</v>
      </c>
      <c r="F8467" s="174">
        <v>8461</v>
      </c>
      <c r="G8467" s="196">
        <v>96405.958656000017</v>
      </c>
    </row>
    <row r="8468" spans="1:7">
      <c r="A8468" s="190">
        <v>88129.59805439999</v>
      </c>
      <c r="F8468" s="174">
        <v>8462</v>
      </c>
      <c r="G8468" s="196">
        <v>68880.049002240019</v>
      </c>
    </row>
    <row r="8469" spans="1:7">
      <c r="A8469" s="190">
        <v>88129.598054400019</v>
      </c>
      <c r="F8469" s="174">
        <v>8463</v>
      </c>
      <c r="G8469" s="196">
        <v>113293.39392000003</v>
      </c>
    </row>
    <row r="8470" spans="1:7">
      <c r="A8470" s="190">
        <v>88129.598054400019</v>
      </c>
      <c r="F8470" s="174">
        <v>8464</v>
      </c>
      <c r="G8470" s="196">
        <v>47376.216216000001</v>
      </c>
    </row>
    <row r="8471" spans="1:7">
      <c r="A8471" s="190">
        <v>88129.598054400034</v>
      </c>
      <c r="F8471" s="174">
        <v>8465</v>
      </c>
      <c r="G8471" s="196">
        <v>58141.054272000016</v>
      </c>
    </row>
    <row r="8472" spans="1:7">
      <c r="A8472" s="190">
        <v>88265.925161164821</v>
      </c>
      <c r="F8472" s="174">
        <v>8466</v>
      </c>
      <c r="G8472" s="196">
        <v>55619.630999999987</v>
      </c>
    </row>
    <row r="8473" spans="1:7">
      <c r="A8473" s="190">
        <v>88276.317695999998</v>
      </c>
      <c r="F8473" s="174">
        <v>8467</v>
      </c>
      <c r="G8473" s="196">
        <v>77306.664960000024</v>
      </c>
    </row>
    <row r="8474" spans="1:7">
      <c r="A8474" s="190">
        <v>88276.317696000013</v>
      </c>
      <c r="F8474" s="174">
        <v>8468</v>
      </c>
      <c r="G8474" s="196">
        <v>43514.373952000009</v>
      </c>
    </row>
    <row r="8475" spans="1:7">
      <c r="A8475" s="190">
        <v>88276.317696000013</v>
      </c>
      <c r="F8475" s="174">
        <v>8469</v>
      </c>
      <c r="G8475" s="196">
        <v>61329.95420160002</v>
      </c>
    </row>
    <row r="8476" spans="1:7">
      <c r="A8476" s="190">
        <v>88276.317696000013</v>
      </c>
      <c r="F8476" s="174">
        <v>8470</v>
      </c>
      <c r="G8476" s="196">
        <v>77977.413964799998</v>
      </c>
    </row>
    <row r="8477" spans="1:7">
      <c r="A8477" s="190">
        <v>88315.134050303983</v>
      </c>
      <c r="F8477" s="174">
        <v>8471</v>
      </c>
      <c r="G8477" s="196">
        <v>69245.670240000007</v>
      </c>
    </row>
    <row r="8478" spans="1:7">
      <c r="A8478" s="190">
        <v>88315.134050303997</v>
      </c>
      <c r="F8478" s="174">
        <v>8472</v>
      </c>
      <c r="G8478" s="196">
        <v>79393.492828160044</v>
      </c>
    </row>
    <row r="8479" spans="1:7">
      <c r="A8479" s="190">
        <v>88400.31764480003</v>
      </c>
      <c r="F8479" s="174">
        <v>8473</v>
      </c>
      <c r="G8479" s="196">
        <v>60421.095616000013</v>
      </c>
    </row>
    <row r="8480" spans="1:7">
      <c r="A8480" s="190">
        <v>88400.31764480003</v>
      </c>
      <c r="F8480" s="174">
        <v>8474</v>
      </c>
      <c r="G8480" s="196">
        <v>75181.512949568016</v>
      </c>
    </row>
    <row r="8481" spans="1:7">
      <c r="A8481" s="190">
        <v>88400.317644800045</v>
      </c>
      <c r="F8481" s="174">
        <v>8475</v>
      </c>
      <c r="G8481" s="196">
        <v>43818.18</v>
      </c>
    </row>
    <row r="8482" spans="1:7">
      <c r="A8482" s="190">
        <v>88412.871762431983</v>
      </c>
      <c r="F8482" s="174">
        <v>8476</v>
      </c>
      <c r="G8482" s="196">
        <v>64665.323520000005</v>
      </c>
    </row>
    <row r="8483" spans="1:7">
      <c r="A8483" s="190">
        <v>88412.871762432012</v>
      </c>
      <c r="F8483" s="174">
        <v>8477</v>
      </c>
      <c r="G8483" s="196">
        <v>46447.270799999998</v>
      </c>
    </row>
    <row r="8484" spans="1:7">
      <c r="A8484" s="190">
        <v>88412.871762432012</v>
      </c>
      <c r="F8484" s="174">
        <v>8478</v>
      </c>
      <c r="G8484" s="196">
        <v>92124.80649953286</v>
      </c>
    </row>
    <row r="8485" spans="1:7">
      <c r="A8485" s="190">
        <v>88462.162575360009</v>
      </c>
      <c r="F8485" s="174">
        <v>8479</v>
      </c>
      <c r="G8485" s="196">
        <v>70965.497344000018</v>
      </c>
    </row>
    <row r="8486" spans="1:7">
      <c r="A8486" s="190">
        <v>88462.162575360009</v>
      </c>
      <c r="F8486" s="174">
        <v>8480</v>
      </c>
      <c r="G8486" s="196">
        <v>55527.188400000006</v>
      </c>
    </row>
    <row r="8487" spans="1:7">
      <c r="A8487" s="190">
        <v>88462.162575360009</v>
      </c>
      <c r="F8487" s="174">
        <v>8481</v>
      </c>
      <c r="G8487" s="196">
        <v>57121.035776000019</v>
      </c>
    </row>
    <row r="8488" spans="1:7">
      <c r="A8488" s="190">
        <v>88560.063002880008</v>
      </c>
      <c r="F8488" s="174">
        <v>8482</v>
      </c>
      <c r="G8488" s="196">
        <v>56969.272820000013</v>
      </c>
    </row>
    <row r="8489" spans="1:7">
      <c r="A8489" s="190">
        <v>88684.461522944039</v>
      </c>
      <c r="F8489" s="174">
        <v>8483</v>
      </c>
      <c r="G8489" s="196">
        <v>87798.28377600004</v>
      </c>
    </row>
    <row r="8490" spans="1:7">
      <c r="A8490" s="190">
        <v>88684.461522944039</v>
      </c>
      <c r="F8490" s="174">
        <v>8484</v>
      </c>
      <c r="G8490" s="196">
        <v>74752.784064000007</v>
      </c>
    </row>
    <row r="8491" spans="1:7">
      <c r="A8491" s="190">
        <v>88684.461522944039</v>
      </c>
      <c r="F8491" s="174">
        <v>8485</v>
      </c>
      <c r="G8491" s="196">
        <v>80596.529126400012</v>
      </c>
    </row>
    <row r="8492" spans="1:7">
      <c r="A8492" s="190">
        <v>88684.461522944039</v>
      </c>
      <c r="F8492" s="174">
        <v>8486</v>
      </c>
      <c r="G8492" s="196">
        <v>57184.251208000009</v>
      </c>
    </row>
    <row r="8493" spans="1:7">
      <c r="A8493" s="190">
        <v>88684.461522944039</v>
      </c>
      <c r="F8493" s="174">
        <v>8487</v>
      </c>
      <c r="G8493" s="196">
        <v>64981.178304000001</v>
      </c>
    </row>
    <row r="8494" spans="1:7">
      <c r="A8494" s="190">
        <v>88684.461522944053</v>
      </c>
      <c r="F8494" s="174">
        <v>8488</v>
      </c>
      <c r="G8494" s="196">
        <v>38706.059000000008</v>
      </c>
    </row>
    <row r="8495" spans="1:7">
      <c r="A8495" s="190">
        <v>88733.903749120029</v>
      </c>
      <c r="F8495" s="174">
        <v>8489</v>
      </c>
      <c r="G8495" s="196">
        <v>72932.138478796813</v>
      </c>
    </row>
    <row r="8496" spans="1:7">
      <c r="A8496" s="190">
        <v>88733.903749120029</v>
      </c>
      <c r="F8496" s="174">
        <v>8490</v>
      </c>
      <c r="G8496" s="196">
        <v>73677.39313536002</v>
      </c>
    </row>
    <row r="8497" spans="1:7">
      <c r="A8497" s="190">
        <v>88733.903749120043</v>
      </c>
      <c r="F8497" s="174">
        <v>8491</v>
      </c>
      <c r="G8497" s="196">
        <v>85479.950008320026</v>
      </c>
    </row>
    <row r="8498" spans="1:7">
      <c r="A8498" s="190">
        <v>88892.64</v>
      </c>
      <c r="F8498" s="174">
        <v>8492</v>
      </c>
      <c r="G8498" s="196">
        <v>54325.038647600013</v>
      </c>
    </row>
    <row r="8499" spans="1:7">
      <c r="A8499" s="190">
        <v>88920.711967539246</v>
      </c>
      <c r="F8499" s="174">
        <v>8493</v>
      </c>
      <c r="G8499" s="196">
        <v>65436.046552128013</v>
      </c>
    </row>
    <row r="8500" spans="1:7">
      <c r="A8500" s="190">
        <v>88969.51872069636</v>
      </c>
      <c r="F8500" s="174">
        <v>8494</v>
      </c>
      <c r="G8500" s="196">
        <v>76609.389158400008</v>
      </c>
    </row>
    <row r="8501" spans="1:7">
      <c r="A8501" s="190">
        <v>88969.518720696375</v>
      </c>
      <c r="F8501" s="174">
        <v>8495</v>
      </c>
      <c r="G8501" s="196">
        <v>96769.754726400017</v>
      </c>
    </row>
    <row r="8502" spans="1:7">
      <c r="A8502" s="190">
        <v>88969.518720696375</v>
      </c>
      <c r="F8502" s="174">
        <v>8496</v>
      </c>
      <c r="G8502" s="196">
        <v>61432.057344000015</v>
      </c>
    </row>
    <row r="8503" spans="1:7">
      <c r="A8503" s="190">
        <v>89019.119868313617</v>
      </c>
      <c r="F8503" s="174">
        <v>8497</v>
      </c>
      <c r="G8503" s="196">
        <v>51551.734787840011</v>
      </c>
    </row>
    <row r="8504" spans="1:7">
      <c r="A8504" s="190">
        <v>89019.119868313632</v>
      </c>
      <c r="F8504" s="174">
        <v>8498</v>
      </c>
      <c r="G8504" s="196">
        <v>51550.80000000001</v>
      </c>
    </row>
    <row r="8505" spans="1:7">
      <c r="A8505" s="190">
        <v>89019.119868313646</v>
      </c>
      <c r="F8505" s="174">
        <v>8499</v>
      </c>
      <c r="G8505" s="196">
        <v>55026.354936000003</v>
      </c>
    </row>
    <row r="8506" spans="1:7">
      <c r="A8506" s="190">
        <v>89019.119868313646</v>
      </c>
      <c r="F8506" s="174">
        <v>8500</v>
      </c>
      <c r="G8506" s="196">
        <v>76321.383936000013</v>
      </c>
    </row>
    <row r="8507" spans="1:7">
      <c r="A8507" s="190">
        <v>89019.119868313646</v>
      </c>
      <c r="F8507" s="174">
        <v>8501</v>
      </c>
      <c r="G8507" s="196">
        <v>57801.841121046396</v>
      </c>
    </row>
    <row r="8508" spans="1:7">
      <c r="A8508" s="190">
        <v>89019.119868313646</v>
      </c>
      <c r="F8508" s="174">
        <v>8502</v>
      </c>
      <c r="G8508" s="196">
        <v>54554.016428226576</v>
      </c>
    </row>
    <row r="8509" spans="1:7">
      <c r="A8509" s="190">
        <v>89019.119868313646</v>
      </c>
      <c r="F8509" s="174">
        <v>8503</v>
      </c>
      <c r="G8509" s="196">
        <v>94005.52921432069</v>
      </c>
    </row>
    <row r="8510" spans="1:7">
      <c r="A8510" s="190">
        <v>89019.119868313646</v>
      </c>
      <c r="F8510" s="174">
        <v>8504</v>
      </c>
      <c r="G8510" s="196">
        <v>51164.856344000014</v>
      </c>
    </row>
    <row r="8511" spans="1:7">
      <c r="A8511" s="190">
        <v>89019.119868313646</v>
      </c>
      <c r="F8511" s="174">
        <v>8505</v>
      </c>
      <c r="G8511" s="196">
        <v>37568.612077499994</v>
      </c>
    </row>
    <row r="8512" spans="1:7">
      <c r="A8512" s="190">
        <v>89019.119868313646</v>
      </c>
      <c r="F8512" s="174">
        <v>8506</v>
      </c>
      <c r="G8512" s="196">
        <v>64386.324960000005</v>
      </c>
    </row>
    <row r="8513" spans="1:7">
      <c r="A8513" s="190">
        <v>89019.119868313646</v>
      </c>
      <c r="F8513" s="174">
        <v>8507</v>
      </c>
      <c r="G8513" s="196">
        <v>54379.226058752014</v>
      </c>
    </row>
    <row r="8514" spans="1:7">
      <c r="A8514" s="190">
        <v>89019.119868313646</v>
      </c>
      <c r="F8514" s="174">
        <v>8508</v>
      </c>
      <c r="G8514" s="196">
        <v>41028.42254</v>
      </c>
    </row>
    <row r="8515" spans="1:7">
      <c r="A8515" s="190">
        <v>89068.748668928063</v>
      </c>
      <c r="F8515" s="174">
        <v>8509</v>
      </c>
      <c r="G8515" s="196">
        <v>68878.8</v>
      </c>
    </row>
    <row r="8516" spans="1:7">
      <c r="A8516" s="190">
        <v>89206.528541720618</v>
      </c>
      <c r="F8516" s="174">
        <v>8510</v>
      </c>
      <c r="G8516" s="196">
        <v>58230.992293824005</v>
      </c>
    </row>
    <row r="8517" spans="1:7">
      <c r="A8517" s="190">
        <v>89206.528541720618</v>
      </c>
      <c r="F8517" s="174">
        <v>8511</v>
      </c>
      <c r="G8517" s="196">
        <v>68765.566926336003</v>
      </c>
    </row>
    <row r="8518" spans="1:7">
      <c r="A8518" s="190">
        <v>89206.528541720618</v>
      </c>
      <c r="F8518" s="174">
        <v>8512</v>
      </c>
      <c r="G8518" s="196">
        <v>54850.051200000009</v>
      </c>
    </row>
    <row r="8519" spans="1:7">
      <c r="A8519" s="190">
        <v>89206.528541720618</v>
      </c>
      <c r="F8519" s="174">
        <v>8513</v>
      </c>
      <c r="G8519" s="196">
        <v>60421.095616000013</v>
      </c>
    </row>
    <row r="8520" spans="1:7">
      <c r="A8520" s="190">
        <v>89206.528541720632</v>
      </c>
      <c r="F8520" s="174">
        <v>8514</v>
      </c>
      <c r="G8520" s="196">
        <v>67089.526784000031</v>
      </c>
    </row>
    <row r="8521" spans="1:7">
      <c r="A8521" s="190">
        <v>89206.528541720647</v>
      </c>
      <c r="F8521" s="174">
        <v>8515</v>
      </c>
      <c r="G8521" s="196">
        <v>77718.424670208027</v>
      </c>
    </row>
    <row r="8522" spans="1:7">
      <c r="A8522" s="190">
        <v>89267.318784000003</v>
      </c>
      <c r="F8522" s="174">
        <v>8516</v>
      </c>
      <c r="G8522" s="196">
        <v>58166.619721727991</v>
      </c>
    </row>
    <row r="8523" spans="1:7">
      <c r="A8523" s="190">
        <v>89305.252753604655</v>
      </c>
      <c r="F8523" s="174">
        <v>8517</v>
      </c>
      <c r="G8523" s="196">
        <v>48871.261182800008</v>
      </c>
    </row>
    <row r="8524" spans="1:7">
      <c r="A8524" s="190">
        <v>89305.252753604669</v>
      </c>
      <c r="F8524" s="174">
        <v>8518</v>
      </c>
      <c r="G8524" s="196">
        <v>79481.357025280013</v>
      </c>
    </row>
    <row r="8525" spans="1:7">
      <c r="A8525" s="190">
        <v>89305.252753604669</v>
      </c>
      <c r="F8525" s="174">
        <v>8519</v>
      </c>
      <c r="G8525" s="196">
        <v>107974.67369472</v>
      </c>
    </row>
    <row r="8526" spans="1:7">
      <c r="A8526" s="190">
        <v>89353.420800000007</v>
      </c>
      <c r="F8526" s="174">
        <v>8520</v>
      </c>
      <c r="G8526" s="196">
        <v>73165.236480000007</v>
      </c>
    </row>
    <row r="8527" spans="1:7">
      <c r="A8527" s="190">
        <v>89353.420800000022</v>
      </c>
      <c r="F8527" s="174">
        <v>8521</v>
      </c>
      <c r="G8527" s="196">
        <v>45536.540000000008</v>
      </c>
    </row>
    <row r="8528" spans="1:7">
      <c r="A8528" s="190">
        <v>89353.420800000022</v>
      </c>
      <c r="F8528" s="174">
        <v>8522</v>
      </c>
      <c r="G8528" s="196">
        <v>56906.295039999997</v>
      </c>
    </row>
    <row r="8529" spans="1:7">
      <c r="A8529" s="190">
        <v>89353.420800000022</v>
      </c>
      <c r="F8529" s="174">
        <v>8523</v>
      </c>
      <c r="G8529" s="196">
        <v>74752.784063999992</v>
      </c>
    </row>
    <row r="8530" spans="1:7">
      <c r="A8530" s="190">
        <v>89355.041075363872</v>
      </c>
      <c r="F8530" s="174">
        <v>8524</v>
      </c>
      <c r="G8530" s="196">
        <v>58548.041651904015</v>
      </c>
    </row>
    <row r="8531" spans="1:7">
      <c r="A8531" s="190">
        <v>89355.041075363886</v>
      </c>
      <c r="F8531" s="174">
        <v>8525</v>
      </c>
      <c r="G8531" s="196">
        <v>72232.738368000006</v>
      </c>
    </row>
    <row r="8532" spans="1:7">
      <c r="A8532" s="190">
        <v>89355.041075363886</v>
      </c>
      <c r="F8532" s="174">
        <v>8526</v>
      </c>
      <c r="G8532" s="196">
        <v>91880.043204096015</v>
      </c>
    </row>
    <row r="8533" spans="1:7">
      <c r="A8533" s="190">
        <v>89355.041075363886</v>
      </c>
      <c r="F8533" s="174">
        <v>8527</v>
      </c>
      <c r="G8533" s="196">
        <v>63699.537493760021</v>
      </c>
    </row>
    <row r="8534" spans="1:7">
      <c r="A8534" s="190">
        <v>89355.041075363886</v>
      </c>
      <c r="F8534" s="174">
        <v>8528</v>
      </c>
      <c r="G8534" s="196">
        <v>51630.543599999997</v>
      </c>
    </row>
    <row r="8535" spans="1:7">
      <c r="A8535" s="190">
        <v>89355.041075363886</v>
      </c>
      <c r="F8535" s="174">
        <v>8529</v>
      </c>
      <c r="G8535" s="196">
        <v>38706.059000000001</v>
      </c>
    </row>
    <row r="8536" spans="1:7">
      <c r="A8536" s="190">
        <v>89355.041075363901</v>
      </c>
      <c r="F8536" s="174">
        <v>8530</v>
      </c>
      <c r="G8536" s="196">
        <v>102190.31617536003</v>
      </c>
    </row>
    <row r="8537" spans="1:7">
      <c r="A8537" s="190">
        <v>89355.041075363901</v>
      </c>
      <c r="F8537" s="174">
        <v>8531</v>
      </c>
      <c r="G8537" s="196">
        <v>51466.053234176012</v>
      </c>
    </row>
    <row r="8538" spans="1:7">
      <c r="A8538" s="190">
        <v>89366.110271999976</v>
      </c>
      <c r="F8538" s="174">
        <v>8532</v>
      </c>
      <c r="G8538" s="196">
        <v>43959.024149999997</v>
      </c>
    </row>
    <row r="8539" spans="1:7">
      <c r="A8539" s="190">
        <v>89543.156951312034</v>
      </c>
      <c r="F8539" s="174">
        <v>8533</v>
      </c>
      <c r="G8539" s="196">
        <v>54819.488940000003</v>
      </c>
    </row>
    <row r="8540" spans="1:7">
      <c r="A8540" s="190">
        <v>89640.628224000015</v>
      </c>
      <c r="F8540" s="174">
        <v>8534</v>
      </c>
      <c r="G8540" s="196">
        <v>60971.030400000003</v>
      </c>
    </row>
    <row r="8541" spans="1:7">
      <c r="A8541" s="190">
        <v>89640.628224000015</v>
      </c>
      <c r="F8541" s="174">
        <v>8535</v>
      </c>
      <c r="G8541" s="196">
        <v>56637.732168000002</v>
      </c>
    </row>
    <row r="8542" spans="1:7">
      <c r="A8542" s="190">
        <v>89640.628224000015</v>
      </c>
      <c r="F8542" s="174">
        <v>8536</v>
      </c>
      <c r="G8542" s="196">
        <v>86583.464755200024</v>
      </c>
    </row>
    <row r="8543" spans="1:7">
      <c r="A8543" s="190">
        <v>89640.628224000015</v>
      </c>
      <c r="F8543" s="174">
        <v>8537</v>
      </c>
      <c r="G8543" s="196">
        <v>71923.014550159409</v>
      </c>
    </row>
    <row r="8544" spans="1:7">
      <c r="A8544" s="190">
        <v>89640.628224000029</v>
      </c>
      <c r="F8544" s="174">
        <v>8538</v>
      </c>
      <c r="G8544" s="196">
        <v>59303.875357440011</v>
      </c>
    </row>
    <row r="8545" spans="1:7">
      <c r="A8545" s="190">
        <v>89640.628224000029</v>
      </c>
      <c r="F8545" s="174">
        <v>8539</v>
      </c>
      <c r="G8545" s="196">
        <v>54264.983987200008</v>
      </c>
    </row>
    <row r="8546" spans="1:7">
      <c r="A8546" s="190">
        <v>89690.603520000033</v>
      </c>
      <c r="F8546" s="174">
        <v>8540</v>
      </c>
      <c r="G8546" s="196">
        <v>68621.101449599999</v>
      </c>
    </row>
    <row r="8547" spans="1:7">
      <c r="A8547" s="190">
        <v>89692.229909610556</v>
      </c>
      <c r="F8547" s="174">
        <v>8541</v>
      </c>
      <c r="G8547" s="196">
        <v>63735.050444800014</v>
      </c>
    </row>
    <row r="8548" spans="1:7">
      <c r="A8548" s="190">
        <v>89703.340876799994</v>
      </c>
      <c r="F8548" s="174">
        <v>8542</v>
      </c>
      <c r="G8548" s="196">
        <v>57704.725200000008</v>
      </c>
    </row>
    <row r="8549" spans="1:7">
      <c r="A8549" s="190">
        <v>89879.425843200035</v>
      </c>
      <c r="F8549" s="174">
        <v>8543</v>
      </c>
      <c r="G8549" s="196">
        <v>54234.747724640016</v>
      </c>
    </row>
    <row r="8550" spans="1:7">
      <c r="A8550" s="190">
        <v>89928.758814720015</v>
      </c>
      <c r="F8550" s="174">
        <v>8544</v>
      </c>
      <c r="G8550" s="196">
        <v>92419.246079999997</v>
      </c>
    </row>
    <row r="8551" spans="1:7">
      <c r="A8551" s="190">
        <v>89928.758814720029</v>
      </c>
      <c r="F8551" s="174">
        <v>8545</v>
      </c>
      <c r="G8551" s="196">
        <v>64736.88816000001</v>
      </c>
    </row>
    <row r="8552" spans="1:7">
      <c r="A8552" s="190">
        <v>89978.894745600002</v>
      </c>
      <c r="F8552" s="174">
        <v>8546</v>
      </c>
      <c r="G8552" s="196">
        <v>90268.112621568042</v>
      </c>
    </row>
    <row r="8553" spans="1:7">
      <c r="A8553" s="190">
        <v>89978.894745600017</v>
      </c>
      <c r="F8553" s="174">
        <v>8547</v>
      </c>
      <c r="G8553" s="196">
        <v>136389.06150912002</v>
      </c>
    </row>
    <row r="8554" spans="1:7">
      <c r="A8554" s="190">
        <v>89978.894745600017</v>
      </c>
      <c r="F8554" s="174">
        <v>8548</v>
      </c>
      <c r="G8554" s="196">
        <v>60421.095616000013</v>
      </c>
    </row>
    <row r="8555" spans="1:7">
      <c r="A8555" s="190">
        <v>89978.894745600017</v>
      </c>
      <c r="F8555" s="174">
        <v>8549</v>
      </c>
      <c r="G8555" s="196">
        <v>43187.813200000004</v>
      </c>
    </row>
    <row r="8556" spans="1:7">
      <c r="A8556" s="190">
        <v>89978.894745600017</v>
      </c>
      <c r="F8556" s="174">
        <v>8550</v>
      </c>
      <c r="G8556" s="196">
        <v>54874.169548800026</v>
      </c>
    </row>
    <row r="8557" spans="1:7">
      <c r="A8557" s="190">
        <v>89978.894745600017</v>
      </c>
      <c r="F8557" s="174">
        <v>8551</v>
      </c>
      <c r="G8557" s="196">
        <v>53947.406800000004</v>
      </c>
    </row>
    <row r="8558" spans="1:7">
      <c r="A8558" s="190">
        <v>89978.894745600017</v>
      </c>
      <c r="F8558" s="174">
        <v>8552</v>
      </c>
      <c r="G8558" s="196">
        <v>67926.991720448015</v>
      </c>
    </row>
    <row r="8559" spans="1:7">
      <c r="A8559" s="190">
        <v>89978.894745600017</v>
      </c>
      <c r="F8559" s="174">
        <v>8553</v>
      </c>
      <c r="G8559" s="196">
        <v>131242.30447104003</v>
      </c>
    </row>
    <row r="8560" spans="1:7">
      <c r="A8560" s="190">
        <v>89978.894745600017</v>
      </c>
      <c r="F8560" s="174">
        <v>8554</v>
      </c>
      <c r="G8560" s="196">
        <v>67671.627089920003</v>
      </c>
    </row>
    <row r="8561" spans="1:7">
      <c r="A8561" s="190">
        <v>89978.894745600017</v>
      </c>
      <c r="F8561" s="174">
        <v>8555</v>
      </c>
      <c r="G8561" s="196">
        <v>81512.390064537612</v>
      </c>
    </row>
    <row r="8562" spans="1:7">
      <c r="A8562" s="190">
        <v>89978.894745600017</v>
      </c>
      <c r="F8562" s="174">
        <v>8556</v>
      </c>
      <c r="G8562" s="196">
        <v>52020.943296000012</v>
      </c>
    </row>
    <row r="8563" spans="1:7">
      <c r="A8563" s="190">
        <v>89978.894745600031</v>
      </c>
      <c r="F8563" s="174">
        <v>8557</v>
      </c>
      <c r="G8563" s="196">
        <v>46948.901324640014</v>
      </c>
    </row>
    <row r="8564" spans="1:7">
      <c r="A8564" s="190">
        <v>89978.894745600031</v>
      </c>
      <c r="F8564" s="174">
        <v>8558</v>
      </c>
      <c r="G8564" s="196">
        <v>81204.48000000001</v>
      </c>
    </row>
    <row r="8565" spans="1:7">
      <c r="A8565" s="190">
        <v>89978.894745600031</v>
      </c>
      <c r="F8565" s="174">
        <v>8559</v>
      </c>
      <c r="G8565" s="196">
        <v>75792.222340710417</v>
      </c>
    </row>
    <row r="8566" spans="1:7">
      <c r="A8566" s="190">
        <v>89978.894745600031</v>
      </c>
      <c r="F8566" s="174">
        <v>8560</v>
      </c>
      <c r="G8566" s="196">
        <v>65081.697269568002</v>
      </c>
    </row>
    <row r="8567" spans="1:7">
      <c r="A8567" s="190">
        <v>89978.894745600031</v>
      </c>
      <c r="F8567" s="174">
        <v>8561</v>
      </c>
      <c r="G8567" s="196">
        <v>75140.269998080039</v>
      </c>
    </row>
    <row r="8568" spans="1:7">
      <c r="A8568" s="190">
        <v>89978.894745600031</v>
      </c>
      <c r="F8568" s="174">
        <v>8562</v>
      </c>
      <c r="G8568" s="196">
        <v>46079.273852874998</v>
      </c>
    </row>
    <row r="8569" spans="1:7">
      <c r="A8569" s="190">
        <v>89978.894745600031</v>
      </c>
      <c r="F8569" s="174">
        <v>8563</v>
      </c>
      <c r="G8569" s="196">
        <v>60193.94864000001</v>
      </c>
    </row>
    <row r="8570" spans="1:7">
      <c r="A8570" s="190">
        <v>89978.894745600031</v>
      </c>
      <c r="F8570" s="174">
        <v>8564</v>
      </c>
      <c r="G8570" s="196">
        <v>64873.176345600012</v>
      </c>
    </row>
    <row r="8571" spans="1:7">
      <c r="A8571" s="190">
        <v>89978.894745600031</v>
      </c>
      <c r="F8571" s="174">
        <v>8565</v>
      </c>
      <c r="G8571" s="196">
        <v>48790.034709920008</v>
      </c>
    </row>
    <row r="8572" spans="1:7">
      <c r="A8572" s="190">
        <v>89978.894745600031</v>
      </c>
      <c r="F8572" s="174">
        <v>8566</v>
      </c>
      <c r="G8572" s="196">
        <v>44124.90726</v>
      </c>
    </row>
    <row r="8573" spans="1:7">
      <c r="A8573" s="190">
        <v>89978.894745600031</v>
      </c>
      <c r="F8573" s="174">
        <v>8567</v>
      </c>
      <c r="G8573" s="196">
        <v>41160.299612449991</v>
      </c>
    </row>
    <row r="8574" spans="1:7">
      <c r="A8574" s="190">
        <v>89978.894745600031</v>
      </c>
      <c r="F8574" s="174">
        <v>8568</v>
      </c>
      <c r="G8574" s="196">
        <v>83141.130240000013</v>
      </c>
    </row>
    <row r="8575" spans="1:7">
      <c r="A8575" s="190">
        <v>89978.894745600031</v>
      </c>
      <c r="F8575" s="174">
        <v>8569</v>
      </c>
      <c r="G8575" s="196">
        <v>89355.041075363872</v>
      </c>
    </row>
    <row r="8576" spans="1:7">
      <c r="A8576" s="190">
        <v>89978.894745600046</v>
      </c>
      <c r="F8576" s="174">
        <v>8570</v>
      </c>
      <c r="G8576" s="196">
        <v>61397.827612800014</v>
      </c>
    </row>
    <row r="8577" spans="1:7">
      <c r="A8577" s="190">
        <v>89978.894745600046</v>
      </c>
      <c r="F8577" s="174">
        <v>8571</v>
      </c>
      <c r="G8577" s="196">
        <v>55258.288735641618</v>
      </c>
    </row>
    <row r="8578" spans="1:7">
      <c r="A8578" s="190">
        <v>89978.894745600046</v>
      </c>
      <c r="F8578" s="174">
        <v>8572</v>
      </c>
      <c r="G8578" s="196">
        <v>85659.907797811233</v>
      </c>
    </row>
    <row r="8579" spans="1:7">
      <c r="A8579" s="190">
        <v>89978.894745600046</v>
      </c>
      <c r="F8579" s="174">
        <v>8573</v>
      </c>
      <c r="G8579" s="196">
        <v>51301.156659200024</v>
      </c>
    </row>
    <row r="8580" spans="1:7">
      <c r="A8580" s="190">
        <v>89978.894745600046</v>
      </c>
      <c r="F8580" s="174">
        <v>8574</v>
      </c>
      <c r="G8580" s="196">
        <v>52020.943296000005</v>
      </c>
    </row>
    <row r="8581" spans="1:7">
      <c r="A8581" s="190">
        <v>90168.323997696018</v>
      </c>
      <c r="F8581" s="174">
        <v>8575</v>
      </c>
      <c r="G8581" s="196">
        <v>74700.523520000017</v>
      </c>
    </row>
    <row r="8582" spans="1:7">
      <c r="A8582" s="190">
        <v>90168.323997696018</v>
      </c>
      <c r="F8582" s="174">
        <v>8576</v>
      </c>
      <c r="G8582" s="196">
        <v>106080.38117376003</v>
      </c>
    </row>
    <row r="8583" spans="1:7">
      <c r="A8583" s="190">
        <v>90168.323997696018</v>
      </c>
      <c r="F8583" s="174">
        <v>8577</v>
      </c>
      <c r="G8583" s="196">
        <v>60742.917451596826</v>
      </c>
    </row>
    <row r="8584" spans="1:7">
      <c r="A8584" s="190">
        <v>90168.323997696032</v>
      </c>
      <c r="F8584" s="174">
        <v>8578</v>
      </c>
      <c r="G8584" s="196">
        <v>77392.219679999995</v>
      </c>
    </row>
    <row r="8585" spans="1:7">
      <c r="A8585" s="190">
        <v>90168.323997696032</v>
      </c>
      <c r="F8585" s="174">
        <v>8579</v>
      </c>
      <c r="G8585" s="196">
        <v>73873.665589248019</v>
      </c>
    </row>
    <row r="8586" spans="1:7">
      <c r="A8586" s="190">
        <v>90168.323997696032</v>
      </c>
      <c r="F8586" s="174">
        <v>8580</v>
      </c>
      <c r="G8586" s="196">
        <v>72232.738367999991</v>
      </c>
    </row>
    <row r="8587" spans="1:7">
      <c r="A8587" s="190">
        <v>90168.323997696032</v>
      </c>
      <c r="F8587" s="174">
        <v>8581</v>
      </c>
      <c r="G8587" s="196">
        <v>64422.220800000017</v>
      </c>
    </row>
    <row r="8588" spans="1:7">
      <c r="A8588" s="190">
        <v>90168.323997696032</v>
      </c>
      <c r="F8588" s="174">
        <v>8582</v>
      </c>
      <c r="G8588" s="196">
        <v>60354.301952000031</v>
      </c>
    </row>
    <row r="8589" spans="1:7">
      <c r="A8589" s="190">
        <v>90168.323997696032</v>
      </c>
      <c r="F8589" s="174">
        <v>8583</v>
      </c>
      <c r="G8589" s="196">
        <v>74078.543266560009</v>
      </c>
    </row>
    <row r="8590" spans="1:7">
      <c r="A8590" s="190">
        <v>90168.323997696032</v>
      </c>
      <c r="F8590" s="174">
        <v>8584</v>
      </c>
      <c r="G8590" s="196">
        <v>56456.265600000006</v>
      </c>
    </row>
    <row r="8591" spans="1:7">
      <c r="A8591" s="190">
        <v>90168.323997696032</v>
      </c>
      <c r="F8591" s="174">
        <v>8585</v>
      </c>
      <c r="G8591" s="196">
        <v>54643.848000000005</v>
      </c>
    </row>
    <row r="8592" spans="1:7">
      <c r="A8592" s="190">
        <v>90168.323997696047</v>
      </c>
      <c r="F8592" s="174">
        <v>8586</v>
      </c>
      <c r="G8592" s="196">
        <v>85479.950008320011</v>
      </c>
    </row>
    <row r="8593" spans="1:7">
      <c r="A8593" s="190">
        <v>90168.323997696047</v>
      </c>
      <c r="F8593" s="174">
        <v>8587</v>
      </c>
      <c r="G8593" s="196">
        <v>106480.68449894404</v>
      </c>
    </row>
    <row r="8594" spans="1:7">
      <c r="A8594" s="190">
        <v>90168.323997696047</v>
      </c>
      <c r="F8594" s="174">
        <v>8588</v>
      </c>
      <c r="G8594" s="196">
        <v>39397.238624999998</v>
      </c>
    </row>
    <row r="8595" spans="1:7">
      <c r="A8595" s="190">
        <v>90168.323997696047</v>
      </c>
      <c r="F8595" s="174">
        <v>8589</v>
      </c>
      <c r="G8595" s="196">
        <v>61527.08619724802</v>
      </c>
    </row>
    <row r="8596" spans="1:7">
      <c r="A8596" s="190">
        <v>90168.323997696047</v>
      </c>
      <c r="F8596" s="174">
        <v>8590</v>
      </c>
      <c r="G8596" s="196">
        <v>65921.878068480015</v>
      </c>
    </row>
    <row r="8597" spans="1:7">
      <c r="A8597" s="190">
        <v>90168.323997696047</v>
      </c>
      <c r="F8597" s="174">
        <v>8591</v>
      </c>
      <c r="G8597" s="196">
        <v>82254.29151744004</v>
      </c>
    </row>
    <row r="8598" spans="1:7">
      <c r="A8598" s="190">
        <v>90268.112621568012</v>
      </c>
      <c r="F8598" s="174">
        <v>8592</v>
      </c>
      <c r="G8598" s="196">
        <v>91880.043204096015</v>
      </c>
    </row>
    <row r="8599" spans="1:7">
      <c r="A8599" s="190">
        <v>90268.112621568012</v>
      </c>
      <c r="F8599" s="174">
        <v>8593</v>
      </c>
      <c r="G8599" s="196">
        <v>51911.655600000013</v>
      </c>
    </row>
    <row r="8600" spans="1:7">
      <c r="A8600" s="190">
        <v>90268.112621568012</v>
      </c>
      <c r="F8600" s="174">
        <v>8594</v>
      </c>
      <c r="G8600" s="196">
        <v>71612.702679777314</v>
      </c>
    </row>
    <row r="8601" spans="1:7">
      <c r="A8601" s="190">
        <v>90268.112621568027</v>
      </c>
      <c r="F8601" s="174">
        <v>8595</v>
      </c>
      <c r="G8601" s="196">
        <v>45951.833244800007</v>
      </c>
    </row>
    <row r="8602" spans="1:7">
      <c r="A8602" s="190">
        <v>90268.112621568027</v>
      </c>
      <c r="F8602" s="174">
        <v>8596</v>
      </c>
      <c r="G8602" s="196">
        <v>48450.878560000005</v>
      </c>
    </row>
    <row r="8603" spans="1:7">
      <c r="A8603" s="190">
        <v>90268.112621568027</v>
      </c>
      <c r="F8603" s="174">
        <v>8597</v>
      </c>
      <c r="G8603" s="196">
        <v>89543.156951312005</v>
      </c>
    </row>
    <row r="8604" spans="1:7">
      <c r="A8604" s="190">
        <v>90268.112621568027</v>
      </c>
      <c r="F8604" s="174">
        <v>8598</v>
      </c>
      <c r="G8604" s="196">
        <v>38706.059000000001</v>
      </c>
    </row>
    <row r="8605" spans="1:7">
      <c r="A8605" s="190">
        <v>90268.112621568027</v>
      </c>
      <c r="F8605" s="174">
        <v>8599</v>
      </c>
      <c r="G8605" s="196">
        <v>105357.94053120002</v>
      </c>
    </row>
    <row r="8606" spans="1:7">
      <c r="A8606" s="190">
        <v>90268.112621568027</v>
      </c>
      <c r="F8606" s="174">
        <v>8600</v>
      </c>
      <c r="G8606" s="196">
        <v>43350.786080000005</v>
      </c>
    </row>
    <row r="8607" spans="1:7">
      <c r="A8607" s="190">
        <v>90268.112621568027</v>
      </c>
      <c r="F8607" s="174">
        <v>8601</v>
      </c>
      <c r="G8607" s="196">
        <v>129082.50464256002</v>
      </c>
    </row>
    <row r="8608" spans="1:7">
      <c r="A8608" s="190">
        <v>90268.112621568027</v>
      </c>
      <c r="F8608" s="174">
        <v>8602</v>
      </c>
      <c r="G8608" s="196">
        <v>71502.096547840018</v>
      </c>
    </row>
    <row r="8609" spans="1:7">
      <c r="A8609" s="190">
        <v>90268.112621568027</v>
      </c>
      <c r="F8609" s="174">
        <v>8603</v>
      </c>
      <c r="G8609" s="196">
        <v>43654.241582560004</v>
      </c>
    </row>
    <row r="8610" spans="1:7">
      <c r="A8610" s="190">
        <v>90268.112621568027</v>
      </c>
      <c r="F8610" s="174">
        <v>8604</v>
      </c>
      <c r="G8610" s="196">
        <v>66419.135999999999</v>
      </c>
    </row>
    <row r="8611" spans="1:7">
      <c r="A8611" s="190">
        <v>90268.112621568027</v>
      </c>
      <c r="F8611" s="174">
        <v>8605</v>
      </c>
      <c r="G8611" s="196">
        <v>94255.954685591612</v>
      </c>
    </row>
    <row r="8612" spans="1:7">
      <c r="A8612" s="190">
        <v>90268.112621568042</v>
      </c>
      <c r="F8612" s="174">
        <v>8606</v>
      </c>
      <c r="G8612" s="196">
        <v>57705.771579016975</v>
      </c>
    </row>
    <row r="8613" spans="1:7">
      <c r="A8613" s="190">
        <v>90318.437744640018</v>
      </c>
      <c r="F8613" s="174">
        <v>8607</v>
      </c>
      <c r="G8613" s="196">
        <v>87006.377687040003</v>
      </c>
    </row>
    <row r="8614" spans="1:7">
      <c r="A8614" s="190">
        <v>90318.437744640018</v>
      </c>
      <c r="F8614" s="174">
        <v>8608</v>
      </c>
      <c r="G8614" s="196">
        <v>62730.044627039999</v>
      </c>
    </row>
    <row r="8615" spans="1:7">
      <c r="A8615" s="190">
        <v>90318.437744640018</v>
      </c>
      <c r="F8615" s="174">
        <v>8609</v>
      </c>
      <c r="G8615" s="196">
        <v>72738.367536576014</v>
      </c>
    </row>
    <row r="8616" spans="1:7">
      <c r="A8616" s="190">
        <v>90318.437744640018</v>
      </c>
      <c r="F8616" s="174">
        <v>8610</v>
      </c>
      <c r="G8616" s="196">
        <v>51717.436792515226</v>
      </c>
    </row>
    <row r="8617" spans="1:7">
      <c r="A8617" s="190">
        <v>90318.437744640018</v>
      </c>
      <c r="F8617" s="174">
        <v>8611</v>
      </c>
      <c r="G8617" s="196">
        <v>48114.080000000009</v>
      </c>
    </row>
    <row r="8618" spans="1:7">
      <c r="A8618" s="190">
        <v>90318.437744640018</v>
      </c>
      <c r="F8618" s="174">
        <v>8612</v>
      </c>
      <c r="G8618" s="196">
        <v>46125.236389120008</v>
      </c>
    </row>
    <row r="8619" spans="1:7">
      <c r="A8619" s="190">
        <v>90318.437744640018</v>
      </c>
      <c r="F8619" s="174">
        <v>8613</v>
      </c>
      <c r="G8619" s="196">
        <v>92767.997952000005</v>
      </c>
    </row>
    <row r="8620" spans="1:7">
      <c r="A8620" s="190">
        <v>90318.437744640018</v>
      </c>
      <c r="F8620" s="174">
        <v>8614</v>
      </c>
      <c r="G8620" s="196">
        <v>64873.176345600019</v>
      </c>
    </row>
    <row r="8621" spans="1:7">
      <c r="A8621" s="190">
        <v>90318.437744640018</v>
      </c>
      <c r="F8621" s="174">
        <v>8615</v>
      </c>
      <c r="G8621" s="196">
        <v>51000.924800000008</v>
      </c>
    </row>
    <row r="8622" spans="1:7">
      <c r="A8622" s="190">
        <v>90318.437744640032</v>
      </c>
      <c r="F8622" s="174">
        <v>8616</v>
      </c>
      <c r="G8622" s="196">
        <v>45855.295780000008</v>
      </c>
    </row>
    <row r="8623" spans="1:7">
      <c r="A8623" s="190">
        <v>90318.437744640032</v>
      </c>
      <c r="F8623" s="174">
        <v>8617</v>
      </c>
      <c r="G8623" s="196">
        <v>62163.116999999991</v>
      </c>
    </row>
    <row r="8624" spans="1:7">
      <c r="A8624" s="190">
        <v>90318.437744640032</v>
      </c>
      <c r="F8624" s="174">
        <v>8618</v>
      </c>
      <c r="G8624" s="196">
        <v>72505.314739200025</v>
      </c>
    </row>
    <row r="8625" spans="1:7">
      <c r="A8625" s="190">
        <v>90318.437744640032</v>
      </c>
      <c r="F8625" s="174">
        <v>8619</v>
      </c>
      <c r="G8625" s="196">
        <v>68431.317319680034</v>
      </c>
    </row>
    <row r="8626" spans="1:7">
      <c r="A8626" s="190">
        <v>90318.437744640032</v>
      </c>
      <c r="F8626" s="174">
        <v>8620</v>
      </c>
      <c r="G8626" s="196">
        <v>105357.94053120002</v>
      </c>
    </row>
    <row r="8627" spans="1:7">
      <c r="A8627" s="190">
        <v>90318.437744640032</v>
      </c>
      <c r="F8627" s="174">
        <v>8621</v>
      </c>
      <c r="G8627" s="196">
        <v>71612.702679777314</v>
      </c>
    </row>
    <row r="8628" spans="1:7">
      <c r="A8628" s="190">
        <v>90318.437744640032</v>
      </c>
      <c r="F8628" s="174">
        <v>8622</v>
      </c>
      <c r="G8628" s="196">
        <v>92073.474873999381</v>
      </c>
    </row>
    <row r="8629" spans="1:7">
      <c r="A8629" s="190">
        <v>90318.437744640032</v>
      </c>
      <c r="F8629" s="174">
        <v>8623</v>
      </c>
      <c r="G8629" s="196">
        <v>46772.401695600005</v>
      </c>
    </row>
    <row r="8630" spans="1:7">
      <c r="A8630" s="190">
        <v>90318.437744640047</v>
      </c>
      <c r="F8630" s="174">
        <v>8624</v>
      </c>
      <c r="G8630" s="196">
        <v>76076.851200000019</v>
      </c>
    </row>
    <row r="8631" spans="1:7">
      <c r="A8631" s="190">
        <v>90318.437744640047</v>
      </c>
      <c r="F8631" s="174">
        <v>8625</v>
      </c>
      <c r="G8631" s="196">
        <v>48790.034709920001</v>
      </c>
    </row>
    <row r="8632" spans="1:7">
      <c r="A8632" s="190">
        <v>90318.437744640047</v>
      </c>
      <c r="F8632" s="174">
        <v>8626</v>
      </c>
      <c r="G8632" s="196">
        <v>66280.801870079988</v>
      </c>
    </row>
    <row r="8633" spans="1:7">
      <c r="A8633" s="190">
        <v>90458.150753402893</v>
      </c>
      <c r="F8633" s="174">
        <v>8627</v>
      </c>
      <c r="G8633" s="196">
        <v>69622.691040000005</v>
      </c>
    </row>
    <row r="8634" spans="1:7">
      <c r="A8634" s="190">
        <v>90458.150753402908</v>
      </c>
      <c r="F8634" s="174">
        <v>8628</v>
      </c>
      <c r="G8634" s="196">
        <v>86861.76874905602</v>
      </c>
    </row>
    <row r="8635" spans="1:7">
      <c r="A8635" s="190">
        <v>90458.150753402922</v>
      </c>
      <c r="F8635" s="174">
        <v>8629</v>
      </c>
      <c r="G8635" s="196">
        <v>48892.750572467208</v>
      </c>
    </row>
    <row r="8636" spans="1:7">
      <c r="A8636" s="190">
        <v>90458.150753402922</v>
      </c>
      <c r="F8636" s="174">
        <v>8630</v>
      </c>
      <c r="G8636" s="196">
        <v>54264.983987200001</v>
      </c>
    </row>
    <row r="8637" spans="1:7">
      <c r="A8637" s="190">
        <v>90458.150753402922</v>
      </c>
      <c r="F8637" s="174">
        <v>8631</v>
      </c>
      <c r="G8637" s="196">
        <v>48891.863999999994</v>
      </c>
    </row>
    <row r="8638" spans="1:7">
      <c r="A8638" s="190">
        <v>90458.150753402922</v>
      </c>
      <c r="F8638" s="174">
        <v>8632</v>
      </c>
      <c r="G8638" s="196">
        <v>73319.268556800016</v>
      </c>
    </row>
    <row r="8639" spans="1:7">
      <c r="A8639" s="190">
        <v>90458.150753402922</v>
      </c>
      <c r="F8639" s="174">
        <v>8633</v>
      </c>
      <c r="G8639" s="196">
        <v>65783.386727999998</v>
      </c>
    </row>
    <row r="8640" spans="1:7">
      <c r="A8640" s="190">
        <v>90458.150753402922</v>
      </c>
      <c r="F8640" s="174">
        <v>8634</v>
      </c>
      <c r="G8640" s="196">
        <v>52130.461071360005</v>
      </c>
    </row>
    <row r="8641" spans="1:7">
      <c r="A8641" s="190">
        <v>90458.150753402937</v>
      </c>
      <c r="F8641" s="174">
        <v>8635</v>
      </c>
      <c r="G8641" s="196">
        <v>39041.890982500001</v>
      </c>
    </row>
    <row r="8642" spans="1:7">
      <c r="A8642" s="190">
        <v>90458.150753402937</v>
      </c>
      <c r="F8642" s="174">
        <v>8636</v>
      </c>
      <c r="G8642" s="196">
        <v>42370.615124999997</v>
      </c>
    </row>
    <row r="8643" spans="1:7">
      <c r="A8643" s="190">
        <v>90458.150753402937</v>
      </c>
      <c r="F8643" s="174">
        <v>8637</v>
      </c>
      <c r="G8643" s="196">
        <v>42549.2055072</v>
      </c>
    </row>
    <row r="8644" spans="1:7">
      <c r="A8644" s="190">
        <v>90508.581824102424</v>
      </c>
      <c r="F8644" s="174">
        <v>8638</v>
      </c>
      <c r="G8644" s="196">
        <v>33185.607335125002</v>
      </c>
    </row>
    <row r="8645" spans="1:7">
      <c r="A8645" s="190">
        <v>90508.581824102424</v>
      </c>
      <c r="F8645" s="174">
        <v>8639</v>
      </c>
      <c r="G8645" s="196">
        <v>85754.706990489634</v>
      </c>
    </row>
    <row r="8646" spans="1:7">
      <c r="A8646" s="190">
        <v>90508.581824102439</v>
      </c>
      <c r="F8646" s="174">
        <v>8640</v>
      </c>
      <c r="G8646" s="196">
        <v>52217.248742399999</v>
      </c>
    </row>
    <row r="8647" spans="1:7">
      <c r="A8647" s="190">
        <v>90508.581824102439</v>
      </c>
      <c r="F8647" s="174">
        <v>8641</v>
      </c>
      <c r="G8647" s="196">
        <v>91778.472640512031</v>
      </c>
    </row>
    <row r="8648" spans="1:7">
      <c r="A8648" s="190">
        <v>90508.581824102439</v>
      </c>
      <c r="F8648" s="174">
        <v>8642</v>
      </c>
      <c r="G8648" s="196">
        <v>48423.881897000007</v>
      </c>
    </row>
    <row r="8649" spans="1:7">
      <c r="A8649" s="190">
        <v>90508.581824102439</v>
      </c>
      <c r="F8649" s="174">
        <v>8643</v>
      </c>
      <c r="G8649" s="196">
        <v>41402.601753564821</v>
      </c>
    </row>
    <row r="8650" spans="1:7">
      <c r="A8650" s="190">
        <v>90508.581824102439</v>
      </c>
      <c r="F8650" s="174">
        <v>8644</v>
      </c>
      <c r="G8650" s="196">
        <v>59817.338999999993</v>
      </c>
    </row>
    <row r="8651" spans="1:7">
      <c r="A8651" s="190">
        <v>90508.581824102439</v>
      </c>
      <c r="F8651" s="174">
        <v>8645</v>
      </c>
      <c r="G8651" s="196">
        <v>54060.980288000006</v>
      </c>
    </row>
    <row r="8652" spans="1:7">
      <c r="A8652" s="190">
        <v>90508.581824102454</v>
      </c>
      <c r="F8652" s="174">
        <v>8646</v>
      </c>
      <c r="G8652" s="196">
        <v>43818.18</v>
      </c>
    </row>
    <row r="8653" spans="1:7">
      <c r="A8653" s="190">
        <v>90558.260126423047</v>
      </c>
      <c r="F8653" s="174">
        <v>8647</v>
      </c>
      <c r="G8653" s="196">
        <v>85479.950008320026</v>
      </c>
    </row>
    <row r="8654" spans="1:7">
      <c r="A8654" s="190">
        <v>90558.260126423047</v>
      </c>
      <c r="F8654" s="174">
        <v>8648</v>
      </c>
      <c r="G8654" s="196">
        <v>49076.361600000018</v>
      </c>
    </row>
    <row r="8655" spans="1:7">
      <c r="A8655" s="190">
        <v>90558.260126423062</v>
      </c>
      <c r="F8655" s="174">
        <v>8649</v>
      </c>
      <c r="G8655" s="196">
        <v>44359.930450248001</v>
      </c>
    </row>
    <row r="8656" spans="1:7">
      <c r="A8656" s="190">
        <v>90607.104000000007</v>
      </c>
      <c r="F8656" s="174">
        <v>8650</v>
      </c>
      <c r="G8656" s="196">
        <v>68803.904225280014</v>
      </c>
    </row>
    <row r="8657" spans="1:7">
      <c r="A8657" s="190">
        <v>90608.74700881922</v>
      </c>
      <c r="F8657" s="174">
        <v>8651</v>
      </c>
      <c r="G8657" s="196">
        <v>60776.782065664018</v>
      </c>
    </row>
    <row r="8658" spans="1:7">
      <c r="A8658" s="190">
        <v>90608.74700881922</v>
      </c>
      <c r="F8658" s="174">
        <v>8652</v>
      </c>
      <c r="G8658" s="196">
        <v>120544.17113088004</v>
      </c>
    </row>
    <row r="8659" spans="1:7">
      <c r="A8659" s="190">
        <v>90608.74700881922</v>
      </c>
      <c r="F8659" s="174">
        <v>8653</v>
      </c>
      <c r="G8659" s="196">
        <v>90608.747008819235</v>
      </c>
    </row>
    <row r="8660" spans="1:7">
      <c r="A8660" s="190">
        <v>90608.74700881922</v>
      </c>
      <c r="F8660" s="174">
        <v>8654</v>
      </c>
      <c r="G8660" s="196">
        <v>80945.769676800017</v>
      </c>
    </row>
    <row r="8661" spans="1:7">
      <c r="A8661" s="190">
        <v>90608.74700881922</v>
      </c>
      <c r="F8661" s="174">
        <v>8655</v>
      </c>
      <c r="G8661" s="196">
        <v>67559.153471488025</v>
      </c>
    </row>
    <row r="8662" spans="1:7">
      <c r="A8662" s="190">
        <v>90608.747008819235</v>
      </c>
      <c r="F8662" s="174">
        <v>8656</v>
      </c>
      <c r="G8662" s="196">
        <v>101862.89971200001</v>
      </c>
    </row>
    <row r="8663" spans="1:7">
      <c r="A8663" s="190">
        <v>90608.747008819235</v>
      </c>
      <c r="F8663" s="174">
        <v>8657</v>
      </c>
      <c r="G8663" s="196">
        <v>62059.798800000004</v>
      </c>
    </row>
    <row r="8664" spans="1:7">
      <c r="A8664" s="190">
        <v>90608.747008819235</v>
      </c>
      <c r="F8664" s="174">
        <v>8658</v>
      </c>
      <c r="G8664" s="196">
        <v>76727.89572833282</v>
      </c>
    </row>
    <row r="8665" spans="1:7">
      <c r="A8665" s="190">
        <v>90608.747008819235</v>
      </c>
      <c r="F8665" s="174">
        <v>8659</v>
      </c>
      <c r="G8665" s="196">
        <v>68621.101449599999</v>
      </c>
    </row>
    <row r="8666" spans="1:7">
      <c r="A8666" s="190">
        <v>90608.747008819235</v>
      </c>
      <c r="F8666" s="174">
        <v>8660</v>
      </c>
      <c r="G8666" s="196">
        <v>61629.517528320015</v>
      </c>
    </row>
    <row r="8667" spans="1:7">
      <c r="A8667" s="190">
        <v>90608.747008819235</v>
      </c>
      <c r="F8667" s="174">
        <v>8661</v>
      </c>
      <c r="G8667" s="196">
        <v>62397.694799999983</v>
      </c>
    </row>
    <row r="8668" spans="1:7">
      <c r="A8668" s="190">
        <v>90608.747008819249</v>
      </c>
      <c r="F8668" s="174">
        <v>8662</v>
      </c>
      <c r="G8668" s="196">
        <v>64288.045735424013</v>
      </c>
    </row>
    <row r="8669" spans="1:7">
      <c r="A8669" s="190">
        <v>90608.747008819249</v>
      </c>
      <c r="F8669" s="174">
        <v>8663</v>
      </c>
      <c r="G8669" s="196">
        <v>67417.222476800016</v>
      </c>
    </row>
    <row r="8670" spans="1:7">
      <c r="A8670" s="190">
        <v>90608.747008819249</v>
      </c>
      <c r="F8670" s="174">
        <v>8664</v>
      </c>
      <c r="G8670" s="196">
        <v>85659.907797811247</v>
      </c>
    </row>
    <row r="8671" spans="1:7">
      <c r="A8671" s="190">
        <v>90608.747008819249</v>
      </c>
      <c r="F8671" s="174">
        <v>8665</v>
      </c>
      <c r="G8671" s="196">
        <v>64181.195797913606</v>
      </c>
    </row>
    <row r="8672" spans="1:7">
      <c r="A8672" s="190">
        <v>90608.747008819249</v>
      </c>
      <c r="F8672" s="174">
        <v>8666</v>
      </c>
      <c r="G8672" s="196">
        <v>75423.818186752032</v>
      </c>
    </row>
    <row r="8673" spans="1:7">
      <c r="A8673" s="190">
        <v>90608.747008819249</v>
      </c>
      <c r="F8673" s="174">
        <v>8667</v>
      </c>
      <c r="G8673" s="196">
        <v>50809.19200000001</v>
      </c>
    </row>
    <row r="8674" spans="1:7">
      <c r="A8674" s="190">
        <v>90608.747008819249</v>
      </c>
      <c r="F8674" s="174">
        <v>8668</v>
      </c>
      <c r="G8674" s="196">
        <v>71502.096547840018</v>
      </c>
    </row>
    <row r="8675" spans="1:7">
      <c r="A8675" s="190">
        <v>90659.262038016008</v>
      </c>
      <c r="F8675" s="174">
        <v>8669</v>
      </c>
      <c r="G8675" s="196">
        <v>51523.010338408007</v>
      </c>
    </row>
    <row r="8676" spans="1:7">
      <c r="A8676" s="190">
        <v>90659.262038016022</v>
      </c>
      <c r="F8676" s="174">
        <v>8670</v>
      </c>
      <c r="G8676" s="196">
        <v>93118.065868800011</v>
      </c>
    </row>
    <row r="8677" spans="1:7">
      <c r="A8677" s="190">
        <v>90748.909095110284</v>
      </c>
      <c r="F8677" s="174">
        <v>8671</v>
      </c>
      <c r="G8677" s="196">
        <v>45951.833244800015</v>
      </c>
    </row>
    <row r="8678" spans="1:7">
      <c r="A8678" s="190">
        <v>90799.502265679897</v>
      </c>
      <c r="F8678" s="174">
        <v>8672</v>
      </c>
      <c r="G8678" s="196">
        <v>52020.943296000005</v>
      </c>
    </row>
    <row r="8679" spans="1:7">
      <c r="A8679" s="190">
        <v>90799.502265679912</v>
      </c>
      <c r="F8679" s="174">
        <v>8673</v>
      </c>
      <c r="G8679" s="196">
        <v>94424.569344000018</v>
      </c>
    </row>
    <row r="8680" spans="1:7">
      <c r="A8680" s="190">
        <v>90799.502265679912</v>
      </c>
      <c r="F8680" s="174">
        <v>8674</v>
      </c>
      <c r="G8680" s="196">
        <v>68621.101449600013</v>
      </c>
    </row>
    <row r="8681" spans="1:7">
      <c r="A8681" s="190">
        <v>90799.502265679912</v>
      </c>
      <c r="F8681" s="174">
        <v>8675</v>
      </c>
      <c r="G8681" s="196">
        <v>68727.250988803207</v>
      </c>
    </row>
    <row r="8682" spans="1:7">
      <c r="A8682" s="190">
        <v>90799.502265679912</v>
      </c>
      <c r="F8682" s="174">
        <v>8676</v>
      </c>
      <c r="G8682" s="196">
        <v>81205.952507904003</v>
      </c>
    </row>
    <row r="8683" spans="1:7">
      <c r="A8683" s="190">
        <v>90799.502265679912</v>
      </c>
      <c r="F8683" s="174">
        <v>8677</v>
      </c>
      <c r="G8683" s="196">
        <v>61397.827612800014</v>
      </c>
    </row>
    <row r="8684" spans="1:7">
      <c r="A8684" s="190">
        <v>90799.502265679912</v>
      </c>
      <c r="F8684" s="174">
        <v>8678</v>
      </c>
      <c r="G8684" s="196">
        <v>31813.27018968749</v>
      </c>
    </row>
    <row r="8685" spans="1:7">
      <c r="A8685" s="190">
        <v>90799.502265679926</v>
      </c>
      <c r="F8685" s="174">
        <v>8679</v>
      </c>
      <c r="G8685" s="196">
        <v>90318.437744640047</v>
      </c>
    </row>
    <row r="8686" spans="1:7">
      <c r="A8686" s="190">
        <v>90850.123642306586</v>
      </c>
      <c r="F8686" s="174">
        <v>8680</v>
      </c>
      <c r="G8686" s="196">
        <v>54874.169548800019</v>
      </c>
    </row>
    <row r="8687" spans="1:7">
      <c r="A8687" s="190">
        <v>90898.341120000012</v>
      </c>
      <c r="F8687" s="174">
        <v>8681</v>
      </c>
      <c r="G8687" s="196">
        <v>57089.208131200008</v>
      </c>
    </row>
    <row r="8688" spans="1:7">
      <c r="A8688" s="190">
        <v>90899.989409918999</v>
      </c>
      <c r="F8688" s="174">
        <v>8682</v>
      </c>
      <c r="G8688" s="196">
        <v>60421.095616000006</v>
      </c>
    </row>
    <row r="8689" spans="1:7">
      <c r="A8689" s="190">
        <v>90949.017599999992</v>
      </c>
      <c r="F8689" s="174">
        <v>8683</v>
      </c>
      <c r="G8689" s="196">
        <v>54234.747724640016</v>
      </c>
    </row>
    <row r="8690" spans="1:7">
      <c r="A8690" s="190">
        <v>90949.017600000006</v>
      </c>
      <c r="F8690" s="174">
        <v>8684</v>
      </c>
      <c r="G8690" s="196">
        <v>57858.447360000013</v>
      </c>
    </row>
    <row r="8691" spans="1:7">
      <c r="A8691" s="190">
        <v>90949.017600000006</v>
      </c>
      <c r="F8691" s="174">
        <v>8685</v>
      </c>
      <c r="G8691" s="196">
        <v>45632.406400000007</v>
      </c>
    </row>
    <row r="8692" spans="1:7">
      <c r="A8692" s="190">
        <v>90949.017600000006</v>
      </c>
      <c r="F8692" s="174">
        <v>8686</v>
      </c>
      <c r="G8692" s="196">
        <v>27952.836367187498</v>
      </c>
    </row>
    <row r="8693" spans="1:7">
      <c r="A8693" s="190">
        <v>90949.017600000021</v>
      </c>
      <c r="F8693" s="174">
        <v>8687</v>
      </c>
      <c r="G8693" s="196">
        <v>71114.898391040042</v>
      </c>
    </row>
    <row r="8694" spans="1:7">
      <c r="A8694" s="190">
        <v>90949.017600000021</v>
      </c>
      <c r="F8694" s="174">
        <v>8688</v>
      </c>
      <c r="G8694" s="196">
        <v>65190.046377119994</v>
      </c>
    </row>
    <row r="8695" spans="1:7">
      <c r="A8695" s="190">
        <v>90949.017600000021</v>
      </c>
      <c r="F8695" s="174">
        <v>8689</v>
      </c>
      <c r="G8695" s="196">
        <v>45951.833244800007</v>
      </c>
    </row>
    <row r="8696" spans="1:7">
      <c r="A8696" s="190">
        <v>90949.017600000021</v>
      </c>
      <c r="F8696" s="174">
        <v>8690</v>
      </c>
      <c r="G8696" s="196">
        <v>86535.220746240011</v>
      </c>
    </row>
    <row r="8697" spans="1:7">
      <c r="A8697" s="190">
        <v>90949.017600000021</v>
      </c>
      <c r="F8697" s="174">
        <v>8691</v>
      </c>
      <c r="G8697" s="196">
        <v>51000.924800000015</v>
      </c>
    </row>
    <row r="8698" spans="1:7">
      <c r="A8698" s="190">
        <v>90949.017600000021</v>
      </c>
      <c r="F8698" s="174">
        <v>8692</v>
      </c>
      <c r="G8698" s="196">
        <v>49152.277507200008</v>
      </c>
    </row>
    <row r="8699" spans="1:7">
      <c r="A8699" s="190">
        <v>90950.666808852475</v>
      </c>
      <c r="F8699" s="174">
        <v>8693</v>
      </c>
      <c r="G8699" s="196">
        <v>75790.848000000013</v>
      </c>
    </row>
    <row r="8700" spans="1:7">
      <c r="A8700" s="190">
        <v>90950.666808852489</v>
      </c>
      <c r="F8700" s="174">
        <v>8694</v>
      </c>
      <c r="G8700" s="196">
        <v>43514.373952000002</v>
      </c>
    </row>
    <row r="8701" spans="1:7">
      <c r="A8701" s="190">
        <v>90950.666808852504</v>
      </c>
      <c r="F8701" s="174">
        <v>8695</v>
      </c>
      <c r="G8701" s="196">
        <v>94424.569344000003</v>
      </c>
    </row>
    <row r="8702" spans="1:7">
      <c r="A8702" s="190">
        <v>90950.666808852504</v>
      </c>
      <c r="F8702" s="174">
        <v>8696</v>
      </c>
      <c r="G8702" s="196">
        <v>47832.5</v>
      </c>
    </row>
    <row r="8703" spans="1:7">
      <c r="A8703" s="190">
        <v>90950.666808852504</v>
      </c>
      <c r="F8703" s="174">
        <v>8697</v>
      </c>
      <c r="G8703" s="196">
        <v>76855.633623552014</v>
      </c>
    </row>
    <row r="8704" spans="1:7">
      <c r="A8704" s="190">
        <v>90950.666808852504</v>
      </c>
      <c r="F8704" s="174">
        <v>8698</v>
      </c>
      <c r="G8704" s="196">
        <v>100397.50361088004</v>
      </c>
    </row>
    <row r="8705" spans="1:7">
      <c r="A8705" s="190">
        <v>90950.666808852504</v>
      </c>
      <c r="F8705" s="174">
        <v>8699</v>
      </c>
      <c r="G8705" s="196">
        <v>60001.088000000003</v>
      </c>
    </row>
    <row r="8706" spans="1:7">
      <c r="A8706" s="190">
        <v>90950.666808852518</v>
      </c>
      <c r="F8706" s="174">
        <v>8700</v>
      </c>
      <c r="G8706" s="196">
        <v>60548.297922560014</v>
      </c>
    </row>
    <row r="8707" spans="1:7">
      <c r="A8707" s="190">
        <v>90950.666808852518</v>
      </c>
      <c r="F8707" s="174">
        <v>8701</v>
      </c>
      <c r="G8707" s="196">
        <v>98705.149820928011</v>
      </c>
    </row>
    <row r="8708" spans="1:7">
      <c r="A8708" s="190">
        <v>91140.489216000002</v>
      </c>
      <c r="F8708" s="174">
        <v>8702</v>
      </c>
      <c r="G8708" s="196">
        <v>48606.6135268</v>
      </c>
    </row>
    <row r="8709" spans="1:7">
      <c r="A8709" s="190">
        <v>91140.489216000016</v>
      </c>
      <c r="F8709" s="174">
        <v>8703</v>
      </c>
      <c r="G8709" s="196">
        <v>52188.153470880003</v>
      </c>
    </row>
    <row r="8710" spans="1:7">
      <c r="A8710" s="190">
        <v>91140.489216000016</v>
      </c>
      <c r="F8710" s="174">
        <v>8704</v>
      </c>
      <c r="G8710" s="196">
        <v>36709.641220000012</v>
      </c>
    </row>
    <row r="8711" spans="1:7">
      <c r="A8711" s="190">
        <v>91140.489216000016</v>
      </c>
      <c r="F8711" s="174">
        <v>8705</v>
      </c>
      <c r="G8711" s="196">
        <v>51108.295168000019</v>
      </c>
    </row>
    <row r="8712" spans="1:7">
      <c r="A8712" s="190">
        <v>91140.489216000016</v>
      </c>
      <c r="F8712" s="174">
        <v>8706</v>
      </c>
      <c r="G8712" s="196">
        <v>57400.040835200001</v>
      </c>
    </row>
    <row r="8713" spans="1:7">
      <c r="A8713" s="190">
        <v>91140.489216000031</v>
      </c>
      <c r="F8713" s="174">
        <v>8707</v>
      </c>
      <c r="G8713" s="196">
        <v>61397.827612800007</v>
      </c>
    </row>
    <row r="8714" spans="1:7">
      <c r="A8714" s="190">
        <v>91140.489216000031</v>
      </c>
      <c r="F8714" s="174">
        <v>8708</v>
      </c>
      <c r="G8714" s="196">
        <v>77145.654882508825</v>
      </c>
    </row>
    <row r="8715" spans="1:7">
      <c r="A8715" s="190">
        <v>91140.489216000031</v>
      </c>
      <c r="F8715" s="174">
        <v>8709</v>
      </c>
      <c r="G8715" s="196">
        <v>53971.128243200023</v>
      </c>
    </row>
    <row r="8716" spans="1:7">
      <c r="A8716" s="190">
        <v>91241.353727999987</v>
      </c>
      <c r="F8716" s="174">
        <v>8710</v>
      </c>
      <c r="G8716" s="196">
        <v>107974.67369472001</v>
      </c>
    </row>
    <row r="8717" spans="1:7">
      <c r="A8717" s="190">
        <v>91241.353727999987</v>
      </c>
      <c r="F8717" s="174">
        <v>8711</v>
      </c>
      <c r="G8717" s="196">
        <v>47933.200000000004</v>
      </c>
    </row>
    <row r="8718" spans="1:7">
      <c r="A8718" s="190">
        <v>91241.353727999987</v>
      </c>
      <c r="F8718" s="174">
        <v>8712</v>
      </c>
      <c r="G8718" s="196">
        <v>43654.241582560004</v>
      </c>
    </row>
    <row r="8719" spans="1:7">
      <c r="A8719" s="190">
        <v>91241.353728000002</v>
      </c>
      <c r="F8719" s="174">
        <v>8713</v>
      </c>
      <c r="G8719" s="196">
        <v>55736.72496</v>
      </c>
    </row>
    <row r="8720" spans="1:7">
      <c r="A8720" s="190">
        <v>91241.353728000002</v>
      </c>
      <c r="F8720" s="174">
        <v>8714</v>
      </c>
      <c r="G8720" s="196">
        <v>76482.060533760028</v>
      </c>
    </row>
    <row r="8721" spans="1:7">
      <c r="A8721" s="190">
        <v>91241.353728000002</v>
      </c>
      <c r="F8721" s="174">
        <v>8715</v>
      </c>
      <c r="G8721" s="196">
        <v>86257.963008000021</v>
      </c>
    </row>
    <row r="8722" spans="1:7">
      <c r="A8722" s="190">
        <v>91241.353728000002</v>
      </c>
      <c r="F8722" s="174">
        <v>8716</v>
      </c>
      <c r="G8722" s="196">
        <v>85479.950008320026</v>
      </c>
    </row>
    <row r="8723" spans="1:7">
      <c r="A8723" s="190">
        <v>91241.353728000002</v>
      </c>
      <c r="F8723" s="174">
        <v>8717</v>
      </c>
      <c r="G8723" s="196">
        <v>91484.415590400036</v>
      </c>
    </row>
    <row r="8724" spans="1:7">
      <c r="A8724" s="190">
        <v>91241.353728000016</v>
      </c>
      <c r="F8724" s="174">
        <v>8718</v>
      </c>
      <c r="G8724" s="196">
        <v>52949.888712</v>
      </c>
    </row>
    <row r="8725" spans="1:7">
      <c r="A8725" s="190">
        <v>91241.353728000016</v>
      </c>
      <c r="F8725" s="174">
        <v>8719</v>
      </c>
      <c r="G8725" s="196">
        <v>85337.878069248036</v>
      </c>
    </row>
    <row r="8726" spans="1:7">
      <c r="A8726" s="190">
        <v>91241.353728000016</v>
      </c>
      <c r="F8726" s="174">
        <v>8720</v>
      </c>
      <c r="G8726" s="196">
        <v>76035.840198234146</v>
      </c>
    </row>
    <row r="8727" spans="1:7">
      <c r="A8727" s="190">
        <v>91241.353728000016</v>
      </c>
      <c r="F8727" s="174">
        <v>8721</v>
      </c>
      <c r="G8727" s="196">
        <v>71462.255825408021</v>
      </c>
    </row>
    <row r="8728" spans="1:7">
      <c r="A8728" s="190">
        <v>91241.353728000016</v>
      </c>
      <c r="F8728" s="174">
        <v>8722</v>
      </c>
      <c r="G8728" s="196">
        <v>59303.875357439996</v>
      </c>
    </row>
    <row r="8729" spans="1:7">
      <c r="A8729" s="190">
        <v>91241.353728000016</v>
      </c>
      <c r="F8729" s="174">
        <v>8723</v>
      </c>
      <c r="G8729" s="196">
        <v>61759.263881011211</v>
      </c>
    </row>
    <row r="8730" spans="1:7">
      <c r="A8730" s="190">
        <v>91292.221440000008</v>
      </c>
      <c r="F8730" s="174">
        <v>8724</v>
      </c>
      <c r="G8730" s="196">
        <v>67559.153471488025</v>
      </c>
    </row>
    <row r="8731" spans="1:7">
      <c r="A8731" s="190">
        <v>91292.221440000023</v>
      </c>
      <c r="F8731" s="174">
        <v>8725</v>
      </c>
      <c r="G8731" s="196">
        <v>51630.543599999997</v>
      </c>
    </row>
    <row r="8732" spans="1:7">
      <c r="A8732" s="190">
        <v>91292.221440000023</v>
      </c>
      <c r="F8732" s="174">
        <v>8726</v>
      </c>
      <c r="G8732" s="196">
        <v>55503.789486179994</v>
      </c>
    </row>
    <row r="8733" spans="1:7">
      <c r="A8733" s="190">
        <v>91292.221440000023</v>
      </c>
      <c r="F8733" s="174">
        <v>8727</v>
      </c>
      <c r="G8733" s="196">
        <v>91534.629507840014</v>
      </c>
    </row>
    <row r="8734" spans="1:7">
      <c r="A8734" s="190">
        <v>91292.221440000023</v>
      </c>
      <c r="F8734" s="174">
        <v>8728</v>
      </c>
      <c r="G8734" s="196">
        <v>41315.621497780005</v>
      </c>
    </row>
    <row r="8735" spans="1:7">
      <c r="A8735" s="190">
        <v>91292.221440000023</v>
      </c>
      <c r="F8735" s="174">
        <v>8729</v>
      </c>
      <c r="G8735" s="196">
        <v>64557.846528000002</v>
      </c>
    </row>
    <row r="8736" spans="1:7">
      <c r="A8736" s="190">
        <v>91292.221440000023</v>
      </c>
      <c r="F8736" s="174">
        <v>8730</v>
      </c>
      <c r="G8736" s="196">
        <v>44198.367149999998</v>
      </c>
    </row>
    <row r="8737" spans="1:7">
      <c r="A8737" s="190">
        <v>91292.221440000023</v>
      </c>
      <c r="F8737" s="174">
        <v>8731</v>
      </c>
      <c r="G8737" s="196">
        <v>95737.544009318444</v>
      </c>
    </row>
    <row r="8738" spans="1:7">
      <c r="A8738" s="190">
        <v>91433.440788480002</v>
      </c>
      <c r="F8738" s="174">
        <v>8732</v>
      </c>
      <c r="G8738" s="196">
        <v>80206.227001350606</v>
      </c>
    </row>
    <row r="8739" spans="1:7">
      <c r="A8739" s="190">
        <v>91433.440788480017</v>
      </c>
      <c r="F8739" s="174">
        <v>8733</v>
      </c>
      <c r="G8739" s="196">
        <v>64181.19579791362</v>
      </c>
    </row>
    <row r="8740" spans="1:7">
      <c r="A8740" s="190">
        <v>91433.440788480017</v>
      </c>
      <c r="F8740" s="174">
        <v>8734</v>
      </c>
      <c r="G8740" s="196">
        <v>45951.833244800007</v>
      </c>
    </row>
    <row r="8741" spans="1:7">
      <c r="A8741" s="190">
        <v>91433.440788480017</v>
      </c>
      <c r="F8741" s="174">
        <v>8735</v>
      </c>
      <c r="G8741" s="196">
        <v>46622.543520000014</v>
      </c>
    </row>
    <row r="8742" spans="1:7">
      <c r="A8742" s="190">
        <v>91433.440788480017</v>
      </c>
      <c r="F8742" s="174">
        <v>8736</v>
      </c>
      <c r="G8742" s="196">
        <v>58670.236799999999</v>
      </c>
    </row>
    <row r="8743" spans="1:7">
      <c r="A8743" s="190">
        <v>91433.440788480017</v>
      </c>
      <c r="F8743" s="174">
        <v>8737</v>
      </c>
      <c r="G8743" s="196">
        <v>55026.354936000003</v>
      </c>
    </row>
    <row r="8744" spans="1:7">
      <c r="A8744" s="190">
        <v>91433.440788480031</v>
      </c>
      <c r="F8744" s="174">
        <v>8738</v>
      </c>
      <c r="G8744" s="196">
        <v>75507.289174016027</v>
      </c>
    </row>
    <row r="8745" spans="1:7">
      <c r="A8745" s="190">
        <v>91484.415590400007</v>
      </c>
      <c r="F8745" s="174">
        <v>8739</v>
      </c>
      <c r="G8745" s="196">
        <v>60742.917451596826</v>
      </c>
    </row>
    <row r="8746" spans="1:7">
      <c r="A8746" s="190">
        <v>91484.415590400022</v>
      </c>
      <c r="F8746" s="174">
        <v>8740</v>
      </c>
      <c r="G8746" s="196">
        <v>41228.823973625003</v>
      </c>
    </row>
    <row r="8747" spans="1:7">
      <c r="A8747" s="190">
        <v>91484.415590400022</v>
      </c>
      <c r="F8747" s="174">
        <v>8741</v>
      </c>
      <c r="G8747" s="196">
        <v>95939.096733548591</v>
      </c>
    </row>
    <row r="8748" spans="1:7">
      <c r="A8748" s="190">
        <v>91484.415590400022</v>
      </c>
      <c r="F8748" s="174">
        <v>8742</v>
      </c>
      <c r="G8748" s="196">
        <v>52472.301480480011</v>
      </c>
    </row>
    <row r="8749" spans="1:7">
      <c r="A8749" s="190">
        <v>91484.415590400036</v>
      </c>
      <c r="F8749" s="174">
        <v>8743</v>
      </c>
      <c r="G8749" s="196">
        <v>73441.331712000014</v>
      </c>
    </row>
    <row r="8750" spans="1:7">
      <c r="A8750" s="190">
        <v>91534.629507840014</v>
      </c>
      <c r="F8750" s="174">
        <v>8744</v>
      </c>
      <c r="G8750" s="196">
        <v>60741.815999999999</v>
      </c>
    </row>
    <row r="8751" spans="1:7">
      <c r="A8751" s="190">
        <v>91585.660723199995</v>
      </c>
      <c r="F8751" s="174">
        <v>8745</v>
      </c>
      <c r="G8751" s="196">
        <v>76727.895728332835</v>
      </c>
    </row>
    <row r="8752" spans="1:7">
      <c r="A8752" s="190">
        <v>91585.660723199995</v>
      </c>
      <c r="F8752" s="174">
        <v>8746</v>
      </c>
      <c r="G8752" s="196">
        <v>49869.701280000008</v>
      </c>
    </row>
    <row r="8753" spans="1:7">
      <c r="A8753" s="190">
        <v>91585.660723199995</v>
      </c>
      <c r="F8753" s="174">
        <v>8747</v>
      </c>
      <c r="G8753" s="196">
        <v>50893.78</v>
      </c>
    </row>
    <row r="8754" spans="1:7">
      <c r="A8754" s="190">
        <v>91585.660723199995</v>
      </c>
      <c r="F8754" s="174">
        <v>8748</v>
      </c>
      <c r="G8754" s="196">
        <v>54819.488940000003</v>
      </c>
    </row>
    <row r="8755" spans="1:7">
      <c r="A8755" s="190">
        <v>91585.660723199995</v>
      </c>
      <c r="F8755" s="174">
        <v>8749</v>
      </c>
      <c r="G8755" s="196">
        <v>73319.268556800031</v>
      </c>
    </row>
    <row r="8756" spans="1:7">
      <c r="A8756" s="190">
        <v>91585.66072320001</v>
      </c>
      <c r="F8756" s="174">
        <v>8750</v>
      </c>
      <c r="G8756" s="196">
        <v>61860.959999999992</v>
      </c>
    </row>
    <row r="8757" spans="1:7">
      <c r="A8757" s="190">
        <v>91585.66072320001</v>
      </c>
      <c r="F8757" s="174">
        <v>8751</v>
      </c>
      <c r="G8757" s="196">
        <v>101156.65027399683</v>
      </c>
    </row>
    <row r="8758" spans="1:7">
      <c r="A8758" s="190">
        <v>91585.66072320001</v>
      </c>
      <c r="F8758" s="174">
        <v>8752</v>
      </c>
      <c r="G8758" s="196">
        <v>66031.625923199987</v>
      </c>
    </row>
    <row r="8759" spans="1:7">
      <c r="A8759" s="190">
        <v>91585.66072320001</v>
      </c>
      <c r="F8759" s="174">
        <v>8753</v>
      </c>
      <c r="G8759" s="196">
        <v>52107.548640000008</v>
      </c>
    </row>
    <row r="8760" spans="1:7">
      <c r="A8760" s="190">
        <v>91585.66072320001</v>
      </c>
      <c r="F8760" s="174">
        <v>8754</v>
      </c>
      <c r="G8760" s="196">
        <v>72657.957507072017</v>
      </c>
    </row>
    <row r="8761" spans="1:7">
      <c r="A8761" s="190">
        <v>91585.66072320001</v>
      </c>
      <c r="F8761" s="174">
        <v>8755</v>
      </c>
      <c r="G8761" s="196">
        <v>57519.840000000011</v>
      </c>
    </row>
    <row r="8762" spans="1:7">
      <c r="A8762" s="190">
        <v>91585.66072320001</v>
      </c>
      <c r="F8762" s="174">
        <v>8756</v>
      </c>
      <c r="G8762" s="196">
        <v>57304.63910528001</v>
      </c>
    </row>
    <row r="8763" spans="1:7">
      <c r="A8763" s="190">
        <v>91585.66072320001</v>
      </c>
      <c r="F8763" s="174">
        <v>8757</v>
      </c>
      <c r="G8763" s="196">
        <v>52861.883356799997</v>
      </c>
    </row>
    <row r="8764" spans="1:7">
      <c r="A8764" s="190">
        <v>91585.66072320001</v>
      </c>
      <c r="F8764" s="174">
        <v>8758</v>
      </c>
      <c r="G8764" s="196">
        <v>81205.952507904018</v>
      </c>
    </row>
    <row r="8765" spans="1:7">
      <c r="A8765" s="190">
        <v>91585.66072320001</v>
      </c>
      <c r="F8765" s="174">
        <v>8759</v>
      </c>
      <c r="G8765" s="196">
        <v>68401.240319999983</v>
      </c>
    </row>
    <row r="8766" spans="1:7">
      <c r="A8766" s="190">
        <v>91585.66072320001</v>
      </c>
      <c r="F8766" s="174">
        <v>8760</v>
      </c>
      <c r="G8766" s="196">
        <v>46253.157905150008</v>
      </c>
    </row>
    <row r="8767" spans="1:7">
      <c r="A8767" s="190">
        <v>91585.66072320001</v>
      </c>
      <c r="F8767" s="174">
        <v>8761</v>
      </c>
      <c r="G8767" s="196">
        <v>26382.195875000001</v>
      </c>
    </row>
    <row r="8768" spans="1:7">
      <c r="A8768" s="190">
        <v>91585.66072320001</v>
      </c>
      <c r="F8768" s="174">
        <v>8762</v>
      </c>
      <c r="G8768" s="196">
        <v>63841.157632000017</v>
      </c>
    </row>
    <row r="8769" spans="1:7">
      <c r="A8769" s="190">
        <v>91585.66072320001</v>
      </c>
      <c r="F8769" s="174">
        <v>8763</v>
      </c>
      <c r="G8769" s="196">
        <v>95737.544009318415</v>
      </c>
    </row>
    <row r="8770" spans="1:7">
      <c r="A8770" s="190">
        <v>91585.660723200024</v>
      </c>
      <c r="F8770" s="174">
        <v>8764</v>
      </c>
      <c r="G8770" s="196">
        <v>43654.241582560004</v>
      </c>
    </row>
    <row r="8771" spans="1:7">
      <c r="A8771" s="190">
        <v>91585.660723200024</v>
      </c>
      <c r="F8771" s="174">
        <v>8765</v>
      </c>
      <c r="G8771" s="196">
        <v>88080.492545280009</v>
      </c>
    </row>
    <row r="8772" spans="1:7">
      <c r="A8772" s="190">
        <v>91585.660723200024</v>
      </c>
      <c r="F8772" s="174">
        <v>8766</v>
      </c>
      <c r="G8772" s="196">
        <v>114086.44767744002</v>
      </c>
    </row>
    <row r="8773" spans="1:7">
      <c r="A8773" s="190">
        <v>91585.660723200024</v>
      </c>
      <c r="F8773" s="174">
        <v>8767</v>
      </c>
      <c r="G8773" s="196">
        <v>38977.001412999998</v>
      </c>
    </row>
    <row r="8774" spans="1:7">
      <c r="A8774" s="190">
        <v>91585.660723200024</v>
      </c>
      <c r="F8774" s="174">
        <v>8768</v>
      </c>
      <c r="G8774" s="196">
        <v>57184.251208000001</v>
      </c>
    </row>
    <row r="8775" spans="1:7">
      <c r="A8775" s="190">
        <v>91585.660723200024</v>
      </c>
      <c r="F8775" s="174">
        <v>8769</v>
      </c>
      <c r="G8775" s="196">
        <v>117622.8200448</v>
      </c>
    </row>
    <row r="8776" spans="1:7">
      <c r="A8776" s="190">
        <v>91585.660723200024</v>
      </c>
      <c r="F8776" s="174">
        <v>8770</v>
      </c>
      <c r="G8776" s="196">
        <v>61732.119388800005</v>
      </c>
    </row>
    <row r="8777" spans="1:7">
      <c r="A8777" s="190">
        <v>91585.660723200024</v>
      </c>
      <c r="F8777" s="174">
        <v>8771</v>
      </c>
      <c r="G8777" s="196">
        <v>43654.241582560018</v>
      </c>
    </row>
    <row r="8778" spans="1:7">
      <c r="A8778" s="190">
        <v>91585.660723200024</v>
      </c>
      <c r="F8778" s="174">
        <v>8772</v>
      </c>
      <c r="G8778" s="196">
        <v>73800.052502399994</v>
      </c>
    </row>
    <row r="8779" spans="1:7">
      <c r="A8779" s="190">
        <v>91585.660723200024</v>
      </c>
      <c r="F8779" s="174">
        <v>8773</v>
      </c>
      <c r="G8779" s="196">
        <v>58327.936232160013</v>
      </c>
    </row>
    <row r="8780" spans="1:7">
      <c r="A8780" s="190">
        <v>91585.660723200024</v>
      </c>
      <c r="F8780" s="174">
        <v>8774</v>
      </c>
      <c r="G8780" s="196">
        <v>54174.792878080014</v>
      </c>
    </row>
    <row r="8781" spans="1:7">
      <c r="A8781" s="190">
        <v>91585.660723200024</v>
      </c>
      <c r="F8781" s="174">
        <v>8775</v>
      </c>
      <c r="G8781" s="196">
        <v>60971.030400000011</v>
      </c>
    </row>
    <row r="8782" spans="1:7">
      <c r="A8782" s="190">
        <v>91585.660723200024</v>
      </c>
      <c r="F8782" s="174">
        <v>8776</v>
      </c>
      <c r="G8782" s="196">
        <v>90950.666808852518</v>
      </c>
    </row>
    <row r="8783" spans="1:7">
      <c r="A8783" s="190">
        <v>91585.660723200024</v>
      </c>
      <c r="F8783" s="174">
        <v>8777</v>
      </c>
      <c r="G8783" s="196">
        <v>96405.958656000017</v>
      </c>
    </row>
    <row r="8784" spans="1:7">
      <c r="A8784" s="190">
        <v>91585.660723200024</v>
      </c>
      <c r="F8784" s="174">
        <v>8778</v>
      </c>
      <c r="G8784" s="196">
        <v>48268.732400000008</v>
      </c>
    </row>
    <row r="8785" spans="1:7">
      <c r="A8785" s="190">
        <v>91585.660723200024</v>
      </c>
      <c r="F8785" s="174">
        <v>8779</v>
      </c>
      <c r="G8785" s="196">
        <v>27918.648191000004</v>
      </c>
    </row>
    <row r="8786" spans="1:7">
      <c r="A8786" s="190">
        <v>91585.660723200024</v>
      </c>
      <c r="F8786" s="174">
        <v>8780</v>
      </c>
      <c r="G8786" s="196">
        <v>31255.142642500003</v>
      </c>
    </row>
    <row r="8787" spans="1:7">
      <c r="A8787" s="190">
        <v>91727.333991014399</v>
      </c>
      <c r="F8787" s="174">
        <v>8781</v>
      </c>
      <c r="G8787" s="196">
        <v>33060.849412812502</v>
      </c>
    </row>
    <row r="8788" spans="1:7">
      <c r="A8788" s="190">
        <v>91727.333991014428</v>
      </c>
      <c r="F8788" s="174">
        <v>8782</v>
      </c>
      <c r="G8788" s="196">
        <v>34858.831234375</v>
      </c>
    </row>
    <row r="8789" spans="1:7">
      <c r="A8789" s="190">
        <v>91727.333991014442</v>
      </c>
      <c r="F8789" s="174">
        <v>8783</v>
      </c>
      <c r="G8789" s="196">
        <v>37245.453000000001</v>
      </c>
    </row>
    <row r="8790" spans="1:7">
      <c r="A8790" s="190">
        <v>91778.472640512002</v>
      </c>
      <c r="F8790" s="174">
        <v>8784</v>
      </c>
      <c r="G8790" s="196">
        <v>127296.45740851203</v>
      </c>
    </row>
    <row r="8791" spans="1:7">
      <c r="A8791" s="190">
        <v>91778.472640512002</v>
      </c>
      <c r="F8791" s="174">
        <v>8785</v>
      </c>
      <c r="G8791" s="196">
        <v>106480.68449894404</v>
      </c>
    </row>
    <row r="8792" spans="1:7">
      <c r="A8792" s="190">
        <v>91778.472640512016</v>
      </c>
      <c r="F8792" s="174">
        <v>8786</v>
      </c>
      <c r="G8792" s="196">
        <v>61527.086197248005</v>
      </c>
    </row>
    <row r="8793" spans="1:7">
      <c r="A8793" s="190">
        <v>91778.472640512016</v>
      </c>
      <c r="F8793" s="174">
        <v>8787</v>
      </c>
      <c r="G8793" s="196">
        <v>54934.898390400012</v>
      </c>
    </row>
    <row r="8794" spans="1:7">
      <c r="A8794" s="190">
        <v>91778.472640512016</v>
      </c>
      <c r="F8794" s="174">
        <v>8788</v>
      </c>
      <c r="G8794" s="196">
        <v>79481.357025280027</v>
      </c>
    </row>
    <row r="8795" spans="1:7">
      <c r="A8795" s="190">
        <v>91778.472640512016</v>
      </c>
      <c r="F8795" s="174">
        <v>8789</v>
      </c>
      <c r="G8795" s="196">
        <v>86078.309658378261</v>
      </c>
    </row>
    <row r="8796" spans="1:7">
      <c r="A8796" s="190">
        <v>91778.472640512016</v>
      </c>
      <c r="F8796" s="174">
        <v>8790</v>
      </c>
      <c r="G8796" s="196">
        <v>54439.407150016021</v>
      </c>
    </row>
    <row r="8797" spans="1:7">
      <c r="A8797" s="190">
        <v>91778.472640512016</v>
      </c>
      <c r="F8797" s="174">
        <v>8791</v>
      </c>
      <c r="G8797" s="196">
        <v>36925.743258880007</v>
      </c>
    </row>
    <row r="8798" spans="1:7">
      <c r="A8798" s="190">
        <v>91778.472640512016</v>
      </c>
      <c r="F8798" s="174">
        <v>8792</v>
      </c>
      <c r="G8798" s="196">
        <v>61697.722464059996</v>
      </c>
    </row>
    <row r="8799" spans="1:7">
      <c r="A8799" s="190">
        <v>91778.472640512016</v>
      </c>
      <c r="F8799" s="174">
        <v>8793</v>
      </c>
      <c r="G8799" s="196">
        <v>49316.072820000001</v>
      </c>
    </row>
    <row r="8800" spans="1:7">
      <c r="A8800" s="190">
        <v>91778.472640512016</v>
      </c>
      <c r="F8800" s="174">
        <v>8794</v>
      </c>
      <c r="G8800" s="196">
        <v>68507.049757440007</v>
      </c>
    </row>
    <row r="8801" spans="1:7">
      <c r="A8801" s="190">
        <v>91778.472640512016</v>
      </c>
      <c r="F8801" s="174">
        <v>8795</v>
      </c>
      <c r="G8801" s="196">
        <v>91433.440788480017</v>
      </c>
    </row>
    <row r="8802" spans="1:7">
      <c r="A8802" s="190">
        <v>91778.472640512016</v>
      </c>
      <c r="F8802" s="174">
        <v>8796</v>
      </c>
      <c r="G8802" s="196">
        <v>82654.559999999998</v>
      </c>
    </row>
    <row r="8803" spans="1:7">
      <c r="A8803" s="190">
        <v>91778.472640512016</v>
      </c>
      <c r="F8803" s="174">
        <v>8797</v>
      </c>
      <c r="G8803" s="196">
        <v>67559.15347148804</v>
      </c>
    </row>
    <row r="8804" spans="1:7">
      <c r="A8804" s="190">
        <v>91778.472640512016</v>
      </c>
      <c r="F8804" s="174">
        <v>8798</v>
      </c>
      <c r="G8804" s="196">
        <v>116059.00194201602</v>
      </c>
    </row>
    <row r="8805" spans="1:7">
      <c r="A8805" s="190">
        <v>91778.472640512031</v>
      </c>
      <c r="F8805" s="174">
        <v>8799</v>
      </c>
      <c r="G8805" s="196">
        <v>106421.35382753285</v>
      </c>
    </row>
    <row r="8806" spans="1:7">
      <c r="A8806" s="190">
        <v>91778.472640512031</v>
      </c>
      <c r="F8806" s="174">
        <v>8800</v>
      </c>
      <c r="G8806" s="196">
        <v>71233.291673600033</v>
      </c>
    </row>
    <row r="8807" spans="1:7">
      <c r="A8807" s="190">
        <v>91778.472640512031</v>
      </c>
      <c r="F8807" s="174">
        <v>8801</v>
      </c>
      <c r="G8807" s="196">
        <v>72425.162342400014</v>
      </c>
    </row>
    <row r="8808" spans="1:7">
      <c r="A8808" s="190">
        <v>91778.472640512045</v>
      </c>
      <c r="F8808" s="174">
        <v>8802</v>
      </c>
      <c r="G8808" s="196">
        <v>72384.807290880024</v>
      </c>
    </row>
    <row r="8809" spans="1:7">
      <c r="A8809" s="190">
        <v>91880.043204095986</v>
      </c>
      <c r="F8809" s="174">
        <v>8803</v>
      </c>
      <c r="G8809" s="196">
        <v>43350.786080000005</v>
      </c>
    </row>
    <row r="8810" spans="1:7">
      <c r="A8810" s="190">
        <v>91880.043204096</v>
      </c>
      <c r="F8810" s="174">
        <v>8804</v>
      </c>
      <c r="G8810" s="196">
        <v>63975.560069120023</v>
      </c>
    </row>
    <row r="8811" spans="1:7">
      <c r="A8811" s="190">
        <v>91880.043204096015</v>
      </c>
      <c r="F8811" s="174">
        <v>8805</v>
      </c>
      <c r="G8811" s="196">
        <v>72384.80729088001</v>
      </c>
    </row>
    <row r="8812" spans="1:7">
      <c r="A8812" s="190">
        <v>91880.043204096015</v>
      </c>
      <c r="F8812" s="174">
        <v>8806</v>
      </c>
      <c r="G8812" s="196">
        <v>59427.648000000008</v>
      </c>
    </row>
    <row r="8813" spans="1:7">
      <c r="A8813" s="190">
        <v>91880.043204096015</v>
      </c>
      <c r="F8813" s="174">
        <v>8807</v>
      </c>
      <c r="G8813" s="196">
        <v>51357.931273600014</v>
      </c>
    </row>
    <row r="8814" spans="1:7">
      <c r="A8814" s="190">
        <v>91880.04320409603</v>
      </c>
      <c r="F8814" s="174">
        <v>8808</v>
      </c>
      <c r="G8814" s="196">
        <v>60514.560619072028</v>
      </c>
    </row>
    <row r="8815" spans="1:7">
      <c r="A8815" s="190">
        <v>91880.04320409603</v>
      </c>
      <c r="F8815" s="174">
        <v>8809</v>
      </c>
      <c r="G8815" s="196">
        <v>77555.150668800008</v>
      </c>
    </row>
    <row r="8816" spans="1:7">
      <c r="A8816" s="190">
        <v>91880.04320409603</v>
      </c>
      <c r="F8816" s="174">
        <v>8810</v>
      </c>
      <c r="G8816" s="196">
        <v>80080.896000000022</v>
      </c>
    </row>
    <row r="8817" spans="1:7">
      <c r="A8817" s="190">
        <v>91880.04320409603</v>
      </c>
      <c r="F8817" s="174">
        <v>8811</v>
      </c>
      <c r="G8817" s="196">
        <v>46202.026460800022</v>
      </c>
    </row>
    <row r="8818" spans="1:7">
      <c r="A8818" s="190">
        <v>91880.04320409603</v>
      </c>
      <c r="F8818" s="174">
        <v>8812</v>
      </c>
      <c r="G8818" s="196">
        <v>41761.072942500003</v>
      </c>
    </row>
    <row r="8819" spans="1:7">
      <c r="A8819" s="190">
        <v>91929.600000000006</v>
      </c>
      <c r="F8819" s="174">
        <v>8813</v>
      </c>
      <c r="G8819" s="196">
        <v>55319.442679132801</v>
      </c>
    </row>
    <row r="8820" spans="1:7">
      <c r="A8820" s="190">
        <v>91931.26699008001</v>
      </c>
      <c r="F8820" s="174">
        <v>8814</v>
      </c>
      <c r="G8820" s="196">
        <v>46928.266297499998</v>
      </c>
    </row>
    <row r="8821" spans="1:7">
      <c r="A8821" s="190">
        <v>91931.26699008001</v>
      </c>
      <c r="F8821" s="174">
        <v>8815</v>
      </c>
      <c r="G8821" s="196">
        <v>69653.305128960012</v>
      </c>
    </row>
    <row r="8822" spans="1:7">
      <c r="A8822" s="190">
        <v>91931.26699008001</v>
      </c>
      <c r="F8822" s="174">
        <v>8816</v>
      </c>
      <c r="G8822" s="196">
        <v>52188.153470879995</v>
      </c>
    </row>
    <row r="8823" spans="1:7">
      <c r="A8823" s="190">
        <v>91931.26699008001</v>
      </c>
      <c r="F8823" s="174">
        <v>8817</v>
      </c>
      <c r="G8823" s="196">
        <v>61527.086197248012</v>
      </c>
    </row>
    <row r="8824" spans="1:7">
      <c r="A8824" s="190">
        <v>91931.26699008001</v>
      </c>
      <c r="F8824" s="174">
        <v>8818</v>
      </c>
      <c r="G8824" s="196">
        <v>69023.80799999999</v>
      </c>
    </row>
    <row r="8825" spans="1:7">
      <c r="A8825" s="190">
        <v>91931.266990080025</v>
      </c>
      <c r="F8825" s="174">
        <v>8819</v>
      </c>
      <c r="G8825" s="196">
        <v>61991.193600000013</v>
      </c>
    </row>
    <row r="8826" spans="1:7">
      <c r="A8826" s="190">
        <v>91931.266990080025</v>
      </c>
      <c r="F8826" s="174">
        <v>8820</v>
      </c>
      <c r="G8826" s="196">
        <v>60648.000000000007</v>
      </c>
    </row>
    <row r="8827" spans="1:7">
      <c r="A8827" s="190">
        <v>91931.266990080025</v>
      </c>
      <c r="F8827" s="174">
        <v>8821</v>
      </c>
      <c r="G8827" s="196">
        <v>49130.674049999994</v>
      </c>
    </row>
    <row r="8828" spans="1:7">
      <c r="A8828" s="190">
        <v>91931.266990080025</v>
      </c>
      <c r="F8828" s="174">
        <v>8822</v>
      </c>
      <c r="G8828" s="196">
        <v>34689.392500000002</v>
      </c>
    </row>
    <row r="8829" spans="1:7">
      <c r="A8829" s="190">
        <v>91931.266990080025</v>
      </c>
      <c r="F8829" s="174">
        <v>8823</v>
      </c>
      <c r="G8829" s="196">
        <v>95684.199378862118</v>
      </c>
    </row>
    <row r="8830" spans="1:7">
      <c r="A8830" s="190">
        <v>91931.266990080025</v>
      </c>
      <c r="F8830" s="174">
        <v>8824</v>
      </c>
      <c r="G8830" s="196">
        <v>60615.306280480007</v>
      </c>
    </row>
    <row r="8831" spans="1:7">
      <c r="A8831" s="190">
        <v>91931.266990080025</v>
      </c>
      <c r="F8831" s="174">
        <v>8825</v>
      </c>
      <c r="G8831" s="196">
        <v>111603.36428324154</v>
      </c>
    </row>
    <row r="8832" spans="1:7">
      <c r="A8832" s="190">
        <v>91931.266990080025</v>
      </c>
      <c r="F8832" s="174">
        <v>8826</v>
      </c>
      <c r="G8832" s="196">
        <v>39141.287854412803</v>
      </c>
    </row>
    <row r="8833" spans="1:7">
      <c r="A8833" s="190">
        <v>91931.266990080025</v>
      </c>
      <c r="F8833" s="174">
        <v>8827</v>
      </c>
      <c r="G8833" s="196">
        <v>44291.416344000005</v>
      </c>
    </row>
    <row r="8834" spans="1:7">
      <c r="A8834" s="190">
        <v>91931.266990080025</v>
      </c>
      <c r="F8834" s="174">
        <v>8828</v>
      </c>
      <c r="G8834" s="196">
        <v>44124.90726</v>
      </c>
    </row>
    <row r="8835" spans="1:7">
      <c r="A8835" s="190">
        <v>91931.266990080039</v>
      </c>
      <c r="F8835" s="174">
        <v>8829</v>
      </c>
      <c r="G8835" s="196">
        <v>76321.383936000027</v>
      </c>
    </row>
    <row r="8836" spans="1:7">
      <c r="A8836" s="190">
        <v>91931.266990080039</v>
      </c>
      <c r="F8836" s="174">
        <v>8830</v>
      </c>
      <c r="G8836" s="196">
        <v>60548.297922560014</v>
      </c>
    </row>
    <row r="8837" spans="1:7">
      <c r="A8837" s="190">
        <v>91971.690477649943</v>
      </c>
      <c r="F8837" s="174">
        <v>8831</v>
      </c>
      <c r="G8837" s="196">
        <v>67559.153471488025</v>
      </c>
    </row>
    <row r="8838" spans="1:7">
      <c r="A8838" s="190">
        <v>91971.690477649958</v>
      </c>
      <c r="F8838" s="174">
        <v>8832</v>
      </c>
      <c r="G8838" s="196">
        <v>68287.554048000005</v>
      </c>
    </row>
    <row r="8839" spans="1:7">
      <c r="A8839" s="190">
        <v>92073.474873999367</v>
      </c>
      <c r="F8839" s="174">
        <v>8833</v>
      </c>
      <c r="G8839" s="196">
        <v>75792.222340710432</v>
      </c>
    </row>
    <row r="8840" spans="1:7">
      <c r="A8840" s="190">
        <v>92073.474873999367</v>
      </c>
      <c r="F8840" s="174">
        <v>8834</v>
      </c>
      <c r="G8840" s="196">
        <v>41315.621497779997</v>
      </c>
    </row>
    <row r="8841" spans="1:7">
      <c r="A8841" s="190">
        <v>92123.136000000013</v>
      </c>
      <c r="F8841" s="174">
        <v>8835</v>
      </c>
      <c r="G8841" s="196">
        <v>72152.887296000015</v>
      </c>
    </row>
    <row r="8842" spans="1:7">
      <c r="A8842" s="190">
        <v>92123.136000000013</v>
      </c>
      <c r="F8842" s="174">
        <v>8836</v>
      </c>
      <c r="G8842" s="196">
        <v>81772.911359999998</v>
      </c>
    </row>
    <row r="8843" spans="1:7">
      <c r="A8843" s="190">
        <v>92123.136000000028</v>
      </c>
      <c r="F8843" s="174">
        <v>8837</v>
      </c>
      <c r="G8843" s="196">
        <v>48423.881897000007</v>
      </c>
    </row>
    <row r="8844" spans="1:7">
      <c r="A8844" s="190">
        <v>92124.806499532802</v>
      </c>
      <c r="F8844" s="174">
        <v>8838</v>
      </c>
      <c r="G8844" s="196">
        <v>102077.34792192001</v>
      </c>
    </row>
    <row r="8845" spans="1:7">
      <c r="A8845" s="190">
        <v>92124.806499532817</v>
      </c>
      <c r="F8845" s="174">
        <v>8839</v>
      </c>
      <c r="G8845" s="196">
        <v>72425.162342400028</v>
      </c>
    </row>
    <row r="8846" spans="1:7">
      <c r="A8846" s="190">
        <v>92124.806499532831</v>
      </c>
      <c r="F8846" s="174">
        <v>8840</v>
      </c>
      <c r="G8846" s="196">
        <v>54819.488939999996</v>
      </c>
    </row>
    <row r="8847" spans="1:7">
      <c r="A8847" s="190">
        <v>92124.806499532831</v>
      </c>
      <c r="F8847" s="174">
        <v>8841</v>
      </c>
      <c r="G8847" s="196">
        <v>77555.150668799994</v>
      </c>
    </row>
    <row r="8848" spans="1:7">
      <c r="A8848" s="190">
        <v>92175.371914394898</v>
      </c>
      <c r="F8848" s="174">
        <v>8842</v>
      </c>
      <c r="G8848" s="196">
        <v>84250.238446796837</v>
      </c>
    </row>
    <row r="8849" spans="1:7">
      <c r="A8849" s="190">
        <v>92225.087999999989</v>
      </c>
      <c r="F8849" s="174">
        <v>8843</v>
      </c>
      <c r="G8849" s="196">
        <v>117622.82004480003</v>
      </c>
    </row>
    <row r="8850" spans="1:7">
      <c r="A8850" s="190">
        <v>92225.088000000003</v>
      </c>
      <c r="F8850" s="174">
        <v>8844</v>
      </c>
      <c r="G8850" s="196">
        <v>65327.288580019202</v>
      </c>
    </row>
    <row r="8851" spans="1:7">
      <c r="A8851" s="190">
        <v>92225.088000000003</v>
      </c>
      <c r="F8851" s="174">
        <v>8845</v>
      </c>
      <c r="G8851" s="196">
        <v>45951.833244800007</v>
      </c>
    </row>
    <row r="8852" spans="1:7">
      <c r="A8852" s="190">
        <v>92226.760348262411</v>
      </c>
      <c r="F8852" s="174">
        <v>8846</v>
      </c>
      <c r="G8852" s="196">
        <v>48891.864000000009</v>
      </c>
    </row>
    <row r="8853" spans="1:7">
      <c r="A8853" s="190">
        <v>92226.760348262411</v>
      </c>
      <c r="F8853" s="174">
        <v>8847</v>
      </c>
      <c r="G8853" s="196">
        <v>61072.536</v>
      </c>
    </row>
    <row r="8854" spans="1:7">
      <c r="A8854" s="190">
        <v>92226.760348262411</v>
      </c>
      <c r="F8854" s="174">
        <v>8848</v>
      </c>
      <c r="G8854" s="196">
        <v>54234.747724640001</v>
      </c>
    </row>
    <row r="8855" spans="1:7">
      <c r="A8855" s="190">
        <v>92226.760348262425</v>
      </c>
      <c r="F8855" s="174">
        <v>8849</v>
      </c>
      <c r="G8855" s="196">
        <v>38706.059000000001</v>
      </c>
    </row>
    <row r="8856" spans="1:7">
      <c r="A8856" s="190">
        <v>92419.246079999983</v>
      </c>
      <c r="F8856" s="174">
        <v>8850</v>
      </c>
      <c r="G8856" s="196">
        <v>43140.070400000011</v>
      </c>
    </row>
    <row r="8857" spans="1:7">
      <c r="A8857" s="190">
        <v>92419.246079999997</v>
      </c>
      <c r="F8857" s="174">
        <v>8851</v>
      </c>
      <c r="G8857" s="196">
        <v>89206.528541720632</v>
      </c>
    </row>
    <row r="8858" spans="1:7">
      <c r="A8858" s="190">
        <v>92419.246080000012</v>
      </c>
      <c r="F8858" s="174">
        <v>8852</v>
      </c>
      <c r="G8858" s="196">
        <v>65783.386727999998</v>
      </c>
    </row>
    <row r="8859" spans="1:7">
      <c r="A8859" s="190">
        <v>92419.246080000012</v>
      </c>
      <c r="F8859" s="174">
        <v>8853</v>
      </c>
      <c r="G8859" s="196">
        <v>54060.980288000006</v>
      </c>
    </row>
    <row r="8860" spans="1:7">
      <c r="A8860" s="190">
        <v>92419.246080000012</v>
      </c>
      <c r="F8860" s="174">
        <v>8854</v>
      </c>
      <c r="G8860" s="196">
        <v>64736.88816000001</v>
      </c>
    </row>
    <row r="8861" spans="1:7">
      <c r="A8861" s="190">
        <v>92419.246080000012</v>
      </c>
      <c r="F8861" s="174">
        <v>8855</v>
      </c>
      <c r="G8861" s="196">
        <v>64981.178304000008</v>
      </c>
    </row>
    <row r="8862" spans="1:7">
      <c r="A8862" s="190">
        <v>92419.246080000026</v>
      </c>
      <c r="F8862" s="174">
        <v>8856</v>
      </c>
      <c r="G8862" s="196">
        <v>54529.049999999996</v>
      </c>
    </row>
    <row r="8863" spans="1:7">
      <c r="A8863" s="190">
        <v>92573.107199999999</v>
      </c>
      <c r="F8863" s="174">
        <v>8857</v>
      </c>
      <c r="G8863" s="196">
        <v>67814.093673267227</v>
      </c>
    </row>
    <row r="8864" spans="1:7">
      <c r="A8864" s="190">
        <v>92573.107200000013</v>
      </c>
      <c r="F8864" s="174">
        <v>8858</v>
      </c>
      <c r="G8864" s="196">
        <v>62425.131955199984</v>
      </c>
    </row>
    <row r="8865" spans="1:7">
      <c r="A8865" s="190">
        <v>92573.107200000013</v>
      </c>
      <c r="F8865" s="174">
        <v>8859</v>
      </c>
      <c r="G8865" s="196">
        <v>97964.400844800024</v>
      </c>
    </row>
    <row r="8866" spans="1:7">
      <c r="A8866" s="190">
        <v>92573.107200000013</v>
      </c>
      <c r="F8866" s="174">
        <v>8860</v>
      </c>
      <c r="G8866" s="196">
        <v>81205.952507904018</v>
      </c>
    </row>
    <row r="8867" spans="1:7">
      <c r="A8867" s="190">
        <v>92573.107200000013</v>
      </c>
      <c r="F8867" s="174">
        <v>8861</v>
      </c>
      <c r="G8867" s="196">
        <v>60548.297922560007</v>
      </c>
    </row>
    <row r="8868" spans="1:7">
      <c r="A8868" s="190">
        <v>92716.307942400003</v>
      </c>
      <c r="F8868" s="174">
        <v>8862</v>
      </c>
      <c r="G8868" s="196">
        <v>58230.992293824005</v>
      </c>
    </row>
    <row r="8869" spans="1:7">
      <c r="A8869" s="190">
        <v>92767.997951999991</v>
      </c>
      <c r="F8869" s="174">
        <v>8863</v>
      </c>
      <c r="G8869" s="196">
        <v>75717.815040000001</v>
      </c>
    </row>
    <row r="8870" spans="1:7">
      <c r="A8870" s="190">
        <v>92767.997951999991</v>
      </c>
      <c r="F8870" s="174">
        <v>8864</v>
      </c>
      <c r="G8870" s="196">
        <v>50218.789188960007</v>
      </c>
    </row>
    <row r="8871" spans="1:7">
      <c r="A8871" s="190">
        <v>92767.997951999991</v>
      </c>
      <c r="F8871" s="174">
        <v>8865</v>
      </c>
      <c r="G8871" s="196">
        <v>54348.926140902418</v>
      </c>
    </row>
    <row r="8872" spans="1:7">
      <c r="A8872" s="190">
        <v>92767.997952000005</v>
      </c>
      <c r="F8872" s="174">
        <v>8866</v>
      </c>
      <c r="G8872" s="196">
        <v>79237.951107839996</v>
      </c>
    </row>
    <row r="8873" spans="1:7">
      <c r="A8873" s="190">
        <v>92767.997952000005</v>
      </c>
      <c r="F8873" s="174">
        <v>8867</v>
      </c>
      <c r="G8873" s="196">
        <v>46674.140347499997</v>
      </c>
    </row>
    <row r="8874" spans="1:7">
      <c r="A8874" s="190">
        <v>92767.997952000005</v>
      </c>
      <c r="F8874" s="174">
        <v>8868</v>
      </c>
      <c r="G8874" s="196">
        <v>51768.084480000012</v>
      </c>
    </row>
    <row r="8875" spans="1:7">
      <c r="A8875" s="190">
        <v>92767.997952000005</v>
      </c>
      <c r="F8875" s="174">
        <v>8869</v>
      </c>
      <c r="G8875" s="196">
        <v>44144.309610240009</v>
      </c>
    </row>
    <row r="8876" spans="1:7">
      <c r="A8876" s="190">
        <v>92767.997952000005</v>
      </c>
      <c r="F8876" s="174">
        <v>8870</v>
      </c>
      <c r="G8876" s="196">
        <v>43959.024149999997</v>
      </c>
    </row>
    <row r="8877" spans="1:7">
      <c r="A8877" s="190">
        <v>92767.997952000005</v>
      </c>
      <c r="F8877" s="174">
        <v>8871</v>
      </c>
      <c r="G8877" s="196">
        <v>54439.407150016006</v>
      </c>
    </row>
    <row r="8878" spans="1:7">
      <c r="A8878" s="190">
        <v>92767.997952000005</v>
      </c>
      <c r="F8878" s="174">
        <v>8872</v>
      </c>
      <c r="G8878" s="196">
        <v>90558.260126423062</v>
      </c>
    </row>
    <row r="8879" spans="1:7">
      <c r="A8879" s="190">
        <v>92870.663615999991</v>
      </c>
      <c r="F8879" s="174">
        <v>8873</v>
      </c>
      <c r="G8879" s="196">
        <v>68068.761600000013</v>
      </c>
    </row>
    <row r="8880" spans="1:7">
      <c r="A8880" s="190">
        <v>92870.663616000005</v>
      </c>
      <c r="F8880" s="174">
        <v>8874</v>
      </c>
      <c r="G8880" s="196">
        <v>41269.948348160004</v>
      </c>
    </row>
    <row r="8881" spans="1:7">
      <c r="A8881" s="190">
        <v>92870.663616000005</v>
      </c>
      <c r="F8881" s="174">
        <v>8875</v>
      </c>
      <c r="G8881" s="196">
        <v>44124.90726</v>
      </c>
    </row>
    <row r="8882" spans="1:7">
      <c r="A8882" s="190">
        <v>92922.439679999981</v>
      </c>
      <c r="F8882" s="174">
        <v>8876</v>
      </c>
      <c r="G8882" s="196">
        <v>54174.792878080014</v>
      </c>
    </row>
    <row r="8883" spans="1:7">
      <c r="A8883" s="190">
        <v>92922.439679999996</v>
      </c>
      <c r="F8883" s="174">
        <v>8877</v>
      </c>
      <c r="G8883" s="196">
        <v>57026.097766400024</v>
      </c>
    </row>
    <row r="8884" spans="1:7">
      <c r="A8884" s="190">
        <v>92922.43968000001</v>
      </c>
      <c r="F8884" s="174">
        <v>8878</v>
      </c>
      <c r="G8884" s="196">
        <v>90268.112621568027</v>
      </c>
    </row>
    <row r="8885" spans="1:7">
      <c r="A8885" s="190">
        <v>92922.439680000025</v>
      </c>
      <c r="F8885" s="174">
        <v>8879</v>
      </c>
      <c r="G8885" s="196">
        <v>61397.8276128</v>
      </c>
    </row>
    <row r="8886" spans="1:7">
      <c r="A8886" s="190">
        <v>93066.180802559989</v>
      </c>
      <c r="F8886" s="174">
        <v>8880</v>
      </c>
      <c r="G8886" s="196">
        <v>49661.28532974</v>
      </c>
    </row>
    <row r="8887" spans="1:7">
      <c r="A8887" s="190">
        <v>93066.180802560004</v>
      </c>
      <c r="F8887" s="174">
        <v>8881</v>
      </c>
      <c r="G8887" s="196">
        <v>96405.958656000003</v>
      </c>
    </row>
    <row r="8888" spans="1:7">
      <c r="A8888" s="190">
        <v>93066.180802560004</v>
      </c>
      <c r="F8888" s="174">
        <v>8882</v>
      </c>
      <c r="G8888" s="196">
        <v>68068.761600000013</v>
      </c>
    </row>
    <row r="8889" spans="1:7">
      <c r="A8889" s="190">
        <v>93066.180802560018</v>
      </c>
      <c r="F8889" s="174">
        <v>8883</v>
      </c>
      <c r="G8889" s="196">
        <v>54734.82</v>
      </c>
    </row>
    <row r="8890" spans="1:7">
      <c r="A8890" s="190">
        <v>93066.180802560018</v>
      </c>
      <c r="F8890" s="174">
        <v>8884</v>
      </c>
      <c r="G8890" s="196">
        <v>81510.911999999997</v>
      </c>
    </row>
    <row r="8891" spans="1:7">
      <c r="A8891" s="190">
        <v>93066.180802560018</v>
      </c>
      <c r="F8891" s="174">
        <v>8885</v>
      </c>
      <c r="G8891" s="196">
        <v>93704.336703488036</v>
      </c>
    </row>
    <row r="8892" spans="1:7">
      <c r="A8892" s="190">
        <v>93066.180802560018</v>
      </c>
      <c r="F8892" s="174">
        <v>8886</v>
      </c>
      <c r="G8892" s="196">
        <v>48423.881897000007</v>
      </c>
    </row>
    <row r="8893" spans="1:7">
      <c r="A8893" s="190">
        <v>93118.065868800026</v>
      </c>
      <c r="F8893" s="174">
        <v>8887</v>
      </c>
      <c r="G8893" s="196">
        <v>68287.55404800002</v>
      </c>
    </row>
    <row r="8894" spans="1:7">
      <c r="A8894" s="190">
        <v>93221.118950399992</v>
      </c>
      <c r="F8894" s="174">
        <v>8888</v>
      </c>
      <c r="G8894" s="196">
        <v>64873.176345600004</v>
      </c>
    </row>
    <row r="8895" spans="1:7">
      <c r="A8895" s="190">
        <v>93221.118950400007</v>
      </c>
      <c r="F8895" s="174">
        <v>8889</v>
      </c>
      <c r="G8895" s="196">
        <v>131737.55845017603</v>
      </c>
    </row>
    <row r="8896" spans="1:7">
      <c r="A8896" s="190">
        <v>93221.118950400021</v>
      </c>
      <c r="F8896" s="174">
        <v>8890</v>
      </c>
      <c r="G8896" s="196">
        <v>64422.22080000001</v>
      </c>
    </row>
    <row r="8897" spans="1:7">
      <c r="A8897" s="190">
        <v>93262.109604249606</v>
      </c>
      <c r="F8897" s="174">
        <v>8891</v>
      </c>
      <c r="G8897" s="196">
        <v>61072.536000000007</v>
      </c>
    </row>
    <row r="8898" spans="1:7">
      <c r="A8898" s="190">
        <v>93365.322097996803</v>
      </c>
      <c r="F8898" s="174">
        <v>8892</v>
      </c>
      <c r="G8898" s="196">
        <v>54325.038647600006</v>
      </c>
    </row>
    <row r="8899" spans="1:7">
      <c r="A8899" s="190">
        <v>93417.373937664001</v>
      </c>
      <c r="F8899" s="174">
        <v>8893</v>
      </c>
      <c r="G8899" s="196">
        <v>59775.520000000011</v>
      </c>
    </row>
    <row r="8900" spans="1:7">
      <c r="A8900" s="190">
        <v>93417.373937664001</v>
      </c>
      <c r="F8900" s="174">
        <v>8894</v>
      </c>
      <c r="G8900" s="196">
        <v>68621.101449599999</v>
      </c>
    </row>
    <row r="8901" spans="1:7">
      <c r="A8901" s="190">
        <v>93520.758261312003</v>
      </c>
      <c r="F8901" s="174">
        <v>8895</v>
      </c>
      <c r="G8901" s="196">
        <v>48450.878560000012</v>
      </c>
    </row>
    <row r="8902" spans="1:7">
      <c r="A8902" s="190">
        <v>93571.199999999997</v>
      </c>
      <c r="F8902" s="174">
        <v>8896</v>
      </c>
      <c r="G8902" s="196">
        <v>55619.630999999994</v>
      </c>
    </row>
    <row r="8903" spans="1:7">
      <c r="A8903" s="190">
        <v>93572.896757759998</v>
      </c>
      <c r="F8903" s="174">
        <v>8897</v>
      </c>
      <c r="G8903" s="196">
        <v>72577.636368384032</v>
      </c>
    </row>
    <row r="8904" spans="1:7">
      <c r="A8904" s="190">
        <v>93572.896757759998</v>
      </c>
      <c r="F8904" s="174">
        <v>8898</v>
      </c>
      <c r="G8904" s="196">
        <v>90268.112621568027</v>
      </c>
    </row>
    <row r="8905" spans="1:7">
      <c r="A8905" s="190">
        <v>93572.896757759998</v>
      </c>
      <c r="F8905" s="174">
        <v>8899</v>
      </c>
      <c r="G8905" s="196">
        <v>85479.950008320026</v>
      </c>
    </row>
    <row r="8906" spans="1:7">
      <c r="A8906" s="190">
        <v>93572.896757760012</v>
      </c>
      <c r="F8906" s="174">
        <v>8900</v>
      </c>
      <c r="G8906" s="196">
        <v>57922.478880000002</v>
      </c>
    </row>
    <row r="8907" spans="1:7">
      <c r="A8907" s="190">
        <v>93572.896757760027</v>
      </c>
      <c r="F8907" s="174">
        <v>8901</v>
      </c>
      <c r="G8907" s="196">
        <v>68621.101449600013</v>
      </c>
    </row>
    <row r="8908" spans="1:7">
      <c r="A8908" s="190">
        <v>93572.896757760027</v>
      </c>
      <c r="F8908" s="174">
        <v>8902</v>
      </c>
      <c r="G8908" s="196">
        <v>58141.054272000008</v>
      </c>
    </row>
    <row r="8909" spans="1:7">
      <c r="A8909" s="190">
        <v>93704.336703488036</v>
      </c>
      <c r="F8909" s="174">
        <v>8903</v>
      </c>
      <c r="G8909" s="196">
        <v>73319.268556800016</v>
      </c>
    </row>
    <row r="8910" spans="1:7">
      <c r="A8910" s="190">
        <v>93704.336703488036</v>
      </c>
      <c r="F8910" s="174">
        <v>8904</v>
      </c>
      <c r="G8910" s="196">
        <v>73522.60869600001</v>
      </c>
    </row>
    <row r="8911" spans="1:7">
      <c r="A8911" s="190">
        <v>93704.336703488036</v>
      </c>
      <c r="F8911" s="174">
        <v>8905</v>
      </c>
      <c r="G8911" s="196">
        <v>72304.788111360031</v>
      </c>
    </row>
    <row r="8912" spans="1:7">
      <c r="A8912" s="190">
        <v>93704.336703488036</v>
      </c>
      <c r="F8912" s="174">
        <v>8906</v>
      </c>
      <c r="G8912" s="196">
        <v>46772.401695600005</v>
      </c>
    </row>
    <row r="8913" spans="1:7">
      <c r="A8913" s="190">
        <v>93756.577546240063</v>
      </c>
      <c r="F8913" s="174">
        <v>8907</v>
      </c>
      <c r="G8913" s="196">
        <v>45682.907449999999</v>
      </c>
    </row>
    <row r="8914" spans="1:7">
      <c r="A8914" s="190">
        <v>93768.191999999995</v>
      </c>
      <c r="F8914" s="174">
        <v>8908</v>
      </c>
      <c r="G8914" s="196">
        <v>54439.407150016021</v>
      </c>
    </row>
    <row r="8915" spans="1:7">
      <c r="A8915" s="190">
        <v>93768.19200000001</v>
      </c>
      <c r="F8915" s="174">
        <v>8909</v>
      </c>
      <c r="G8915" s="196">
        <v>71233.291673600019</v>
      </c>
    </row>
    <row r="8916" spans="1:7">
      <c r="A8916" s="190">
        <v>93965.598720000009</v>
      </c>
      <c r="F8916" s="174">
        <v>8910</v>
      </c>
      <c r="G8916" s="196">
        <v>57304.639105280025</v>
      </c>
    </row>
    <row r="8917" spans="1:7">
      <c r="A8917" s="190">
        <v>94005.52921432069</v>
      </c>
      <c r="F8917" s="174">
        <v>8911</v>
      </c>
      <c r="G8917" s="196">
        <v>54819.488940000003</v>
      </c>
    </row>
    <row r="8918" spans="1:7">
      <c r="A8918" s="190">
        <v>94005.52921432069</v>
      </c>
      <c r="F8918" s="174">
        <v>8912</v>
      </c>
      <c r="G8918" s="196">
        <v>91931.26699008001</v>
      </c>
    </row>
    <row r="8919" spans="1:7">
      <c r="A8919" s="190">
        <v>94005.52921432069</v>
      </c>
      <c r="F8919" s="174">
        <v>8913</v>
      </c>
      <c r="G8919" s="196">
        <v>59080.928457600014</v>
      </c>
    </row>
    <row r="8920" spans="1:7">
      <c r="A8920" s="190">
        <v>94057.93797406723</v>
      </c>
      <c r="F8920" s="174">
        <v>8914</v>
      </c>
      <c r="G8920" s="196">
        <v>63735.050444800028</v>
      </c>
    </row>
    <row r="8921" spans="1:7">
      <c r="A8921" s="190">
        <v>94057.937974067245</v>
      </c>
      <c r="F8921" s="174">
        <v>8915</v>
      </c>
      <c r="G8921" s="196">
        <v>54705.313918133208</v>
      </c>
    </row>
    <row r="8922" spans="1:7">
      <c r="A8922" s="190">
        <v>94057.937974067245</v>
      </c>
      <c r="F8922" s="174">
        <v>8916</v>
      </c>
      <c r="G8922" s="196">
        <v>105020.37504000001</v>
      </c>
    </row>
    <row r="8923" spans="1:7">
      <c r="A8923" s="190">
        <v>94057.937974067245</v>
      </c>
      <c r="F8923" s="174">
        <v>8917</v>
      </c>
      <c r="G8923" s="196">
        <v>84839.990115924433</v>
      </c>
    </row>
    <row r="8924" spans="1:7">
      <c r="A8924" s="190">
        <v>94057.937974067245</v>
      </c>
      <c r="F8924" s="174">
        <v>8918</v>
      </c>
      <c r="G8924" s="196">
        <v>98334.077829120026</v>
      </c>
    </row>
    <row r="8925" spans="1:7">
      <c r="A8925" s="190">
        <v>94057.937974067245</v>
      </c>
      <c r="F8925" s="174">
        <v>8919</v>
      </c>
      <c r="G8925" s="196">
        <v>48450.878560000005</v>
      </c>
    </row>
    <row r="8926" spans="1:7">
      <c r="A8926" s="190">
        <v>94069.589760000003</v>
      </c>
      <c r="F8926" s="174">
        <v>8920</v>
      </c>
      <c r="G8926" s="196">
        <v>69506.974655999991</v>
      </c>
    </row>
    <row r="8927" spans="1:7">
      <c r="A8927" s="190">
        <v>94069.589760000003</v>
      </c>
      <c r="F8927" s="174">
        <v>8921</v>
      </c>
      <c r="G8927" s="196">
        <v>101481.79664987755</v>
      </c>
    </row>
    <row r="8928" spans="1:7">
      <c r="A8928" s="190">
        <v>94069.589760000003</v>
      </c>
      <c r="F8928" s="174">
        <v>8922</v>
      </c>
      <c r="G8928" s="196">
        <v>61759.263881011218</v>
      </c>
    </row>
    <row r="8929" spans="1:7">
      <c r="A8929" s="190">
        <v>94255.954685591598</v>
      </c>
      <c r="F8929" s="174">
        <v>8923</v>
      </c>
      <c r="G8929" s="196">
        <v>87189.5490084864</v>
      </c>
    </row>
    <row r="8930" spans="1:7">
      <c r="A8930" s="190">
        <v>94360.267060412443</v>
      </c>
      <c r="F8930" s="174">
        <v>8924</v>
      </c>
      <c r="G8930" s="196">
        <v>60548.297922560021</v>
      </c>
    </row>
    <row r="8931" spans="1:7">
      <c r="A8931" s="190">
        <v>94360.267060412443</v>
      </c>
      <c r="F8931" s="174">
        <v>8925</v>
      </c>
      <c r="G8931" s="196">
        <v>76194.533990400028</v>
      </c>
    </row>
    <row r="8932" spans="1:7">
      <c r="A8932" s="190">
        <v>94360.267060412443</v>
      </c>
      <c r="F8932" s="174">
        <v>8926</v>
      </c>
      <c r="G8932" s="196">
        <v>106421.35382753285</v>
      </c>
    </row>
    <row r="8933" spans="1:7">
      <c r="A8933" s="190">
        <v>94360.267060412472</v>
      </c>
      <c r="F8933" s="174">
        <v>8927</v>
      </c>
      <c r="G8933" s="196">
        <v>111087.72864</v>
      </c>
    </row>
    <row r="8934" spans="1:7">
      <c r="A8934" s="190">
        <v>94360.267060412472</v>
      </c>
      <c r="F8934" s="174">
        <v>8928</v>
      </c>
      <c r="G8934" s="196">
        <v>51716.499000000003</v>
      </c>
    </row>
    <row r="8935" spans="1:7">
      <c r="A8935" s="190">
        <v>94360.267060412472</v>
      </c>
      <c r="F8935" s="174">
        <v>8929</v>
      </c>
      <c r="G8935" s="196">
        <v>81465.494399999996</v>
      </c>
    </row>
    <row r="8936" spans="1:7">
      <c r="A8936" s="190">
        <v>94360.267060412472</v>
      </c>
      <c r="F8936" s="174">
        <v>8930</v>
      </c>
      <c r="G8936" s="196">
        <v>96405.958656000032</v>
      </c>
    </row>
    <row r="8937" spans="1:7">
      <c r="A8937" s="190">
        <v>94360.267060412472</v>
      </c>
      <c r="F8937" s="174">
        <v>8931</v>
      </c>
      <c r="G8937" s="196">
        <v>86078.309658378246</v>
      </c>
    </row>
    <row r="8938" spans="1:7">
      <c r="A8938" s="190">
        <v>94360.267060412472</v>
      </c>
      <c r="F8938" s="174">
        <v>8932</v>
      </c>
      <c r="G8938" s="196">
        <v>90318.437744640047</v>
      </c>
    </row>
    <row r="8939" spans="1:7">
      <c r="A8939" s="190">
        <v>94412.873589063718</v>
      </c>
      <c r="F8939" s="174">
        <v>8933</v>
      </c>
      <c r="G8939" s="196">
        <v>43654.241582560004</v>
      </c>
    </row>
    <row r="8940" spans="1:7">
      <c r="A8940" s="190">
        <v>94412.873589063733</v>
      </c>
      <c r="F8940" s="174">
        <v>8934</v>
      </c>
      <c r="G8940" s="196">
        <v>51301.156659200016</v>
      </c>
    </row>
    <row r="8941" spans="1:7">
      <c r="A8941" s="190">
        <v>94412.873589063733</v>
      </c>
      <c r="F8941" s="174">
        <v>8935</v>
      </c>
      <c r="G8941" s="196">
        <v>68287.554048000005</v>
      </c>
    </row>
    <row r="8942" spans="1:7">
      <c r="A8942" s="190">
        <v>94558.920254223864</v>
      </c>
      <c r="F8942" s="174">
        <v>8936</v>
      </c>
      <c r="G8942" s="196">
        <v>84427.607369842735</v>
      </c>
    </row>
    <row r="8943" spans="1:7">
      <c r="A8943" s="190">
        <v>94611.637533461777</v>
      </c>
      <c r="F8943" s="174">
        <v>8937</v>
      </c>
      <c r="G8943" s="196">
        <v>54060.980288000013</v>
      </c>
    </row>
    <row r="8944" spans="1:7">
      <c r="A8944" s="190">
        <v>94623.357911039988</v>
      </c>
      <c r="F8944" s="174">
        <v>8938</v>
      </c>
      <c r="G8944" s="196">
        <v>64046.361352960019</v>
      </c>
    </row>
    <row r="8945" spans="1:7">
      <c r="A8945" s="190">
        <v>94663.567918820932</v>
      </c>
      <c r="F8945" s="174">
        <v>8939</v>
      </c>
      <c r="G8945" s="196">
        <v>72657.957507072017</v>
      </c>
    </row>
    <row r="8946" spans="1:7">
      <c r="A8946" s="190">
        <v>94714.62604800002</v>
      </c>
      <c r="F8946" s="174">
        <v>8940</v>
      </c>
      <c r="G8946" s="196">
        <v>79781.286674432034</v>
      </c>
    </row>
    <row r="8947" spans="1:7">
      <c r="A8947" s="190">
        <v>94714.62604800002</v>
      </c>
      <c r="F8947" s="174">
        <v>8941</v>
      </c>
      <c r="G8947" s="196">
        <v>58141.054271999994</v>
      </c>
    </row>
    <row r="8948" spans="1:7">
      <c r="A8948" s="190">
        <v>94716.343539885711</v>
      </c>
      <c r="F8948" s="174">
        <v>8942</v>
      </c>
      <c r="G8948" s="196">
        <v>81512.390064537642</v>
      </c>
    </row>
    <row r="8949" spans="1:7">
      <c r="A8949" s="190">
        <v>94716.343539885725</v>
      </c>
      <c r="F8949" s="174">
        <v>8943</v>
      </c>
      <c r="G8949" s="196">
        <v>115252.236288</v>
      </c>
    </row>
    <row r="8950" spans="1:7">
      <c r="A8950" s="190">
        <v>94716.343539885725</v>
      </c>
      <c r="F8950" s="174">
        <v>8944</v>
      </c>
      <c r="G8950" s="196">
        <v>60972.136008017951</v>
      </c>
    </row>
    <row r="8951" spans="1:7">
      <c r="A8951" s="190">
        <v>94716.343539885725</v>
      </c>
      <c r="F8951" s="174">
        <v>8945</v>
      </c>
      <c r="G8951" s="196">
        <v>46751.844243749998</v>
      </c>
    </row>
    <row r="8952" spans="1:7">
      <c r="A8952" s="190">
        <v>94716.343539885725</v>
      </c>
      <c r="F8952" s="174">
        <v>8946</v>
      </c>
      <c r="G8952" s="196">
        <v>66031.625923200001</v>
      </c>
    </row>
    <row r="8953" spans="1:7">
      <c r="A8953" s="190">
        <v>94728.076888320007</v>
      </c>
      <c r="F8953" s="174">
        <v>8947</v>
      </c>
      <c r="G8953" s="196">
        <v>46350.532974424001</v>
      </c>
    </row>
    <row r="8954" spans="1:7">
      <c r="A8954" s="190">
        <v>94885.781788799984</v>
      </c>
      <c r="F8954" s="174">
        <v>8948</v>
      </c>
      <c r="G8954" s="196">
        <v>33130.451201049997</v>
      </c>
    </row>
    <row r="8955" spans="1:7">
      <c r="A8955" s="190">
        <v>95019.065917440021</v>
      </c>
      <c r="F8955" s="174">
        <v>8949</v>
      </c>
      <c r="G8955" s="196">
        <v>61201.109760000014</v>
      </c>
    </row>
    <row r="8956" spans="1:7">
      <c r="A8956" s="190">
        <v>95019.065917440021</v>
      </c>
      <c r="F8956" s="174">
        <v>8950</v>
      </c>
      <c r="G8956" s="196">
        <v>54060.980288000013</v>
      </c>
    </row>
    <row r="8957" spans="1:7">
      <c r="A8957" s="190">
        <v>95019.065917440021</v>
      </c>
      <c r="F8957" s="174">
        <v>8951</v>
      </c>
      <c r="G8957" s="196">
        <v>80766.206029824039</v>
      </c>
    </row>
    <row r="8958" spans="1:7">
      <c r="A8958" s="190">
        <v>95019.065917440021</v>
      </c>
      <c r="F8958" s="174">
        <v>8952</v>
      </c>
      <c r="G8958" s="196">
        <v>71233.291673600033</v>
      </c>
    </row>
    <row r="8959" spans="1:7">
      <c r="A8959" s="190">
        <v>95019.065917440035</v>
      </c>
      <c r="F8959" s="174">
        <v>8953</v>
      </c>
      <c r="G8959" s="196">
        <v>78391.324799999988</v>
      </c>
    </row>
    <row r="8960" spans="1:7">
      <c r="A8960" s="190">
        <v>95019.065917440035</v>
      </c>
      <c r="F8960" s="174">
        <v>8954</v>
      </c>
      <c r="G8960" s="196">
        <v>77392.219679999995</v>
      </c>
    </row>
    <row r="8961" spans="1:7">
      <c r="A8961" s="190">
        <v>95072.039731200013</v>
      </c>
      <c r="F8961" s="174">
        <v>8955</v>
      </c>
      <c r="G8961" s="196">
        <v>51357.931273600007</v>
      </c>
    </row>
    <row r="8962" spans="1:7">
      <c r="A8962" s="190">
        <v>95072.039731200028</v>
      </c>
      <c r="F8962" s="174">
        <v>8956</v>
      </c>
      <c r="G8962" s="196">
        <v>66772.905292800002</v>
      </c>
    </row>
    <row r="8963" spans="1:7">
      <c r="A8963" s="190">
        <v>95072.039731200028</v>
      </c>
      <c r="F8963" s="174">
        <v>8957</v>
      </c>
      <c r="G8963" s="196">
        <v>55234.001558400007</v>
      </c>
    </row>
    <row r="8964" spans="1:7">
      <c r="A8964" s="190">
        <v>95072.039731200028</v>
      </c>
      <c r="F8964" s="174">
        <v>8958</v>
      </c>
      <c r="G8964" s="196">
        <v>83721.599999999991</v>
      </c>
    </row>
    <row r="8965" spans="1:7">
      <c r="A8965" s="190">
        <v>95072.039731200028</v>
      </c>
      <c r="F8965" s="174">
        <v>8959</v>
      </c>
      <c r="G8965" s="196">
        <v>76034.461440000014</v>
      </c>
    </row>
    <row r="8966" spans="1:7">
      <c r="A8966" s="190">
        <v>95072.039731200028</v>
      </c>
      <c r="F8966" s="174">
        <v>8960</v>
      </c>
      <c r="G8966" s="196">
        <v>49316.072820000009</v>
      </c>
    </row>
    <row r="8967" spans="1:7">
      <c r="A8967" s="190">
        <v>95072.039731200028</v>
      </c>
      <c r="F8967" s="174">
        <v>8961</v>
      </c>
      <c r="G8967" s="196">
        <v>71015.144860800006</v>
      </c>
    </row>
    <row r="8968" spans="1:7">
      <c r="A8968" s="190">
        <v>95072.039731200028</v>
      </c>
      <c r="F8968" s="174">
        <v>8962</v>
      </c>
      <c r="G8968" s="196">
        <v>67739.127277158448</v>
      </c>
    </row>
    <row r="8969" spans="1:7">
      <c r="A8969" s="190">
        <v>95072.039731200028</v>
      </c>
      <c r="F8969" s="174">
        <v>8963</v>
      </c>
      <c r="G8969" s="196">
        <v>79781.286674432034</v>
      </c>
    </row>
    <row r="8970" spans="1:7">
      <c r="A8970" s="190">
        <v>95072.039731200028</v>
      </c>
      <c r="F8970" s="174">
        <v>8964</v>
      </c>
      <c r="G8970" s="196">
        <v>76482.060533760028</v>
      </c>
    </row>
    <row r="8971" spans="1:7">
      <c r="A8971" s="190">
        <v>95072.039731200028</v>
      </c>
      <c r="F8971" s="174">
        <v>8965</v>
      </c>
      <c r="G8971" s="196">
        <v>95377.628430336044</v>
      </c>
    </row>
    <row r="8972" spans="1:7">
      <c r="A8972" s="190">
        <v>95072.039731200042</v>
      </c>
      <c r="F8972" s="174">
        <v>8966</v>
      </c>
      <c r="G8972" s="196">
        <v>113295.44830687644</v>
      </c>
    </row>
    <row r="8973" spans="1:7">
      <c r="A8973" s="190">
        <v>95072.039731200042</v>
      </c>
      <c r="F8973" s="174">
        <v>8967</v>
      </c>
      <c r="G8973" s="196">
        <v>87333.12000000001</v>
      </c>
    </row>
    <row r="8974" spans="1:7">
      <c r="A8974" s="190">
        <v>95272.191393792033</v>
      </c>
      <c r="F8974" s="174">
        <v>8968</v>
      </c>
      <c r="G8974" s="196">
        <v>68880.049002240019</v>
      </c>
    </row>
    <row r="8975" spans="1:7">
      <c r="A8975" s="190">
        <v>95272.191393792033</v>
      </c>
      <c r="F8975" s="174">
        <v>8969</v>
      </c>
      <c r="G8975" s="196">
        <v>73595.945041920029</v>
      </c>
    </row>
    <row r="8976" spans="1:7">
      <c r="A8976" s="190">
        <v>95272.191393792033</v>
      </c>
      <c r="F8976" s="174">
        <v>8970</v>
      </c>
      <c r="G8976" s="196">
        <v>95737.54400931843</v>
      </c>
    </row>
    <row r="8977" spans="1:7">
      <c r="A8977" s="190">
        <v>95272.191393792047</v>
      </c>
      <c r="F8977" s="174">
        <v>8971</v>
      </c>
      <c r="G8977" s="196">
        <v>61629.517528320008</v>
      </c>
    </row>
    <row r="8978" spans="1:7">
      <c r="A8978" s="190">
        <v>95272.191393792047</v>
      </c>
      <c r="F8978" s="174">
        <v>8972</v>
      </c>
      <c r="G8978" s="196">
        <v>91931.266990080025</v>
      </c>
    </row>
    <row r="8979" spans="1:7">
      <c r="A8979" s="190">
        <v>95272.191393792062</v>
      </c>
      <c r="F8979" s="174">
        <v>8973</v>
      </c>
      <c r="G8979" s="196">
        <v>60649.099750400012</v>
      </c>
    </row>
    <row r="8980" spans="1:7">
      <c r="A8980" s="190">
        <v>95324.484343603224</v>
      </c>
      <c r="F8980" s="174">
        <v>8974</v>
      </c>
      <c r="G8980" s="196">
        <v>39756.541441259993</v>
      </c>
    </row>
    <row r="8981" spans="1:7">
      <c r="A8981" s="190">
        <v>95324.484343603253</v>
      </c>
      <c r="F8981" s="174">
        <v>8975</v>
      </c>
      <c r="G8981" s="196">
        <v>37167.880215340003</v>
      </c>
    </row>
    <row r="8982" spans="1:7">
      <c r="A8982" s="190">
        <v>95377.628430336015</v>
      </c>
      <c r="F8982" s="174">
        <v>8976</v>
      </c>
      <c r="G8982" s="196">
        <v>61397.827612800007</v>
      </c>
    </row>
    <row r="8983" spans="1:7">
      <c r="A8983" s="190">
        <v>95377.628430336015</v>
      </c>
      <c r="F8983" s="174">
        <v>8977</v>
      </c>
      <c r="G8983" s="196">
        <v>64765.353891840008</v>
      </c>
    </row>
    <row r="8984" spans="1:7">
      <c r="A8984" s="190">
        <v>95377.628430336015</v>
      </c>
      <c r="F8984" s="174">
        <v>8978</v>
      </c>
      <c r="G8984" s="196">
        <v>51193.38112000002</v>
      </c>
    </row>
    <row r="8985" spans="1:7">
      <c r="A8985" s="190">
        <v>95377.628430336015</v>
      </c>
      <c r="F8985" s="174">
        <v>8979</v>
      </c>
      <c r="G8985" s="196">
        <v>51000.924800000015</v>
      </c>
    </row>
    <row r="8986" spans="1:7">
      <c r="A8986" s="190">
        <v>95377.628430336015</v>
      </c>
      <c r="F8986" s="174">
        <v>8980</v>
      </c>
      <c r="G8986" s="196">
        <v>59179.287383999996</v>
      </c>
    </row>
    <row r="8987" spans="1:7">
      <c r="A8987" s="190">
        <v>95377.628430336015</v>
      </c>
      <c r="F8987" s="174">
        <v>8981</v>
      </c>
      <c r="G8987" s="196">
        <v>35437.914363449992</v>
      </c>
    </row>
    <row r="8988" spans="1:7">
      <c r="A8988" s="190">
        <v>95377.62843033603</v>
      </c>
      <c r="F8988" s="174">
        <v>8982</v>
      </c>
      <c r="G8988" s="196">
        <v>75265.364787200029</v>
      </c>
    </row>
    <row r="8989" spans="1:7">
      <c r="A8989" s="190">
        <v>95377.62843033603</v>
      </c>
      <c r="F8989" s="174">
        <v>8983</v>
      </c>
      <c r="G8989" s="196">
        <v>48450.878559999997</v>
      </c>
    </row>
    <row r="8990" spans="1:7">
      <c r="A8990" s="190">
        <v>95377.62843033603</v>
      </c>
      <c r="F8990" s="174">
        <v>8984</v>
      </c>
      <c r="G8990" s="196">
        <v>62425.13195520002</v>
      </c>
    </row>
    <row r="8991" spans="1:7">
      <c r="A8991" s="190">
        <v>95377.62843033603</v>
      </c>
      <c r="F8991" s="174">
        <v>8985</v>
      </c>
      <c r="G8991" s="196">
        <v>96769.754726400031</v>
      </c>
    </row>
    <row r="8992" spans="1:7">
      <c r="A8992" s="190">
        <v>95377.62843033603</v>
      </c>
      <c r="F8992" s="174">
        <v>8986</v>
      </c>
      <c r="G8992" s="196">
        <v>35496.912001124998</v>
      </c>
    </row>
    <row r="8993" spans="1:7">
      <c r="A8993" s="190">
        <v>95377.62843033603</v>
      </c>
      <c r="F8993" s="174">
        <v>8987</v>
      </c>
      <c r="G8993" s="196">
        <v>102247.28801280003</v>
      </c>
    </row>
    <row r="8994" spans="1:7">
      <c r="A8994" s="190">
        <v>95377.62843033603</v>
      </c>
      <c r="F8994" s="174">
        <v>8988</v>
      </c>
      <c r="G8994" s="196">
        <v>41246.952874791998</v>
      </c>
    </row>
    <row r="8995" spans="1:7">
      <c r="A8995" s="190">
        <v>95377.628430336044</v>
      </c>
      <c r="F8995" s="174">
        <v>8989</v>
      </c>
      <c r="G8995" s="196">
        <v>105344.89053095532</v>
      </c>
    </row>
    <row r="8996" spans="1:7">
      <c r="A8996" s="190">
        <v>95377.628430336044</v>
      </c>
      <c r="F8996" s="174">
        <v>8990</v>
      </c>
      <c r="G8996" s="196">
        <v>62059.79879999999</v>
      </c>
    </row>
    <row r="8997" spans="1:7">
      <c r="A8997" s="190">
        <v>95377.628430336044</v>
      </c>
      <c r="F8997" s="174">
        <v>8991</v>
      </c>
      <c r="G8997" s="196">
        <v>57519.840000000011</v>
      </c>
    </row>
    <row r="8998" spans="1:7">
      <c r="A8998" s="190">
        <v>95377.628430336044</v>
      </c>
      <c r="F8998" s="174">
        <v>8992</v>
      </c>
      <c r="G8998" s="196">
        <v>133494.94624125722</v>
      </c>
    </row>
    <row r="8999" spans="1:7">
      <c r="A8999" s="190">
        <v>95377.628430336044</v>
      </c>
      <c r="F8999" s="174">
        <v>8993</v>
      </c>
      <c r="G8999" s="196">
        <v>111321.59754240001</v>
      </c>
    </row>
    <row r="9000" spans="1:7">
      <c r="A9000" s="190">
        <v>95377.628430336044</v>
      </c>
      <c r="F9000" s="174">
        <v>8994</v>
      </c>
      <c r="G9000" s="196">
        <v>85659.907797811218</v>
      </c>
    </row>
    <row r="9001" spans="1:7">
      <c r="A9001" s="190">
        <v>95377.628430336044</v>
      </c>
      <c r="F9001" s="174">
        <v>8995</v>
      </c>
      <c r="G9001" s="196">
        <v>61201.109760000014</v>
      </c>
    </row>
    <row r="9002" spans="1:7">
      <c r="A9002" s="190">
        <v>95430.802145280031</v>
      </c>
      <c r="F9002" s="174">
        <v>8996</v>
      </c>
      <c r="G9002" s="196">
        <v>46028.334632000013</v>
      </c>
    </row>
    <row r="9003" spans="1:7">
      <c r="A9003" s="190">
        <v>95430.802145280031</v>
      </c>
      <c r="F9003" s="174">
        <v>8997</v>
      </c>
      <c r="G9003" s="196">
        <v>48531.540400000005</v>
      </c>
    </row>
    <row r="9004" spans="1:7">
      <c r="A9004" s="190">
        <v>95430.802145280046</v>
      </c>
      <c r="F9004" s="174">
        <v>8998</v>
      </c>
      <c r="G9004" s="196">
        <v>64736.888160000002</v>
      </c>
    </row>
    <row r="9005" spans="1:7">
      <c r="A9005" s="190">
        <v>95442.623999999982</v>
      </c>
      <c r="F9005" s="174">
        <v>8999</v>
      </c>
      <c r="G9005" s="196">
        <v>54264.983987200008</v>
      </c>
    </row>
    <row r="9006" spans="1:7">
      <c r="A9006" s="190">
        <v>95578.423437557794</v>
      </c>
      <c r="F9006" s="174">
        <v>9000</v>
      </c>
      <c r="G9006" s="196">
        <v>61500.043751999998</v>
      </c>
    </row>
    <row r="9007" spans="1:7">
      <c r="A9007" s="190">
        <v>95578.423437557794</v>
      </c>
      <c r="F9007" s="174">
        <v>9001</v>
      </c>
      <c r="G9007" s="196">
        <v>58141.054272000008</v>
      </c>
    </row>
    <row r="9008" spans="1:7">
      <c r="A9008" s="190">
        <v>95578.423437557794</v>
      </c>
      <c r="F9008" s="174">
        <v>9002</v>
      </c>
      <c r="G9008" s="196">
        <v>87189.549008486429</v>
      </c>
    </row>
    <row r="9009" spans="1:7">
      <c r="A9009" s="190">
        <v>95578.423437557794</v>
      </c>
      <c r="F9009" s="174">
        <v>9003</v>
      </c>
      <c r="G9009" s="196">
        <v>68068.761600000013</v>
      </c>
    </row>
    <row r="9010" spans="1:7">
      <c r="A9010" s="190">
        <v>95578.423437557794</v>
      </c>
      <c r="F9010" s="174">
        <v>9004</v>
      </c>
      <c r="G9010" s="196">
        <v>58044.42094080001</v>
      </c>
    </row>
    <row r="9011" spans="1:7">
      <c r="A9011" s="190">
        <v>95578.423437557809</v>
      </c>
      <c r="F9011" s="174">
        <v>9005</v>
      </c>
      <c r="G9011" s="196">
        <v>65190.046377120001</v>
      </c>
    </row>
    <row r="9012" spans="1:7">
      <c r="A9012" s="190">
        <v>95578.423437557809</v>
      </c>
      <c r="F9012" s="174">
        <v>9006</v>
      </c>
      <c r="G9012" s="196">
        <v>55411.539420552006</v>
      </c>
    </row>
    <row r="9013" spans="1:7">
      <c r="A9013" s="190">
        <v>95578.423437557809</v>
      </c>
      <c r="F9013" s="174">
        <v>9007</v>
      </c>
      <c r="G9013" s="196">
        <v>60320.672742400027</v>
      </c>
    </row>
    <row r="9014" spans="1:7">
      <c r="A9014" s="190">
        <v>95631.709097164814</v>
      </c>
      <c r="F9014" s="174">
        <v>9008</v>
      </c>
      <c r="G9014" s="196">
        <v>51357.931273600007</v>
      </c>
    </row>
    <row r="9015" spans="1:7">
      <c r="A9015" s="190">
        <v>95631.709097164829</v>
      </c>
      <c r="F9015" s="174">
        <v>9009</v>
      </c>
      <c r="G9015" s="196">
        <v>68621.101449599984</v>
      </c>
    </row>
    <row r="9016" spans="1:7">
      <c r="A9016" s="190">
        <v>95631.709097164858</v>
      </c>
      <c r="F9016" s="174">
        <v>9010</v>
      </c>
      <c r="G9016" s="196">
        <v>82081.488384000011</v>
      </c>
    </row>
    <row r="9017" spans="1:7">
      <c r="A9017" s="190">
        <v>95643.555839999986</v>
      </c>
      <c r="F9017" s="174">
        <v>9011</v>
      </c>
      <c r="G9017" s="196">
        <v>66948.582399999999</v>
      </c>
    </row>
    <row r="9018" spans="1:7">
      <c r="A9018" s="190">
        <v>95684.199378862089</v>
      </c>
      <c r="F9018" s="174">
        <v>9012</v>
      </c>
      <c r="G9018" s="196">
        <v>85935.243215732771</v>
      </c>
    </row>
    <row r="9019" spans="1:7">
      <c r="A9019" s="190">
        <v>95684.199378862104</v>
      </c>
      <c r="F9019" s="174">
        <v>9013</v>
      </c>
      <c r="G9019" s="196">
        <v>68032.067545788421</v>
      </c>
    </row>
    <row r="9020" spans="1:7">
      <c r="A9020" s="190">
        <v>95684.199378862104</v>
      </c>
      <c r="F9020" s="174">
        <v>9014</v>
      </c>
      <c r="G9020" s="196">
        <v>91931.26699008001</v>
      </c>
    </row>
    <row r="9021" spans="1:7">
      <c r="A9021" s="190">
        <v>95684.199378862118</v>
      </c>
      <c r="F9021" s="174">
        <v>9015</v>
      </c>
      <c r="G9021" s="196">
        <v>61500.043751999998</v>
      </c>
    </row>
    <row r="9022" spans="1:7">
      <c r="A9022" s="190">
        <v>95737.544009318415</v>
      </c>
      <c r="F9022" s="174">
        <v>9016</v>
      </c>
      <c r="G9022" s="196">
        <v>66170.639872512009</v>
      </c>
    </row>
    <row r="9023" spans="1:7">
      <c r="A9023" s="190">
        <v>95737.544009318415</v>
      </c>
      <c r="F9023" s="174">
        <v>9017</v>
      </c>
      <c r="G9023" s="196">
        <v>85158.596812800024</v>
      </c>
    </row>
    <row r="9024" spans="1:7">
      <c r="A9024" s="190">
        <v>95737.544009318415</v>
      </c>
      <c r="F9024" s="174">
        <v>9018</v>
      </c>
      <c r="G9024" s="196">
        <v>74700.523520000032</v>
      </c>
    </row>
    <row r="9025" spans="1:7">
      <c r="A9025" s="190">
        <v>95737.544009318415</v>
      </c>
      <c r="F9025" s="174">
        <v>9019</v>
      </c>
      <c r="G9025" s="196">
        <v>120931.63453808642</v>
      </c>
    </row>
    <row r="9026" spans="1:7">
      <c r="A9026" s="190">
        <v>95737.544009318415</v>
      </c>
      <c r="F9026" s="174">
        <v>9020</v>
      </c>
      <c r="G9026" s="196">
        <v>76609.389158400008</v>
      </c>
    </row>
    <row r="9027" spans="1:7">
      <c r="A9027" s="190">
        <v>95737.54400931843</v>
      </c>
      <c r="F9027" s="174">
        <v>9021</v>
      </c>
      <c r="G9027" s="196">
        <v>77847.81161472002</v>
      </c>
    </row>
    <row r="9028" spans="1:7">
      <c r="A9028" s="190">
        <v>95737.54400931843</v>
      </c>
      <c r="F9028" s="174">
        <v>9022</v>
      </c>
      <c r="G9028" s="196">
        <v>60776.782065664032</v>
      </c>
    </row>
    <row r="9029" spans="1:7">
      <c r="A9029" s="190">
        <v>95737.54400931843</v>
      </c>
      <c r="F9029" s="174">
        <v>9023</v>
      </c>
      <c r="G9029" s="196">
        <v>43562.530991000007</v>
      </c>
    </row>
    <row r="9030" spans="1:7">
      <c r="A9030" s="190">
        <v>95737.54400931843</v>
      </c>
      <c r="F9030" s="174">
        <v>9024</v>
      </c>
      <c r="G9030" s="196">
        <v>52020.943296000012</v>
      </c>
    </row>
    <row r="9031" spans="1:7">
      <c r="A9031" s="190">
        <v>95737.544009318444</v>
      </c>
      <c r="F9031" s="174">
        <v>9025</v>
      </c>
      <c r="G9031" s="196">
        <v>34986.254670582508</v>
      </c>
    </row>
    <row r="9032" spans="1:7">
      <c r="A9032" s="190">
        <v>95737.544009318444</v>
      </c>
      <c r="F9032" s="174">
        <v>9026</v>
      </c>
      <c r="G9032" s="196">
        <v>91241.353728000016</v>
      </c>
    </row>
    <row r="9033" spans="1:7">
      <c r="A9033" s="190">
        <v>95737.544009318444</v>
      </c>
      <c r="F9033" s="174">
        <v>9027</v>
      </c>
      <c r="G9033" s="196">
        <v>38895.116956249993</v>
      </c>
    </row>
    <row r="9034" spans="1:7">
      <c r="A9034" s="190">
        <v>95737.544009318444</v>
      </c>
      <c r="F9034" s="174">
        <v>9028</v>
      </c>
      <c r="G9034" s="196">
        <v>72505.31473920001</v>
      </c>
    </row>
    <row r="9035" spans="1:7">
      <c r="A9035" s="190">
        <v>95737.544009318444</v>
      </c>
      <c r="F9035" s="174">
        <v>9029</v>
      </c>
      <c r="G9035" s="196">
        <v>64873.176345600019</v>
      </c>
    </row>
    <row r="9036" spans="1:7">
      <c r="A9036" s="190">
        <v>95737.544009318444</v>
      </c>
      <c r="F9036" s="174">
        <v>9030</v>
      </c>
      <c r="G9036" s="196">
        <v>72930.816000000006</v>
      </c>
    </row>
    <row r="9037" spans="1:7">
      <c r="A9037" s="190">
        <v>95737.544009318444</v>
      </c>
      <c r="F9037" s="174">
        <v>9031</v>
      </c>
      <c r="G9037" s="196">
        <v>119258.36663881736</v>
      </c>
    </row>
    <row r="9038" spans="1:7">
      <c r="A9038" s="190">
        <v>95737.544009318444</v>
      </c>
      <c r="F9038" s="174">
        <v>9032</v>
      </c>
      <c r="G9038" s="196">
        <v>55349.280000000006</v>
      </c>
    </row>
    <row r="9039" spans="1:7">
      <c r="A9039" s="190">
        <v>95737.544009318459</v>
      </c>
      <c r="F9039" s="174">
        <v>9033</v>
      </c>
      <c r="G9039" s="196">
        <v>60971.030400000003</v>
      </c>
    </row>
    <row r="9040" spans="1:7">
      <c r="A9040" s="190">
        <v>95737.544009318459</v>
      </c>
      <c r="F9040" s="174">
        <v>9034</v>
      </c>
      <c r="G9040" s="196">
        <v>41028.42254</v>
      </c>
    </row>
    <row r="9041" spans="1:7">
      <c r="A9041" s="190">
        <v>95737.544009318459</v>
      </c>
      <c r="F9041" s="174">
        <v>9035</v>
      </c>
      <c r="G9041" s="196">
        <v>76482.060533760028</v>
      </c>
    </row>
    <row r="9042" spans="1:7">
      <c r="A9042" s="190">
        <v>95737.544009318459</v>
      </c>
      <c r="F9042" s="174">
        <v>9036</v>
      </c>
      <c r="G9042" s="196">
        <v>58767.911999999997</v>
      </c>
    </row>
    <row r="9043" spans="1:7">
      <c r="A9043" s="190">
        <v>95737.544009318459</v>
      </c>
      <c r="F9043" s="174">
        <v>9037</v>
      </c>
      <c r="G9043" s="196">
        <v>54060.980288000013</v>
      </c>
    </row>
    <row r="9044" spans="1:7">
      <c r="A9044" s="190">
        <v>95885.639798607081</v>
      </c>
      <c r="F9044" s="174">
        <v>9038</v>
      </c>
      <c r="G9044" s="196">
        <v>43562.530990999992</v>
      </c>
    </row>
    <row r="9045" spans="1:7">
      <c r="A9045" s="190">
        <v>95885.639798607095</v>
      </c>
      <c r="F9045" s="174">
        <v>9039</v>
      </c>
      <c r="G9045" s="196">
        <v>83723.118151679984</v>
      </c>
    </row>
    <row r="9046" spans="1:7">
      <c r="A9046" s="190">
        <v>95885.63979860711</v>
      </c>
      <c r="F9046" s="174">
        <v>9040</v>
      </c>
      <c r="G9046" s="196">
        <v>102963.01902888963</v>
      </c>
    </row>
    <row r="9047" spans="1:7">
      <c r="A9047" s="190">
        <v>95885.63979860711</v>
      </c>
      <c r="F9047" s="174">
        <v>9041</v>
      </c>
      <c r="G9047" s="196">
        <v>44217.801801600006</v>
      </c>
    </row>
    <row r="9048" spans="1:7">
      <c r="A9048" s="190">
        <v>95939.096733548577</v>
      </c>
      <c r="F9048" s="174">
        <v>9042</v>
      </c>
      <c r="G9048" s="196">
        <v>51911.655599999998</v>
      </c>
    </row>
    <row r="9049" spans="1:7">
      <c r="A9049" s="190">
        <v>95939.096733548577</v>
      </c>
      <c r="F9049" s="174">
        <v>9043</v>
      </c>
      <c r="G9049" s="196">
        <v>65218.711369082906</v>
      </c>
    </row>
    <row r="9050" spans="1:7">
      <c r="A9050" s="190">
        <v>95939.096733548591</v>
      </c>
      <c r="F9050" s="174">
        <v>9044</v>
      </c>
      <c r="G9050" s="196">
        <v>71882.93929366325</v>
      </c>
    </row>
    <row r="9051" spans="1:7">
      <c r="A9051" s="190">
        <v>95939.096733548606</v>
      </c>
      <c r="F9051" s="174">
        <v>9045</v>
      </c>
      <c r="G9051" s="196">
        <v>57400.040835200009</v>
      </c>
    </row>
    <row r="9052" spans="1:7">
      <c r="A9052" s="190">
        <v>95991.755734008446</v>
      </c>
      <c r="F9052" s="174">
        <v>9046</v>
      </c>
      <c r="G9052" s="196">
        <v>78928.855040000024</v>
      </c>
    </row>
    <row r="9053" spans="1:7">
      <c r="A9053" s="190">
        <v>96045.271829348378</v>
      </c>
      <c r="F9053" s="174">
        <v>9047</v>
      </c>
      <c r="G9053" s="196">
        <v>89978.894745600002</v>
      </c>
    </row>
    <row r="9054" spans="1:7">
      <c r="A9054" s="190">
        <v>96045.271829348378</v>
      </c>
      <c r="F9054" s="174">
        <v>9048</v>
      </c>
      <c r="G9054" s="196">
        <v>51272.571831040019</v>
      </c>
    </row>
    <row r="9055" spans="1:7">
      <c r="A9055" s="190">
        <v>96045.271829348378</v>
      </c>
      <c r="F9055" s="174">
        <v>9049</v>
      </c>
      <c r="G9055" s="196">
        <v>42887.600000000013</v>
      </c>
    </row>
    <row r="9056" spans="1:7">
      <c r="A9056" s="190">
        <v>96045.271829348378</v>
      </c>
      <c r="F9056" s="174">
        <v>9050</v>
      </c>
      <c r="G9056" s="196">
        <v>60675.768023449637</v>
      </c>
    </row>
    <row r="9057" spans="1:7">
      <c r="A9057" s="190">
        <v>96045.271829348378</v>
      </c>
      <c r="F9057" s="174">
        <v>9051</v>
      </c>
      <c r="G9057" s="196">
        <v>49952.725200000001</v>
      </c>
    </row>
    <row r="9058" spans="1:7">
      <c r="A9058" s="190">
        <v>96045.271829348392</v>
      </c>
      <c r="F9058" s="174">
        <v>9052</v>
      </c>
      <c r="G9058" s="196">
        <v>68545.242931200031</v>
      </c>
    </row>
    <row r="9059" spans="1:7">
      <c r="A9059" s="190">
        <v>96045.271829348392</v>
      </c>
      <c r="F9059" s="174">
        <v>9053</v>
      </c>
      <c r="G9059" s="196">
        <v>41471.529503432015</v>
      </c>
    </row>
    <row r="9060" spans="1:7">
      <c r="A9060" s="190">
        <v>96097.075200000021</v>
      </c>
      <c r="F9060" s="174">
        <v>9054</v>
      </c>
      <c r="G9060" s="196">
        <v>57089.208131200008</v>
      </c>
    </row>
    <row r="9061" spans="1:7">
      <c r="A9061" s="190">
        <v>96097.075200000021</v>
      </c>
      <c r="F9061" s="174">
        <v>9055</v>
      </c>
      <c r="G9061" s="196">
        <v>89068.748668928049</v>
      </c>
    </row>
    <row r="9062" spans="1:7">
      <c r="A9062" s="190">
        <v>96097.075200000036</v>
      </c>
      <c r="F9062" s="174">
        <v>9056</v>
      </c>
      <c r="G9062" s="196">
        <v>52275.037189199997</v>
      </c>
    </row>
    <row r="9063" spans="1:7">
      <c r="A9063" s="190">
        <v>96098.817760296966</v>
      </c>
      <c r="F9063" s="174">
        <v>9057</v>
      </c>
      <c r="G9063" s="196">
        <v>80641.462272000019</v>
      </c>
    </row>
    <row r="9064" spans="1:7">
      <c r="A9064" s="190">
        <v>96098.817760296995</v>
      </c>
      <c r="F9064" s="174">
        <v>9058</v>
      </c>
      <c r="G9064" s="196">
        <v>57640.934400000006</v>
      </c>
    </row>
    <row r="9065" spans="1:7">
      <c r="A9065" s="190">
        <v>96098.817760297039</v>
      </c>
      <c r="F9065" s="174">
        <v>9059</v>
      </c>
      <c r="G9065" s="196">
        <v>55026.354935999996</v>
      </c>
    </row>
    <row r="9066" spans="1:7">
      <c r="A9066" s="190">
        <v>96299.384832000011</v>
      </c>
      <c r="F9066" s="174">
        <v>9060</v>
      </c>
      <c r="G9066" s="196">
        <v>73165.236480000007</v>
      </c>
    </row>
    <row r="9067" spans="1:7">
      <c r="A9067" s="190">
        <v>96299.384832000025</v>
      </c>
      <c r="F9067" s="174">
        <v>9061</v>
      </c>
      <c r="G9067" s="196">
        <v>67671.627089920032</v>
      </c>
    </row>
    <row r="9068" spans="1:7">
      <c r="A9068" s="190">
        <v>96405.958655999988</v>
      </c>
      <c r="F9068" s="174">
        <v>9062</v>
      </c>
      <c r="G9068" s="196">
        <v>54758.887680000007</v>
      </c>
    </row>
    <row r="9069" spans="1:7">
      <c r="A9069" s="190">
        <v>96405.958656000003</v>
      </c>
      <c r="F9069" s="174">
        <v>9063</v>
      </c>
      <c r="G9069" s="196">
        <v>73677.393135359991</v>
      </c>
    </row>
    <row r="9070" spans="1:7">
      <c r="A9070" s="190">
        <v>96405.958656000003</v>
      </c>
      <c r="F9070" s="174">
        <v>9064</v>
      </c>
      <c r="G9070" s="196">
        <v>36848.168168000004</v>
      </c>
    </row>
    <row r="9071" spans="1:7">
      <c r="A9071" s="190">
        <v>96405.958656000003</v>
      </c>
      <c r="F9071" s="174">
        <v>9065</v>
      </c>
      <c r="G9071" s="196">
        <v>51659.328000000009</v>
      </c>
    </row>
    <row r="9072" spans="1:7">
      <c r="A9072" s="190">
        <v>96405.958656000003</v>
      </c>
      <c r="F9072" s="174">
        <v>9066</v>
      </c>
      <c r="G9072" s="196">
        <v>91931.26699008001</v>
      </c>
    </row>
    <row r="9073" spans="1:7">
      <c r="A9073" s="190">
        <v>96405.958656000003</v>
      </c>
      <c r="F9073" s="174">
        <v>9067</v>
      </c>
      <c r="G9073" s="196">
        <v>104407.65322444802</v>
      </c>
    </row>
    <row r="9074" spans="1:7">
      <c r="A9074" s="190">
        <v>96405.958656000017</v>
      </c>
      <c r="F9074" s="174">
        <v>9068</v>
      </c>
      <c r="G9074" s="196">
        <v>48871.261182800008</v>
      </c>
    </row>
    <row r="9075" spans="1:7">
      <c r="A9075" s="190">
        <v>96405.958656000017</v>
      </c>
      <c r="F9075" s="174">
        <v>9069</v>
      </c>
      <c r="G9075" s="196">
        <v>111245.78853438103</v>
      </c>
    </row>
    <row r="9076" spans="1:7">
      <c r="A9076" s="190">
        <v>96405.958656000017</v>
      </c>
      <c r="F9076" s="174">
        <v>9070</v>
      </c>
      <c r="G9076" s="196">
        <v>98869.475819520027</v>
      </c>
    </row>
    <row r="9077" spans="1:7">
      <c r="A9077" s="190">
        <v>96405.958656000017</v>
      </c>
      <c r="F9077" s="174">
        <v>9071</v>
      </c>
      <c r="G9077" s="196">
        <v>143030.29954420414</v>
      </c>
    </row>
    <row r="9078" spans="1:7">
      <c r="A9078" s="190">
        <v>96405.958656000017</v>
      </c>
      <c r="F9078" s="174">
        <v>9072</v>
      </c>
      <c r="G9078" s="196">
        <v>37427.376693749997</v>
      </c>
    </row>
    <row r="9079" spans="1:7">
      <c r="A9079" s="190">
        <v>96405.958656000017</v>
      </c>
      <c r="F9079" s="174">
        <v>9073</v>
      </c>
      <c r="G9079" s="196">
        <v>76076.851200000019</v>
      </c>
    </row>
    <row r="9080" spans="1:7">
      <c r="A9080" s="190">
        <v>96405.958656000017</v>
      </c>
      <c r="F9080" s="174">
        <v>9074</v>
      </c>
      <c r="G9080" s="196">
        <v>61201.109760000014</v>
      </c>
    </row>
    <row r="9081" spans="1:7">
      <c r="A9081" s="190">
        <v>96405.958656000017</v>
      </c>
      <c r="F9081" s="174">
        <v>9075</v>
      </c>
      <c r="G9081" s="196">
        <v>77017.434957496327</v>
      </c>
    </row>
    <row r="9082" spans="1:7">
      <c r="A9082" s="190">
        <v>96405.958656000017</v>
      </c>
      <c r="F9082" s="174">
        <v>9076</v>
      </c>
      <c r="G9082" s="196">
        <v>80945.769676800031</v>
      </c>
    </row>
    <row r="9083" spans="1:7">
      <c r="A9083" s="190">
        <v>96405.958656000017</v>
      </c>
      <c r="F9083" s="174">
        <v>9077</v>
      </c>
      <c r="G9083" s="196">
        <v>48268.732400000001</v>
      </c>
    </row>
    <row r="9084" spans="1:7">
      <c r="A9084" s="190">
        <v>96405.958656000017</v>
      </c>
      <c r="F9084" s="174">
        <v>9078</v>
      </c>
      <c r="G9084" s="196">
        <v>44414.252031562493</v>
      </c>
    </row>
    <row r="9085" spans="1:7">
      <c r="A9085" s="190">
        <v>96405.958656000017</v>
      </c>
      <c r="F9085" s="174">
        <v>9079</v>
      </c>
      <c r="G9085" s="196">
        <v>88129.59805439999</v>
      </c>
    </row>
    <row r="9086" spans="1:7">
      <c r="A9086" s="190">
        <v>96405.958656000017</v>
      </c>
      <c r="F9086" s="174">
        <v>9080</v>
      </c>
      <c r="G9086" s="196">
        <v>55234.001558400014</v>
      </c>
    </row>
    <row r="9087" spans="1:7">
      <c r="A9087" s="190">
        <v>96405.958656000017</v>
      </c>
      <c r="F9087" s="174">
        <v>9081</v>
      </c>
      <c r="G9087" s="196">
        <v>84157.102397849638</v>
      </c>
    </row>
    <row r="9088" spans="1:7">
      <c r="A9088" s="190">
        <v>96405.958656000017</v>
      </c>
      <c r="F9088" s="174">
        <v>9082</v>
      </c>
      <c r="G9088" s="196">
        <v>35044.500377581244</v>
      </c>
    </row>
    <row r="9089" spans="1:7">
      <c r="A9089" s="190">
        <v>96405.958656000017</v>
      </c>
      <c r="F9089" s="174">
        <v>9083</v>
      </c>
      <c r="G9089" s="196">
        <v>72657.957507072031</v>
      </c>
    </row>
    <row r="9090" spans="1:7">
      <c r="A9090" s="190">
        <v>96405.958656000032</v>
      </c>
      <c r="F9090" s="174">
        <v>9084</v>
      </c>
      <c r="G9090" s="196">
        <v>54174.792878080014</v>
      </c>
    </row>
    <row r="9091" spans="1:7">
      <c r="A9091" s="190">
        <v>96405.958656000032</v>
      </c>
      <c r="F9091" s="174">
        <v>9085</v>
      </c>
      <c r="G9091" s="196">
        <v>113657.55125760003</v>
      </c>
    </row>
    <row r="9092" spans="1:7">
      <c r="A9092" s="190">
        <v>96405.958656000032</v>
      </c>
      <c r="F9092" s="174">
        <v>9086</v>
      </c>
      <c r="G9092" s="196">
        <v>60320.67274240002</v>
      </c>
    </row>
    <row r="9093" spans="1:7">
      <c r="A9093" s="190">
        <v>96405.958656000046</v>
      </c>
      <c r="F9093" s="174">
        <v>9087</v>
      </c>
      <c r="G9093" s="196">
        <v>72617.472742886428</v>
      </c>
    </row>
    <row r="9094" spans="1:7">
      <c r="A9094" s="190">
        <v>96608.918568959998</v>
      </c>
      <c r="F9094" s="174">
        <v>9088</v>
      </c>
      <c r="G9094" s="196">
        <v>109902.79286784002</v>
      </c>
    </row>
    <row r="9095" spans="1:7">
      <c r="A9095" s="190">
        <v>96608.918568960013</v>
      </c>
      <c r="F9095" s="174">
        <v>9089</v>
      </c>
      <c r="G9095" s="196">
        <v>60742.917451596812</v>
      </c>
    </row>
    <row r="9096" spans="1:7">
      <c r="A9096" s="190">
        <v>96608.918568960027</v>
      </c>
      <c r="F9096" s="174">
        <v>9090</v>
      </c>
      <c r="G9096" s="196">
        <v>55736.724960000007</v>
      </c>
    </row>
    <row r="9097" spans="1:7">
      <c r="A9097" s="190">
        <v>96608.918568960027</v>
      </c>
      <c r="F9097" s="174">
        <v>9091</v>
      </c>
      <c r="G9097" s="196">
        <v>48606.6135268</v>
      </c>
    </row>
    <row r="9098" spans="1:7">
      <c r="A9098" s="190">
        <v>96608.918568960042</v>
      </c>
      <c r="F9098" s="174">
        <v>9092</v>
      </c>
      <c r="G9098" s="196">
        <v>33487.652831249994</v>
      </c>
    </row>
    <row r="9099" spans="1:7">
      <c r="A9099" s="190">
        <v>96715.834951679994</v>
      </c>
      <c r="F9099" s="174">
        <v>9093</v>
      </c>
      <c r="G9099" s="196">
        <v>63939.913106944034</v>
      </c>
    </row>
    <row r="9100" spans="1:7">
      <c r="A9100" s="190">
        <v>96715.834951679994</v>
      </c>
      <c r="F9100" s="174">
        <v>9094</v>
      </c>
      <c r="G9100" s="196">
        <v>64180.032000000007</v>
      </c>
    </row>
    <row r="9101" spans="1:7">
      <c r="A9101" s="190">
        <v>96715.834951680008</v>
      </c>
      <c r="F9101" s="174">
        <v>9095</v>
      </c>
      <c r="G9101" s="196">
        <v>48762.849070279008</v>
      </c>
    </row>
    <row r="9102" spans="1:7">
      <c r="A9102" s="190">
        <v>96715.834951680008</v>
      </c>
      <c r="F9102" s="174">
        <v>9096</v>
      </c>
      <c r="G9102" s="196">
        <v>61500.043752000005</v>
      </c>
    </row>
    <row r="9103" spans="1:7">
      <c r="A9103" s="190">
        <v>96715.834951680008</v>
      </c>
      <c r="F9103" s="174">
        <v>9097</v>
      </c>
      <c r="G9103" s="196">
        <v>103900.15770624003</v>
      </c>
    </row>
    <row r="9104" spans="1:7">
      <c r="A9104" s="190">
        <v>96715.834951680023</v>
      </c>
      <c r="F9104" s="174">
        <v>9098</v>
      </c>
      <c r="G9104" s="196">
        <v>57400.040835200016</v>
      </c>
    </row>
    <row r="9105" spans="1:7">
      <c r="A9105" s="190">
        <v>96715.834951680023</v>
      </c>
      <c r="F9105" s="174">
        <v>9099</v>
      </c>
      <c r="G9105" s="196">
        <v>81205.952507904018</v>
      </c>
    </row>
    <row r="9106" spans="1:7">
      <c r="A9106" s="190">
        <v>96715.834951680023</v>
      </c>
      <c r="F9106" s="174">
        <v>9100</v>
      </c>
      <c r="G9106" s="196">
        <v>100397.50361088003</v>
      </c>
    </row>
    <row r="9107" spans="1:7">
      <c r="A9107" s="190">
        <v>96715.834951680023</v>
      </c>
      <c r="F9107" s="174">
        <v>9101</v>
      </c>
      <c r="G9107" s="196">
        <v>39480.180180000003</v>
      </c>
    </row>
    <row r="9108" spans="1:7">
      <c r="A9108" s="190">
        <v>96715.834951680023</v>
      </c>
      <c r="F9108" s="174">
        <v>9102</v>
      </c>
      <c r="G9108" s="196">
        <v>64665.323520000013</v>
      </c>
    </row>
    <row r="9109" spans="1:7">
      <c r="A9109" s="190">
        <v>96715.834951680023</v>
      </c>
      <c r="F9109" s="174">
        <v>9103</v>
      </c>
      <c r="G9109" s="196">
        <v>63362.051200000009</v>
      </c>
    </row>
    <row r="9110" spans="1:7">
      <c r="A9110" s="190">
        <v>96769.754726400002</v>
      </c>
      <c r="F9110" s="174">
        <v>9104</v>
      </c>
      <c r="G9110" s="196">
        <v>75708.436368588838</v>
      </c>
    </row>
    <row r="9111" spans="1:7">
      <c r="A9111" s="190">
        <v>96769.754726400002</v>
      </c>
      <c r="F9111" s="174">
        <v>9105</v>
      </c>
      <c r="G9111" s="196">
        <v>108321.7351458816</v>
      </c>
    </row>
    <row r="9112" spans="1:7">
      <c r="A9112" s="190">
        <v>96769.754726400002</v>
      </c>
      <c r="F9112" s="174">
        <v>9106</v>
      </c>
      <c r="G9112" s="196">
        <v>76321.383935999998</v>
      </c>
    </row>
    <row r="9113" spans="1:7">
      <c r="A9113" s="190">
        <v>96769.754726400017</v>
      </c>
      <c r="F9113" s="174">
        <v>9107</v>
      </c>
      <c r="G9113" s="196">
        <v>76482.060533760014</v>
      </c>
    </row>
    <row r="9114" spans="1:7">
      <c r="A9114" s="190">
        <v>96769.754726400017</v>
      </c>
      <c r="F9114" s="174">
        <v>9108</v>
      </c>
      <c r="G9114" s="196">
        <v>72505.314739200025</v>
      </c>
    </row>
    <row r="9115" spans="1:7">
      <c r="A9115" s="190">
        <v>96769.754726400017</v>
      </c>
      <c r="F9115" s="174">
        <v>9109</v>
      </c>
      <c r="G9115" s="196">
        <v>129154.46906880004</v>
      </c>
    </row>
    <row r="9116" spans="1:7">
      <c r="A9116" s="190">
        <v>96769.754726400017</v>
      </c>
      <c r="F9116" s="174">
        <v>9110</v>
      </c>
      <c r="G9116" s="196">
        <v>41848.990990800005</v>
      </c>
    </row>
    <row r="9117" spans="1:7">
      <c r="A9117" s="190">
        <v>96769.754726400017</v>
      </c>
      <c r="F9117" s="174">
        <v>9111</v>
      </c>
      <c r="G9117" s="196">
        <v>76194.533990400014</v>
      </c>
    </row>
    <row r="9118" spans="1:7">
      <c r="A9118" s="190">
        <v>96769.754726400017</v>
      </c>
      <c r="F9118" s="174">
        <v>9112</v>
      </c>
      <c r="G9118" s="196">
        <v>65009.751453696023</v>
      </c>
    </row>
    <row r="9119" spans="1:7">
      <c r="A9119" s="190">
        <v>96769.754726400031</v>
      </c>
      <c r="F9119" s="174">
        <v>9113</v>
      </c>
      <c r="G9119" s="196">
        <v>67814.093673267227</v>
      </c>
    </row>
    <row r="9120" spans="1:7">
      <c r="A9120" s="190">
        <v>96769.754726400031</v>
      </c>
      <c r="F9120" s="174">
        <v>9114</v>
      </c>
      <c r="G9120" s="196">
        <v>45951.833244800007</v>
      </c>
    </row>
    <row r="9121" spans="1:7">
      <c r="A9121" s="190">
        <v>96769.754726400031</v>
      </c>
      <c r="F9121" s="174">
        <v>9115</v>
      </c>
      <c r="G9121" s="196">
        <v>95019.065917440021</v>
      </c>
    </row>
    <row r="9122" spans="1:7">
      <c r="A9122" s="190">
        <v>96769.754726400031</v>
      </c>
      <c r="F9122" s="174">
        <v>9116</v>
      </c>
      <c r="G9122" s="196">
        <v>71233.291673600019</v>
      </c>
    </row>
    <row r="9123" spans="1:7">
      <c r="A9123" s="190">
        <v>96769.754726400031</v>
      </c>
      <c r="F9123" s="174">
        <v>9117</v>
      </c>
      <c r="G9123" s="196">
        <v>80900.666972160034</v>
      </c>
    </row>
    <row r="9124" spans="1:7">
      <c r="A9124" s="190">
        <v>96769.754726400031</v>
      </c>
      <c r="F9124" s="174">
        <v>9118</v>
      </c>
      <c r="G9124" s="196">
        <v>108382.12529356804</v>
      </c>
    </row>
    <row r="9125" spans="1:7">
      <c r="A9125" s="190">
        <v>96919.447235788815</v>
      </c>
      <c r="F9125" s="174">
        <v>9119</v>
      </c>
      <c r="G9125" s="196">
        <v>57615.600000000006</v>
      </c>
    </row>
    <row r="9126" spans="1:7">
      <c r="A9126" s="190">
        <v>96919.447235788815</v>
      </c>
      <c r="F9126" s="174">
        <v>9120</v>
      </c>
      <c r="G9126" s="196">
        <v>69169.121280000007</v>
      </c>
    </row>
    <row r="9127" spans="1:7">
      <c r="A9127" s="190">
        <v>96919.44723578883</v>
      </c>
      <c r="F9127" s="174">
        <v>9121</v>
      </c>
      <c r="G9127" s="196">
        <v>66031.625923199987</v>
      </c>
    </row>
    <row r="9128" spans="1:7">
      <c r="A9128" s="190">
        <v>96919.447235788844</v>
      </c>
      <c r="F9128" s="174">
        <v>9122</v>
      </c>
      <c r="G9128" s="196">
        <v>105286.19272003919</v>
      </c>
    </row>
    <row r="9129" spans="1:7">
      <c r="A9129" s="190">
        <v>96919.447235788844</v>
      </c>
      <c r="F9129" s="174">
        <v>9123</v>
      </c>
      <c r="G9129" s="196">
        <v>87189.549008486414</v>
      </c>
    </row>
    <row r="9130" spans="1:7">
      <c r="A9130" s="190">
        <v>96973.480525824009</v>
      </c>
      <c r="F9130" s="174">
        <v>9124</v>
      </c>
      <c r="G9130" s="196">
        <v>68401.240319999997</v>
      </c>
    </row>
    <row r="9131" spans="1:7">
      <c r="A9131" s="190">
        <v>96973.480525824023</v>
      </c>
      <c r="F9131" s="174">
        <v>9125</v>
      </c>
      <c r="G9131" s="196">
        <v>56906.295040000012</v>
      </c>
    </row>
    <row r="9132" spans="1:7">
      <c r="A9132" s="190">
        <v>96973.480525824023</v>
      </c>
      <c r="F9132" s="174">
        <v>9126</v>
      </c>
      <c r="G9132" s="196">
        <v>68287.55404800002</v>
      </c>
    </row>
    <row r="9133" spans="1:7">
      <c r="A9133" s="190">
        <v>96973.480525824023</v>
      </c>
      <c r="F9133" s="174">
        <v>9127</v>
      </c>
      <c r="G9133" s="196">
        <v>67417.222476800016</v>
      </c>
    </row>
    <row r="9134" spans="1:7">
      <c r="A9134" s="190">
        <v>96973.480525824038</v>
      </c>
      <c r="F9134" s="174">
        <v>9128</v>
      </c>
      <c r="G9134" s="196">
        <v>85754.70699048962</v>
      </c>
    </row>
    <row r="9135" spans="1:7">
      <c r="A9135" s="190">
        <v>96973.480525824038</v>
      </c>
      <c r="F9135" s="174">
        <v>9129</v>
      </c>
      <c r="G9135" s="196">
        <v>50702.450000000004</v>
      </c>
    </row>
    <row r="9136" spans="1:7">
      <c r="A9136" s="190">
        <v>96973.480525824038</v>
      </c>
      <c r="F9136" s="174">
        <v>9130</v>
      </c>
      <c r="G9136" s="196">
        <v>58230.99229382402</v>
      </c>
    </row>
    <row r="9137" spans="1:7">
      <c r="A9137" s="190">
        <v>96973.480525824038</v>
      </c>
      <c r="F9137" s="174">
        <v>9131</v>
      </c>
      <c r="G9137" s="196">
        <v>135367.96206862177</v>
      </c>
    </row>
    <row r="9138" spans="1:7">
      <c r="A9138" s="190">
        <v>96973.480525824052</v>
      </c>
      <c r="F9138" s="174">
        <v>9132</v>
      </c>
      <c r="G9138" s="196">
        <v>61758.144000000015</v>
      </c>
    </row>
    <row r="9139" spans="1:7">
      <c r="A9139" s="190">
        <v>97026.707278310438</v>
      </c>
      <c r="F9139" s="174">
        <v>9133</v>
      </c>
      <c r="G9139" s="196">
        <v>51991.957405199995</v>
      </c>
    </row>
    <row r="9140" spans="1:7">
      <c r="A9140" s="190">
        <v>97080.800366591997</v>
      </c>
      <c r="F9140" s="174">
        <v>9134</v>
      </c>
      <c r="G9140" s="196">
        <v>52949.888712</v>
      </c>
    </row>
    <row r="9141" spans="1:7">
      <c r="A9141" s="190">
        <v>97080.800366591997</v>
      </c>
      <c r="F9141" s="174">
        <v>9135</v>
      </c>
      <c r="G9141" s="196">
        <v>54758.887680000014</v>
      </c>
    </row>
    <row r="9142" spans="1:7">
      <c r="A9142" s="190">
        <v>97080.800366591997</v>
      </c>
      <c r="F9142" s="174">
        <v>9136</v>
      </c>
      <c r="G9142" s="196">
        <v>89642.253707391836</v>
      </c>
    </row>
    <row r="9143" spans="1:7">
      <c r="A9143" s="190">
        <v>97080.800366592011</v>
      </c>
      <c r="F9143" s="174">
        <v>9137</v>
      </c>
      <c r="G9143" s="196">
        <v>41558.0844</v>
      </c>
    </row>
    <row r="9144" spans="1:7">
      <c r="A9144" s="190">
        <v>97080.800366592011</v>
      </c>
      <c r="F9144" s="174">
        <v>9138</v>
      </c>
      <c r="G9144" s="196">
        <v>43490.127892400007</v>
      </c>
    </row>
    <row r="9145" spans="1:7">
      <c r="A9145" s="190">
        <v>97080.800366592011</v>
      </c>
      <c r="F9145" s="174">
        <v>9139</v>
      </c>
      <c r="G9145" s="196">
        <v>86401.566720000017</v>
      </c>
    </row>
    <row r="9146" spans="1:7">
      <c r="A9146" s="190">
        <v>97080.800366592011</v>
      </c>
      <c r="F9146" s="174">
        <v>9140</v>
      </c>
      <c r="G9146" s="196">
        <v>107974.67369472006</v>
      </c>
    </row>
    <row r="9147" spans="1:7">
      <c r="A9147" s="190">
        <v>97080.800366592011</v>
      </c>
      <c r="F9147" s="174">
        <v>9141</v>
      </c>
      <c r="G9147" s="196">
        <v>48606.613526800007</v>
      </c>
    </row>
    <row r="9148" spans="1:7">
      <c r="A9148" s="190">
        <v>97080.800366592011</v>
      </c>
      <c r="F9148" s="174">
        <v>9142</v>
      </c>
      <c r="G9148" s="196">
        <v>58670.236799999999</v>
      </c>
    </row>
    <row r="9149" spans="1:7">
      <c r="A9149" s="190">
        <v>97080.800366592026</v>
      </c>
      <c r="F9149" s="174">
        <v>9143</v>
      </c>
      <c r="G9149" s="196">
        <v>71882.939293663279</v>
      </c>
    </row>
    <row r="9150" spans="1:7">
      <c r="A9150" s="190">
        <v>97080.800366592026</v>
      </c>
      <c r="F9150" s="174">
        <v>9144</v>
      </c>
      <c r="G9150" s="196">
        <v>86257.963008000035</v>
      </c>
    </row>
    <row r="9151" spans="1:7">
      <c r="A9151" s="190">
        <v>97080.800366592026</v>
      </c>
      <c r="F9151" s="174">
        <v>9145</v>
      </c>
      <c r="G9151" s="196">
        <v>95377.628430336015</v>
      </c>
    </row>
    <row r="9152" spans="1:7">
      <c r="A9152" s="190">
        <v>97080.800366592026</v>
      </c>
      <c r="F9152" s="174">
        <v>9146</v>
      </c>
      <c r="G9152" s="196">
        <v>59080.928457599992</v>
      </c>
    </row>
    <row r="9153" spans="1:7">
      <c r="A9153" s="190">
        <v>97080.800366592026</v>
      </c>
      <c r="F9153" s="174">
        <v>9147</v>
      </c>
      <c r="G9153" s="196">
        <v>68910.336540917779</v>
      </c>
    </row>
    <row r="9154" spans="1:7">
      <c r="A9154" s="190">
        <v>97080.800366592026</v>
      </c>
      <c r="F9154" s="174">
        <v>9148</v>
      </c>
      <c r="G9154" s="196">
        <v>60421.095616000013</v>
      </c>
    </row>
    <row r="9155" spans="1:7">
      <c r="A9155" s="190">
        <v>97080.800366592026</v>
      </c>
      <c r="F9155" s="174">
        <v>9149</v>
      </c>
      <c r="G9155" s="196">
        <v>114694.10812506935</v>
      </c>
    </row>
    <row r="9156" spans="1:7">
      <c r="A9156" s="190">
        <v>97080.800366592026</v>
      </c>
      <c r="F9156" s="174">
        <v>9150</v>
      </c>
      <c r="G9156" s="196">
        <v>91778.472640512016</v>
      </c>
    </row>
    <row r="9157" spans="1:7">
      <c r="A9157" s="190">
        <v>97080.800366592026</v>
      </c>
      <c r="F9157" s="174">
        <v>9151</v>
      </c>
      <c r="G9157" s="196">
        <v>71882.939293663279</v>
      </c>
    </row>
    <row r="9158" spans="1:7">
      <c r="A9158" s="190">
        <v>97080.800366592026</v>
      </c>
      <c r="F9158" s="174">
        <v>9152</v>
      </c>
      <c r="G9158" s="196">
        <v>79781.286674432034</v>
      </c>
    </row>
    <row r="9159" spans="1:7">
      <c r="A9159" s="190">
        <v>97080.800366592026</v>
      </c>
      <c r="F9159" s="174">
        <v>9153</v>
      </c>
      <c r="G9159" s="196">
        <v>43910.428800000009</v>
      </c>
    </row>
    <row r="9160" spans="1:7">
      <c r="A9160" s="190">
        <v>97080.800366592041</v>
      </c>
      <c r="F9160" s="174">
        <v>9154</v>
      </c>
      <c r="G9160" s="196">
        <v>41558.0844</v>
      </c>
    </row>
    <row r="9161" spans="1:7">
      <c r="A9161" s="190">
        <v>97080.800366592041</v>
      </c>
      <c r="F9161" s="174">
        <v>9155</v>
      </c>
      <c r="G9161" s="196">
        <v>36693.506562499999</v>
      </c>
    </row>
    <row r="9162" spans="1:7">
      <c r="A9162" s="190">
        <v>97080.800366592041</v>
      </c>
      <c r="F9162" s="174">
        <v>9156</v>
      </c>
      <c r="G9162" s="196">
        <v>89079.782399999996</v>
      </c>
    </row>
    <row r="9163" spans="1:7">
      <c r="A9163" s="190">
        <v>97134.923612160026</v>
      </c>
      <c r="F9163" s="174">
        <v>9157</v>
      </c>
      <c r="G9163" s="196">
        <v>69169.121279999992</v>
      </c>
    </row>
    <row r="9164" spans="1:7">
      <c r="A9164" s="190">
        <v>97285.180998942727</v>
      </c>
      <c r="F9164" s="174">
        <v>9158</v>
      </c>
      <c r="G9164" s="196">
        <v>57922.478880000002</v>
      </c>
    </row>
    <row r="9165" spans="1:7">
      <c r="A9165" s="190">
        <v>97285.180998942742</v>
      </c>
      <c r="F9165" s="174">
        <v>9159</v>
      </c>
      <c r="G9165" s="196">
        <v>43562.530991000007</v>
      </c>
    </row>
    <row r="9166" spans="1:7">
      <c r="A9166" s="190">
        <v>97285.180998942742</v>
      </c>
      <c r="F9166" s="174">
        <v>9160</v>
      </c>
      <c r="G9166" s="196">
        <v>48370.350784000009</v>
      </c>
    </row>
    <row r="9167" spans="1:7">
      <c r="A9167" s="190">
        <v>97285.180998942742</v>
      </c>
      <c r="F9167" s="174">
        <v>9161</v>
      </c>
      <c r="G9167" s="196">
        <v>46850.269178999995</v>
      </c>
    </row>
    <row r="9168" spans="1:7">
      <c r="A9168" s="190">
        <v>97285.180998942771</v>
      </c>
      <c r="F9168" s="174">
        <v>9162</v>
      </c>
      <c r="G9168" s="196">
        <v>86861.768749056006</v>
      </c>
    </row>
    <row r="9169" spans="1:7">
      <c r="A9169" s="190">
        <v>97392.845796341775</v>
      </c>
      <c r="F9169" s="174">
        <v>9163</v>
      </c>
      <c r="G9169" s="196">
        <v>78521.831999999995</v>
      </c>
    </row>
    <row r="9170" spans="1:7">
      <c r="A9170" s="190">
        <v>97445.376000000004</v>
      </c>
      <c r="F9170" s="174">
        <v>9164</v>
      </c>
      <c r="G9170" s="196">
        <v>85479.95000832004</v>
      </c>
    </row>
    <row r="9171" spans="1:7">
      <c r="A9171" s="190">
        <v>97447.143009484818</v>
      </c>
      <c r="F9171" s="174">
        <v>9165</v>
      </c>
      <c r="G9171" s="196">
        <v>65081.697269567987</v>
      </c>
    </row>
    <row r="9172" spans="1:7">
      <c r="A9172" s="190">
        <v>97447.143009484818</v>
      </c>
      <c r="F9172" s="174">
        <v>9166</v>
      </c>
      <c r="G9172" s="196">
        <v>85802.515857408027</v>
      </c>
    </row>
    <row r="9173" spans="1:7">
      <c r="A9173" s="190">
        <v>97447.143009484818</v>
      </c>
      <c r="F9173" s="174">
        <v>9167</v>
      </c>
      <c r="G9173" s="196">
        <v>90458.150753402893</v>
      </c>
    </row>
    <row r="9174" spans="1:7">
      <c r="A9174" s="190">
        <v>97447.143009484833</v>
      </c>
      <c r="F9174" s="174">
        <v>9168</v>
      </c>
      <c r="G9174" s="196">
        <v>103292.09856</v>
      </c>
    </row>
    <row r="9175" spans="1:7">
      <c r="A9175" s="190">
        <v>97447.143009484833</v>
      </c>
      <c r="F9175" s="174">
        <v>9169</v>
      </c>
      <c r="G9175" s="196">
        <v>74389.432319999993</v>
      </c>
    </row>
    <row r="9176" spans="1:7">
      <c r="A9176" s="190">
        <v>97447.143009484847</v>
      </c>
      <c r="F9176" s="174">
        <v>9170</v>
      </c>
      <c r="G9176" s="196">
        <v>72152.88729600003</v>
      </c>
    </row>
    <row r="9177" spans="1:7">
      <c r="A9177" s="190">
        <v>97650.524159999986</v>
      </c>
      <c r="F9177" s="174">
        <v>9171</v>
      </c>
      <c r="G9177" s="196">
        <v>51250.036459999996</v>
      </c>
    </row>
    <row r="9178" spans="1:7">
      <c r="A9178" s="190">
        <v>97650.524160000015</v>
      </c>
      <c r="F9178" s="174">
        <v>9172</v>
      </c>
      <c r="G9178" s="196">
        <v>90608.74700881922</v>
      </c>
    </row>
    <row r="9179" spans="1:7">
      <c r="A9179" s="190">
        <v>97650.524160000015</v>
      </c>
      <c r="F9179" s="174">
        <v>9173</v>
      </c>
      <c r="G9179" s="196">
        <v>57826.208832000004</v>
      </c>
    </row>
    <row r="9180" spans="1:7">
      <c r="A9180" s="190">
        <v>97650.524160000015</v>
      </c>
      <c r="F9180" s="174">
        <v>9174</v>
      </c>
      <c r="G9180" s="196">
        <v>84157.102397849652</v>
      </c>
    </row>
    <row r="9181" spans="1:7">
      <c r="A9181" s="190">
        <v>97650.524160000015</v>
      </c>
      <c r="F9181" s="174">
        <v>9175</v>
      </c>
      <c r="G9181" s="196">
        <v>119258.36663881734</v>
      </c>
    </row>
    <row r="9182" spans="1:7">
      <c r="A9182" s="190">
        <v>97650.524160000015</v>
      </c>
      <c r="F9182" s="174">
        <v>9176</v>
      </c>
      <c r="G9182" s="196">
        <v>26466.9957903125</v>
      </c>
    </row>
    <row r="9183" spans="1:7">
      <c r="A9183" s="190">
        <v>97650.524160000015</v>
      </c>
      <c r="F9183" s="174">
        <v>9177</v>
      </c>
      <c r="G9183" s="196">
        <v>96919.447235788815</v>
      </c>
    </row>
    <row r="9184" spans="1:7">
      <c r="A9184" s="190">
        <v>97650.52416000003</v>
      </c>
      <c r="F9184" s="174">
        <v>9178</v>
      </c>
      <c r="G9184" s="196">
        <v>57184.251208000016</v>
      </c>
    </row>
    <row r="9185" spans="1:7">
      <c r="A9185" s="190">
        <v>97758.593280000016</v>
      </c>
      <c r="F9185" s="174">
        <v>9179</v>
      </c>
      <c r="G9185" s="196">
        <v>41228.823973625011</v>
      </c>
    </row>
    <row r="9186" spans="1:7">
      <c r="A9186" s="190">
        <v>97758.593280000016</v>
      </c>
      <c r="F9186" s="174">
        <v>9180</v>
      </c>
      <c r="G9186" s="196">
        <v>54060.980288000013</v>
      </c>
    </row>
    <row r="9187" spans="1:7">
      <c r="A9187" s="190">
        <v>97813.094399999987</v>
      </c>
      <c r="F9187" s="174">
        <v>9181</v>
      </c>
      <c r="G9187" s="196">
        <v>55503.789486180001</v>
      </c>
    </row>
    <row r="9188" spans="1:7">
      <c r="A9188" s="190">
        <v>97813.094400000002</v>
      </c>
      <c r="F9188" s="174">
        <v>9182</v>
      </c>
      <c r="G9188" s="196">
        <v>60421.095616000013</v>
      </c>
    </row>
    <row r="9189" spans="1:7">
      <c r="A9189" s="190">
        <v>97964.40084480001</v>
      </c>
      <c r="F9189" s="174">
        <v>9183</v>
      </c>
      <c r="G9189" s="196">
        <v>49234.107047999998</v>
      </c>
    </row>
    <row r="9190" spans="1:7">
      <c r="A9190" s="190">
        <v>97964.40084480001</v>
      </c>
      <c r="F9190" s="174">
        <v>9184</v>
      </c>
      <c r="G9190" s="196">
        <v>51574.402819932176</v>
      </c>
    </row>
    <row r="9191" spans="1:7">
      <c r="A9191" s="190">
        <v>98019.016704000009</v>
      </c>
      <c r="F9191" s="174">
        <v>9185</v>
      </c>
      <c r="G9191" s="196">
        <v>57520.88302643202</v>
      </c>
    </row>
    <row r="9192" spans="1:7">
      <c r="A9192" s="190">
        <v>98019.016704000009</v>
      </c>
      <c r="F9192" s="174">
        <v>9186</v>
      </c>
      <c r="G9192" s="196">
        <v>105020.37504000001</v>
      </c>
    </row>
    <row r="9193" spans="1:7">
      <c r="A9193" s="190">
        <v>98019.016704000009</v>
      </c>
      <c r="F9193" s="174">
        <v>9187</v>
      </c>
      <c r="G9193" s="196">
        <v>62293.986719999979</v>
      </c>
    </row>
    <row r="9194" spans="1:7">
      <c r="A9194" s="190">
        <v>98127.493631999983</v>
      </c>
      <c r="F9194" s="174">
        <v>9188</v>
      </c>
      <c r="G9194" s="196">
        <v>54553.027200000011</v>
      </c>
    </row>
    <row r="9195" spans="1:7">
      <c r="A9195" s="190">
        <v>98127.493631999983</v>
      </c>
      <c r="F9195" s="174">
        <v>9189</v>
      </c>
      <c r="G9195" s="196">
        <v>69653.305128960012</v>
      </c>
    </row>
    <row r="9196" spans="1:7">
      <c r="A9196" s="190">
        <v>98127.493632000012</v>
      </c>
      <c r="F9196" s="174">
        <v>9190</v>
      </c>
      <c r="G9196" s="196">
        <v>51357.931273600014</v>
      </c>
    </row>
    <row r="9197" spans="1:7">
      <c r="A9197" s="190">
        <v>98127.493632000012</v>
      </c>
      <c r="F9197" s="174">
        <v>9191</v>
      </c>
      <c r="G9197" s="196">
        <v>63601.153280000013</v>
      </c>
    </row>
    <row r="9198" spans="1:7">
      <c r="A9198" s="190">
        <v>98127.493632000012</v>
      </c>
      <c r="F9198" s="174">
        <v>9192</v>
      </c>
      <c r="G9198" s="196">
        <v>95072.039731200028</v>
      </c>
    </row>
    <row r="9199" spans="1:7">
      <c r="A9199" s="190">
        <v>98127.493632000012</v>
      </c>
      <c r="F9199" s="174">
        <v>9193</v>
      </c>
      <c r="G9199" s="196">
        <v>48974.148048448005</v>
      </c>
    </row>
    <row r="9200" spans="1:7">
      <c r="A9200" s="190">
        <v>98127.493632000012</v>
      </c>
      <c r="F9200" s="174">
        <v>9194</v>
      </c>
      <c r="G9200" s="196">
        <v>83980.301762560033</v>
      </c>
    </row>
    <row r="9201" spans="1:7">
      <c r="A9201" s="190">
        <v>98334.077829119997</v>
      </c>
      <c r="F9201" s="174">
        <v>9195</v>
      </c>
      <c r="G9201" s="196">
        <v>69916.147789824012</v>
      </c>
    </row>
    <row r="9202" spans="1:7">
      <c r="A9202" s="190">
        <v>98334.077829119997</v>
      </c>
      <c r="F9202" s="174">
        <v>9196</v>
      </c>
      <c r="G9202" s="196">
        <v>71730.624000000011</v>
      </c>
    </row>
    <row r="9203" spans="1:7">
      <c r="A9203" s="190">
        <v>98334.077829120011</v>
      </c>
      <c r="F9203" s="174">
        <v>9197</v>
      </c>
      <c r="G9203" s="196">
        <v>54234.747724640016</v>
      </c>
    </row>
    <row r="9204" spans="1:7">
      <c r="A9204" s="190">
        <v>98334.077829120011</v>
      </c>
      <c r="F9204" s="174">
        <v>9198</v>
      </c>
      <c r="G9204" s="196">
        <v>80338.298880000002</v>
      </c>
    </row>
    <row r="9205" spans="1:7">
      <c r="A9205" s="190">
        <v>98334.077829120026</v>
      </c>
      <c r="F9205" s="174">
        <v>9199</v>
      </c>
      <c r="G9205" s="196">
        <v>113232.32047249495</v>
      </c>
    </row>
    <row r="9206" spans="1:7">
      <c r="A9206" s="190">
        <v>98334.077829120026</v>
      </c>
      <c r="F9206" s="174">
        <v>9200</v>
      </c>
      <c r="G9206" s="196">
        <v>98497.78606079999</v>
      </c>
    </row>
    <row r="9207" spans="1:7">
      <c r="A9207" s="190">
        <v>98334.077829120026</v>
      </c>
      <c r="F9207" s="174">
        <v>9201</v>
      </c>
      <c r="G9207" s="196">
        <v>98497.786060800005</v>
      </c>
    </row>
    <row r="9208" spans="1:7">
      <c r="A9208" s="190">
        <v>98334.077829120026</v>
      </c>
      <c r="F9208" s="174">
        <v>9202</v>
      </c>
      <c r="G9208" s="196">
        <v>52217.248742400014</v>
      </c>
    </row>
    <row r="9209" spans="1:7">
      <c r="A9209" s="190">
        <v>98334.077829120026</v>
      </c>
      <c r="F9209" s="174">
        <v>9203</v>
      </c>
      <c r="G9209" s="196">
        <v>84297.20856166404</v>
      </c>
    </row>
    <row r="9210" spans="1:7">
      <c r="A9210" s="190">
        <v>98334.077829120026</v>
      </c>
      <c r="F9210" s="174">
        <v>9204</v>
      </c>
      <c r="G9210" s="196">
        <v>81160.704830284812</v>
      </c>
    </row>
    <row r="9211" spans="1:7">
      <c r="A9211" s="190">
        <v>98334.077829120026</v>
      </c>
      <c r="F9211" s="174">
        <v>9205</v>
      </c>
      <c r="G9211" s="196">
        <v>85158.59681280001</v>
      </c>
    </row>
    <row r="9212" spans="1:7">
      <c r="A9212" s="190">
        <v>98334.07782912004</v>
      </c>
      <c r="F9212" s="174">
        <v>9206</v>
      </c>
      <c r="G9212" s="196">
        <v>48215.372800000019</v>
      </c>
    </row>
    <row r="9213" spans="1:7">
      <c r="A9213" s="190">
        <v>98334.07782912004</v>
      </c>
      <c r="F9213" s="174">
        <v>9207</v>
      </c>
      <c r="G9213" s="196">
        <v>82254.291517440026</v>
      </c>
    </row>
    <row r="9214" spans="1:7">
      <c r="A9214" s="190">
        <v>98442.903432959982</v>
      </c>
      <c r="F9214" s="174">
        <v>9208</v>
      </c>
      <c r="G9214" s="196">
        <v>85479.950008320026</v>
      </c>
    </row>
    <row r="9215" spans="1:7">
      <c r="A9215" s="190">
        <v>98442.903432959982</v>
      </c>
      <c r="F9215" s="174">
        <v>9209</v>
      </c>
      <c r="G9215" s="196">
        <v>65327.288580019216</v>
      </c>
    </row>
    <row r="9216" spans="1:7">
      <c r="A9216" s="190">
        <v>98442.903432959982</v>
      </c>
      <c r="F9216" s="174">
        <v>9210</v>
      </c>
      <c r="G9216" s="196">
        <v>32900.150150000009</v>
      </c>
    </row>
    <row r="9217" spans="1:7">
      <c r="A9217" s="190">
        <v>98497.78606079999</v>
      </c>
      <c r="F9217" s="174">
        <v>9211</v>
      </c>
      <c r="G9217" s="196">
        <v>43490.1278924</v>
      </c>
    </row>
    <row r="9218" spans="1:7">
      <c r="A9218" s="190">
        <v>98497.78606079999</v>
      </c>
      <c r="F9218" s="174">
        <v>9212</v>
      </c>
      <c r="G9218" s="196">
        <v>54728.376216000011</v>
      </c>
    </row>
    <row r="9219" spans="1:7">
      <c r="A9219" s="190">
        <v>98497.78606079999</v>
      </c>
      <c r="F9219" s="174">
        <v>9213</v>
      </c>
      <c r="G9219" s="196">
        <v>71731.924715315225</v>
      </c>
    </row>
    <row r="9220" spans="1:7">
      <c r="A9220" s="190">
        <v>98497.786060800005</v>
      </c>
      <c r="F9220" s="174">
        <v>9214</v>
      </c>
      <c r="G9220" s="196">
        <v>76770.672082944031</v>
      </c>
    </row>
    <row r="9221" spans="1:7">
      <c r="A9221" s="190">
        <v>98497.786060800005</v>
      </c>
      <c r="F9221" s="174">
        <v>9215</v>
      </c>
      <c r="G9221" s="196">
        <v>57336.586854400026</v>
      </c>
    </row>
    <row r="9222" spans="1:7">
      <c r="A9222" s="190">
        <v>98497.786060800005</v>
      </c>
      <c r="F9222" s="174">
        <v>9216</v>
      </c>
      <c r="G9222" s="196">
        <v>89305.25275360464</v>
      </c>
    </row>
    <row r="9223" spans="1:7">
      <c r="A9223" s="190">
        <v>98497.786060800034</v>
      </c>
      <c r="F9223" s="174">
        <v>9217</v>
      </c>
      <c r="G9223" s="196">
        <v>65218.711369082899</v>
      </c>
    </row>
    <row r="9224" spans="1:7">
      <c r="A9224" s="190">
        <v>98650.151650713597</v>
      </c>
      <c r="F9224" s="174">
        <v>9218</v>
      </c>
      <c r="G9224" s="196">
        <v>80596.529126400012</v>
      </c>
    </row>
    <row r="9225" spans="1:7">
      <c r="A9225" s="190">
        <v>98650.151650713597</v>
      </c>
      <c r="F9225" s="174">
        <v>9219</v>
      </c>
      <c r="G9225" s="196">
        <v>63735.050444800014</v>
      </c>
    </row>
    <row r="9226" spans="1:7">
      <c r="A9226" s="190">
        <v>98650.151650713597</v>
      </c>
      <c r="F9226" s="174">
        <v>9220</v>
      </c>
      <c r="G9226" s="196">
        <v>72577.636368384032</v>
      </c>
    </row>
    <row r="9227" spans="1:7">
      <c r="A9227" s="190">
        <v>98650.151650713626</v>
      </c>
      <c r="F9227" s="174">
        <v>9221</v>
      </c>
      <c r="G9227" s="196">
        <v>134501.91726182407</v>
      </c>
    </row>
    <row r="9228" spans="1:7">
      <c r="A9228" s="190">
        <v>98705.149820928025</v>
      </c>
      <c r="F9228" s="174">
        <v>9222</v>
      </c>
      <c r="G9228" s="196">
        <v>60548.297922560014</v>
      </c>
    </row>
    <row r="9229" spans="1:7">
      <c r="A9229" s="190">
        <v>98814.386087424005</v>
      </c>
      <c r="F9229" s="174">
        <v>9223</v>
      </c>
      <c r="G9229" s="196">
        <v>55736.72496</v>
      </c>
    </row>
    <row r="9230" spans="1:7">
      <c r="A9230" s="190">
        <v>98869.475819519997</v>
      </c>
      <c r="F9230" s="174">
        <v>9224</v>
      </c>
      <c r="G9230" s="196">
        <v>46028.334631999998</v>
      </c>
    </row>
    <row r="9231" spans="1:7">
      <c r="A9231" s="190">
        <v>98869.475819520027</v>
      </c>
      <c r="F9231" s="174">
        <v>9225</v>
      </c>
      <c r="G9231" s="196">
        <v>63805.585558400016</v>
      </c>
    </row>
    <row r="9232" spans="1:7">
      <c r="A9232" s="190">
        <v>99008.355762176041</v>
      </c>
      <c r="F9232" s="174">
        <v>9226</v>
      </c>
      <c r="G9232" s="196">
        <v>67521.509743385614</v>
      </c>
    </row>
    <row r="9233" spans="1:7">
      <c r="A9233" s="190">
        <v>99008.355762176041</v>
      </c>
      <c r="F9233" s="174">
        <v>9227</v>
      </c>
      <c r="G9233" s="196">
        <v>51911.655599999998</v>
      </c>
    </row>
    <row r="9234" spans="1:7">
      <c r="A9234" s="190">
        <v>99008.355762176056</v>
      </c>
      <c r="F9234" s="174">
        <v>9228</v>
      </c>
      <c r="G9234" s="196">
        <v>64046.361352960004</v>
      </c>
    </row>
    <row r="9235" spans="1:7">
      <c r="A9235" s="190">
        <v>99008.355762176056</v>
      </c>
      <c r="F9235" s="174">
        <v>9229</v>
      </c>
      <c r="G9235" s="196">
        <v>102247.28801280004</v>
      </c>
    </row>
    <row r="9236" spans="1:7">
      <c r="A9236" s="190">
        <v>99008.355762176056</v>
      </c>
      <c r="F9236" s="174">
        <v>9230</v>
      </c>
      <c r="G9236" s="196">
        <v>55050.550808064014</v>
      </c>
    </row>
    <row r="9237" spans="1:7">
      <c r="A9237" s="190">
        <v>99185.472000000009</v>
      </c>
      <c r="F9237" s="174">
        <v>9231</v>
      </c>
      <c r="G9237" s="196">
        <v>57304.63910528001</v>
      </c>
    </row>
    <row r="9238" spans="1:7">
      <c r="A9238" s="190">
        <v>99326.596905697355</v>
      </c>
      <c r="F9238" s="174">
        <v>9232</v>
      </c>
      <c r="G9238" s="196">
        <v>110134.16716861444</v>
      </c>
    </row>
    <row r="9239" spans="1:7">
      <c r="A9239" s="190">
        <v>99381.972199014446</v>
      </c>
      <c r="F9239" s="174">
        <v>9233</v>
      </c>
      <c r="G9239" s="196">
        <v>101156.65027399684</v>
      </c>
    </row>
    <row r="9240" spans="1:7">
      <c r="A9240" s="190">
        <v>99381.972199014461</v>
      </c>
      <c r="F9240" s="174">
        <v>9234</v>
      </c>
      <c r="G9240" s="196">
        <v>43653.45</v>
      </c>
    </row>
    <row r="9241" spans="1:7">
      <c r="A9241" s="190">
        <v>99381.972199014461</v>
      </c>
      <c r="F9241" s="174">
        <v>9235</v>
      </c>
      <c r="G9241" s="196">
        <v>68287.554048000005</v>
      </c>
    </row>
    <row r="9242" spans="1:7">
      <c r="A9242" s="190">
        <v>99381.972199014475</v>
      </c>
      <c r="F9242" s="174">
        <v>9236</v>
      </c>
      <c r="G9242" s="196">
        <v>60127.406080000015</v>
      </c>
    </row>
    <row r="9243" spans="1:7">
      <c r="A9243" s="190">
        <v>99394.283519999997</v>
      </c>
      <c r="F9243" s="174">
        <v>9237</v>
      </c>
      <c r="G9243" s="196">
        <v>104015.14324992002</v>
      </c>
    </row>
    <row r="9244" spans="1:7">
      <c r="A9244" s="190">
        <v>99394.283519999997</v>
      </c>
      <c r="F9244" s="174">
        <v>9238</v>
      </c>
      <c r="G9244" s="196">
        <v>42006.911711520006</v>
      </c>
    </row>
    <row r="9245" spans="1:7">
      <c r="A9245" s="190">
        <v>99559.756799999974</v>
      </c>
      <c r="F9245" s="174">
        <v>9239</v>
      </c>
      <c r="G9245" s="196">
        <v>90458.150753402922</v>
      </c>
    </row>
    <row r="9246" spans="1:7">
      <c r="A9246" s="190">
        <v>99559.756799999974</v>
      </c>
      <c r="F9246" s="174">
        <v>9240</v>
      </c>
      <c r="G9246" s="196">
        <v>64736.888159999995</v>
      </c>
    </row>
    <row r="9247" spans="1:7">
      <c r="A9247" s="190">
        <v>99603.534643200008</v>
      </c>
      <c r="F9247" s="174">
        <v>9241</v>
      </c>
      <c r="G9247" s="196">
        <v>51825.375840000015</v>
      </c>
    </row>
    <row r="9248" spans="1:7">
      <c r="A9248" s="190">
        <v>99645.860967179906</v>
      </c>
      <c r="F9248" s="174">
        <v>9242</v>
      </c>
      <c r="G9248" s="196">
        <v>76727.895728332835</v>
      </c>
    </row>
    <row r="9249" spans="1:7">
      <c r="A9249" s="190">
        <v>99645.860967179935</v>
      </c>
      <c r="F9249" s="174">
        <v>9243</v>
      </c>
      <c r="G9249" s="196">
        <v>69360.9516</v>
      </c>
    </row>
    <row r="9250" spans="1:7">
      <c r="A9250" s="190">
        <v>99701.414252511298</v>
      </c>
      <c r="F9250" s="174">
        <v>9244</v>
      </c>
      <c r="G9250" s="196">
        <v>105286.19272003917</v>
      </c>
    </row>
    <row r="9251" spans="1:7">
      <c r="A9251" s="190">
        <v>99701.414252511298</v>
      </c>
      <c r="F9251" s="174">
        <v>9245</v>
      </c>
      <c r="G9251" s="196">
        <v>72001.305600000007</v>
      </c>
    </row>
    <row r="9252" spans="1:7">
      <c r="A9252" s="190">
        <v>99701.414252511298</v>
      </c>
      <c r="F9252" s="174">
        <v>9246</v>
      </c>
      <c r="G9252" s="196">
        <v>81682.513920000012</v>
      </c>
    </row>
    <row r="9253" spans="1:7">
      <c r="A9253" s="190">
        <v>99701.414252511298</v>
      </c>
      <c r="F9253" s="174">
        <v>9247</v>
      </c>
      <c r="G9253" s="196">
        <v>54643.848000000005</v>
      </c>
    </row>
    <row r="9254" spans="1:7">
      <c r="A9254" s="190">
        <v>99701.414252511298</v>
      </c>
      <c r="F9254" s="174">
        <v>9248</v>
      </c>
      <c r="G9254" s="196">
        <v>82254.291517440011</v>
      </c>
    </row>
    <row r="9255" spans="1:7">
      <c r="A9255" s="190">
        <v>99713.765145599988</v>
      </c>
      <c r="F9255" s="174">
        <v>9249</v>
      </c>
      <c r="G9255" s="196">
        <v>58044.42094080001</v>
      </c>
    </row>
    <row r="9256" spans="1:7">
      <c r="A9256" s="190">
        <v>99713.765145600002</v>
      </c>
      <c r="F9256" s="174">
        <v>9250</v>
      </c>
      <c r="G9256" s="196">
        <v>88080.492545280009</v>
      </c>
    </row>
    <row r="9257" spans="1:7">
      <c r="A9257" s="190">
        <v>99879.770303999991</v>
      </c>
      <c r="F9257" s="174">
        <v>9251</v>
      </c>
      <c r="G9257" s="196">
        <v>39041.890982500001</v>
      </c>
    </row>
    <row r="9258" spans="1:7">
      <c r="A9258" s="190">
        <v>99911.311966727095</v>
      </c>
      <c r="F9258" s="174">
        <v>9252</v>
      </c>
      <c r="G9258" s="196">
        <v>54325.038647599999</v>
      </c>
    </row>
    <row r="9259" spans="1:7">
      <c r="A9259" s="190">
        <v>100021.88308403724</v>
      </c>
      <c r="F9259" s="174">
        <v>9253</v>
      </c>
      <c r="G9259" s="196">
        <v>55203.22536258</v>
      </c>
    </row>
    <row r="9260" spans="1:7">
      <c r="A9260" s="190">
        <v>100021.88308403724</v>
      </c>
      <c r="F9260" s="174">
        <v>9254</v>
      </c>
      <c r="G9260" s="196">
        <v>87006.377687040018</v>
      </c>
    </row>
    <row r="9261" spans="1:7">
      <c r="A9261" s="190">
        <v>100075.83129600003</v>
      </c>
      <c r="F9261" s="174">
        <v>9255</v>
      </c>
      <c r="G9261" s="196">
        <v>57425.280450764825</v>
      </c>
    </row>
    <row r="9262" spans="1:7">
      <c r="A9262" s="190">
        <v>100075.83129600003</v>
      </c>
      <c r="F9262" s="174">
        <v>9256</v>
      </c>
      <c r="G9262" s="196">
        <v>60548.297922560036</v>
      </c>
    </row>
    <row r="9263" spans="1:7">
      <c r="A9263" s="190">
        <v>100075.83129600003</v>
      </c>
      <c r="F9263" s="174">
        <v>9257</v>
      </c>
      <c r="G9263" s="196">
        <v>54758.887680000022</v>
      </c>
    </row>
    <row r="9264" spans="1:7">
      <c r="A9264" s="190">
        <v>100075.83129600003</v>
      </c>
      <c r="F9264" s="174">
        <v>9258</v>
      </c>
      <c r="G9264" s="196">
        <v>65009.751453696008</v>
      </c>
    </row>
    <row r="9265" spans="1:7">
      <c r="A9265" s="190">
        <v>100075.83129600003</v>
      </c>
      <c r="F9265" s="174">
        <v>9259</v>
      </c>
      <c r="G9265" s="196">
        <v>48790.034709920008</v>
      </c>
    </row>
    <row r="9266" spans="1:7">
      <c r="A9266" s="190">
        <v>100090.04350463999</v>
      </c>
      <c r="F9266" s="174">
        <v>9260</v>
      </c>
      <c r="G9266" s="196">
        <v>44124.90726</v>
      </c>
    </row>
    <row r="9267" spans="1:7">
      <c r="A9267" s="190">
        <v>100256.6750976</v>
      </c>
      <c r="F9267" s="174">
        <v>9261</v>
      </c>
      <c r="G9267" s="196">
        <v>102518.78504878082</v>
      </c>
    </row>
    <row r="9268" spans="1:7">
      <c r="A9268" s="190">
        <v>100397.50361088001</v>
      </c>
      <c r="F9268" s="174">
        <v>9262</v>
      </c>
      <c r="G9268" s="196">
        <v>98705.149820928011</v>
      </c>
    </row>
    <row r="9269" spans="1:7">
      <c r="A9269" s="190">
        <v>100397.50361088001</v>
      </c>
      <c r="F9269" s="174">
        <v>9263</v>
      </c>
      <c r="G9269" s="196">
        <v>95737.544009318444</v>
      </c>
    </row>
    <row r="9270" spans="1:7">
      <c r="A9270" s="190">
        <v>100397.50361088003</v>
      </c>
      <c r="F9270" s="174">
        <v>9264</v>
      </c>
      <c r="G9270" s="196">
        <v>76321.383936000013</v>
      </c>
    </row>
    <row r="9271" spans="1:7">
      <c r="A9271" s="190">
        <v>100397.50361088003</v>
      </c>
      <c r="F9271" s="174">
        <v>9265</v>
      </c>
      <c r="G9271" s="196">
        <v>39673.019295374994</v>
      </c>
    </row>
    <row r="9272" spans="1:7">
      <c r="A9272" s="190">
        <v>100397.50361088003</v>
      </c>
      <c r="F9272" s="174">
        <v>9266</v>
      </c>
      <c r="G9272" s="196">
        <v>64873.176345600019</v>
      </c>
    </row>
    <row r="9273" spans="1:7">
      <c r="A9273" s="190">
        <v>100397.50361088003</v>
      </c>
      <c r="F9273" s="174">
        <v>9267</v>
      </c>
      <c r="G9273" s="196">
        <v>73165.236480000007</v>
      </c>
    </row>
    <row r="9274" spans="1:7">
      <c r="A9274" s="190">
        <v>100397.50361088003</v>
      </c>
      <c r="F9274" s="174">
        <v>9268</v>
      </c>
      <c r="G9274" s="196">
        <v>54735.812524736022</v>
      </c>
    </row>
    <row r="9275" spans="1:7">
      <c r="A9275" s="190">
        <v>100397.50361088003</v>
      </c>
      <c r="F9275" s="174">
        <v>9269</v>
      </c>
      <c r="G9275" s="196">
        <v>48142.072342799991</v>
      </c>
    </row>
    <row r="9276" spans="1:7">
      <c r="A9276" s="190">
        <v>100397.50361088003</v>
      </c>
      <c r="F9276" s="174">
        <v>9270</v>
      </c>
      <c r="G9276" s="196">
        <v>69769.265126400001</v>
      </c>
    </row>
    <row r="9277" spans="1:7">
      <c r="A9277" s="190">
        <v>100397.50361088004</v>
      </c>
      <c r="F9277" s="174">
        <v>9271</v>
      </c>
      <c r="G9277" s="196">
        <v>85479.950008320026</v>
      </c>
    </row>
    <row r="9278" spans="1:7">
      <c r="A9278" s="190">
        <v>100397.50361088004</v>
      </c>
      <c r="F9278" s="174">
        <v>9272</v>
      </c>
      <c r="G9278" s="196">
        <v>51991.957405200003</v>
      </c>
    </row>
    <row r="9279" spans="1:7">
      <c r="A9279" s="190">
        <v>100453.47594240004</v>
      </c>
      <c r="F9279" s="174">
        <v>9273</v>
      </c>
      <c r="G9279" s="196">
        <v>65081.697269568009</v>
      </c>
    </row>
    <row r="9280" spans="1:7">
      <c r="A9280" s="190">
        <v>100453.47594240004</v>
      </c>
      <c r="F9280" s="174">
        <v>9274</v>
      </c>
      <c r="G9280" s="196">
        <v>46772.401695600005</v>
      </c>
    </row>
    <row r="9281" spans="1:7">
      <c r="A9281" s="190">
        <v>100453.47594240005</v>
      </c>
      <c r="F9281" s="174">
        <v>9275</v>
      </c>
      <c r="G9281" s="196">
        <v>49234.107048000005</v>
      </c>
    </row>
    <row r="9282" spans="1:7">
      <c r="A9282" s="190">
        <v>100453.47594240005</v>
      </c>
      <c r="F9282" s="174">
        <v>9276</v>
      </c>
      <c r="G9282" s="196">
        <v>33543.403640624994</v>
      </c>
    </row>
    <row r="9283" spans="1:7">
      <c r="A9283" s="190">
        <v>100720.20987248643</v>
      </c>
      <c r="F9283" s="174">
        <v>9277</v>
      </c>
      <c r="G9283" s="196">
        <v>82518.680311603224</v>
      </c>
    </row>
    <row r="9284" spans="1:7">
      <c r="A9284" s="190">
        <v>100720.20987248643</v>
      </c>
      <c r="F9284" s="174">
        <v>9278</v>
      </c>
      <c r="G9284" s="196">
        <v>49316.072820000001</v>
      </c>
    </row>
    <row r="9285" spans="1:7">
      <c r="A9285" s="190">
        <v>100720.20987248643</v>
      </c>
      <c r="F9285" s="174">
        <v>9279</v>
      </c>
      <c r="G9285" s="196">
        <v>49316.072820000001</v>
      </c>
    </row>
    <row r="9286" spans="1:7">
      <c r="A9286" s="190">
        <v>100720.20987248645</v>
      </c>
      <c r="F9286" s="174">
        <v>9280</v>
      </c>
      <c r="G9286" s="196">
        <v>65436.046552127998</v>
      </c>
    </row>
    <row r="9287" spans="1:7">
      <c r="A9287" s="190">
        <v>100720.20987248645</v>
      </c>
      <c r="F9287" s="174">
        <v>9281</v>
      </c>
      <c r="G9287" s="196">
        <v>85064.456601600032</v>
      </c>
    </row>
    <row r="9288" spans="1:7">
      <c r="A9288" s="190">
        <v>100776.36211507201</v>
      </c>
      <c r="F9288" s="174">
        <v>9282</v>
      </c>
      <c r="G9288" s="196">
        <v>43867.468707937005</v>
      </c>
    </row>
    <row r="9289" spans="1:7">
      <c r="A9289" s="190">
        <v>100776.36211507203</v>
      </c>
      <c r="F9289" s="174">
        <v>9283</v>
      </c>
      <c r="G9289" s="196">
        <v>77933.965217759993</v>
      </c>
    </row>
    <row r="9290" spans="1:7">
      <c r="A9290" s="190">
        <v>100776.36211507203</v>
      </c>
      <c r="F9290" s="174">
        <v>9284</v>
      </c>
      <c r="G9290" s="196">
        <v>68545.242931200017</v>
      </c>
    </row>
    <row r="9291" spans="1:7">
      <c r="A9291" s="190">
        <v>100776.36211507203</v>
      </c>
      <c r="F9291" s="174">
        <v>9285</v>
      </c>
      <c r="G9291" s="196">
        <v>63869.229498368033</v>
      </c>
    </row>
    <row r="9292" spans="1:7">
      <c r="A9292" s="190">
        <v>100776.36211507203</v>
      </c>
      <c r="F9292" s="174">
        <v>9286</v>
      </c>
      <c r="G9292" s="196">
        <v>51911.655599999991</v>
      </c>
    </row>
    <row r="9293" spans="1:7">
      <c r="A9293" s="190">
        <v>100776.36211507203</v>
      </c>
      <c r="F9293" s="174">
        <v>9287</v>
      </c>
      <c r="G9293" s="196">
        <v>57241.290588160024</v>
      </c>
    </row>
    <row r="9294" spans="1:7">
      <c r="A9294" s="190">
        <v>100776.36211507203</v>
      </c>
      <c r="F9294" s="174">
        <v>9288</v>
      </c>
      <c r="G9294" s="196">
        <v>51660.264755814416</v>
      </c>
    </row>
    <row r="9295" spans="1:7">
      <c r="A9295" s="190">
        <v>100776.36211507204</v>
      </c>
      <c r="F9295" s="174">
        <v>9289</v>
      </c>
      <c r="G9295" s="196">
        <v>53947.406800000012</v>
      </c>
    </row>
    <row r="9296" spans="1:7">
      <c r="A9296" s="190">
        <v>100776.36211507204</v>
      </c>
      <c r="F9296" s="174">
        <v>9290</v>
      </c>
      <c r="G9296" s="196">
        <v>38895.116956250007</v>
      </c>
    </row>
    <row r="9297" spans="1:7">
      <c r="A9297" s="190">
        <v>100776.36211507204</v>
      </c>
      <c r="F9297" s="174">
        <v>9291</v>
      </c>
      <c r="G9297" s="196">
        <v>52107.548640000008</v>
      </c>
    </row>
    <row r="9298" spans="1:7">
      <c r="A9298" s="190">
        <v>100776.36211507204</v>
      </c>
      <c r="F9298" s="174">
        <v>9292</v>
      </c>
      <c r="G9298" s="196">
        <v>62293.986720000008</v>
      </c>
    </row>
    <row r="9299" spans="1:7">
      <c r="A9299" s="190">
        <v>100776.36211507204</v>
      </c>
      <c r="F9299" s="174">
        <v>9293</v>
      </c>
      <c r="G9299" s="196">
        <v>84885.749760000021</v>
      </c>
    </row>
    <row r="9300" spans="1:7">
      <c r="A9300" s="190">
        <v>100776.36211507204</v>
      </c>
      <c r="F9300" s="174">
        <v>9294</v>
      </c>
      <c r="G9300" s="196">
        <v>71154.545459200031</v>
      </c>
    </row>
    <row r="9301" spans="1:7">
      <c r="A9301" s="190">
        <v>100776.36211507204</v>
      </c>
      <c r="F9301" s="174">
        <v>9295</v>
      </c>
      <c r="G9301" s="196">
        <v>67305.171691520023</v>
      </c>
    </row>
    <row r="9302" spans="1:7">
      <c r="A9302" s="190">
        <v>100776.36211507204</v>
      </c>
      <c r="F9302" s="174">
        <v>9296</v>
      </c>
      <c r="G9302" s="196">
        <v>45632.406400000014</v>
      </c>
    </row>
    <row r="9303" spans="1:7">
      <c r="A9303" s="190">
        <v>100776.36211507204</v>
      </c>
      <c r="F9303" s="174">
        <v>9297</v>
      </c>
      <c r="G9303" s="196">
        <v>82208.459708928014</v>
      </c>
    </row>
    <row r="9304" spans="1:7">
      <c r="A9304" s="190">
        <v>100776.36211507206</v>
      </c>
      <c r="F9304" s="174">
        <v>9298</v>
      </c>
      <c r="G9304" s="196">
        <v>71233.291673600019</v>
      </c>
    </row>
    <row r="9305" spans="1:7">
      <c r="A9305" s="190">
        <v>100988.52287741957</v>
      </c>
      <c r="F9305" s="174">
        <v>9299</v>
      </c>
      <c r="G9305" s="196">
        <v>67776.307893360659</v>
      </c>
    </row>
    <row r="9306" spans="1:7">
      <c r="A9306" s="190">
        <v>100988.52287741957</v>
      </c>
      <c r="F9306" s="174">
        <v>9300</v>
      </c>
      <c r="G9306" s="196">
        <v>89640.628224000044</v>
      </c>
    </row>
    <row r="9307" spans="1:7">
      <c r="A9307" s="190">
        <v>100988.52287741959</v>
      </c>
      <c r="F9307" s="174">
        <v>9301</v>
      </c>
      <c r="G9307" s="196">
        <v>57609.86170935657</v>
      </c>
    </row>
    <row r="9308" spans="1:7">
      <c r="A9308" s="190">
        <v>101100.28613615618</v>
      </c>
      <c r="F9308" s="174">
        <v>9302</v>
      </c>
      <c r="G9308" s="196">
        <v>81160.704830284827</v>
      </c>
    </row>
    <row r="9309" spans="1:7">
      <c r="A9309" s="190">
        <v>101100.28613615618</v>
      </c>
      <c r="F9309" s="174">
        <v>9303</v>
      </c>
      <c r="G9309" s="196">
        <v>37028.15134235</v>
      </c>
    </row>
    <row r="9310" spans="1:7">
      <c r="A9310" s="190">
        <v>101100.2861361562</v>
      </c>
      <c r="F9310" s="174">
        <v>9304</v>
      </c>
      <c r="G9310" s="196">
        <v>45855.295780000008</v>
      </c>
    </row>
    <row r="9311" spans="1:7">
      <c r="A9311" s="190">
        <v>101100.2861361562</v>
      </c>
      <c r="F9311" s="174">
        <v>9305</v>
      </c>
      <c r="G9311" s="196">
        <v>55527.188399999999</v>
      </c>
    </row>
    <row r="9312" spans="1:7">
      <c r="A9312" s="190">
        <v>101100.2861361562</v>
      </c>
      <c r="F9312" s="174">
        <v>9306</v>
      </c>
      <c r="G9312" s="196">
        <v>58327.936232160006</v>
      </c>
    </row>
    <row r="9313" spans="1:7">
      <c r="A9313" s="190">
        <v>101100.2861361562</v>
      </c>
      <c r="F9313" s="174">
        <v>9307</v>
      </c>
      <c r="G9313" s="196">
        <v>73595.945041919986</v>
      </c>
    </row>
    <row r="9314" spans="1:7">
      <c r="A9314" s="190">
        <v>101100.28613615621</v>
      </c>
      <c r="F9314" s="174">
        <v>9308</v>
      </c>
      <c r="G9314" s="196">
        <v>34932.218247500001</v>
      </c>
    </row>
    <row r="9315" spans="1:7">
      <c r="A9315" s="190">
        <v>101100.28613615621</v>
      </c>
      <c r="F9315" s="174">
        <v>9309</v>
      </c>
      <c r="G9315" s="196">
        <v>58548.041651904008</v>
      </c>
    </row>
    <row r="9316" spans="1:7">
      <c r="A9316" s="190">
        <v>101100.28613615621</v>
      </c>
      <c r="F9316" s="174">
        <v>9310</v>
      </c>
      <c r="G9316" s="196">
        <v>62390.348886239997</v>
      </c>
    </row>
    <row r="9317" spans="1:7">
      <c r="A9317" s="190">
        <v>101100.28613615621</v>
      </c>
      <c r="F9317" s="174">
        <v>9311</v>
      </c>
      <c r="G9317" s="196">
        <v>65572.617599999998</v>
      </c>
    </row>
    <row r="9318" spans="1:7">
      <c r="A9318" s="190">
        <v>101100.28613615622</v>
      </c>
      <c r="F9318" s="174">
        <v>9312</v>
      </c>
      <c r="G9318" s="196">
        <v>68431.31731968002</v>
      </c>
    </row>
    <row r="9319" spans="1:7">
      <c r="A9319" s="190">
        <v>101156.65027399683</v>
      </c>
      <c r="F9319" s="174">
        <v>9313</v>
      </c>
      <c r="G9319" s="196">
        <v>40896.968000000008</v>
      </c>
    </row>
    <row r="9320" spans="1:7">
      <c r="A9320" s="190">
        <v>101156.65027399683</v>
      </c>
      <c r="F9320" s="174">
        <v>9314</v>
      </c>
      <c r="G9320" s="196">
        <v>57826.208832000004</v>
      </c>
    </row>
    <row r="9321" spans="1:7">
      <c r="A9321" s="190">
        <v>101156.65027399683</v>
      </c>
      <c r="F9321" s="174">
        <v>9315</v>
      </c>
      <c r="G9321" s="196">
        <v>46694.663631840012</v>
      </c>
    </row>
    <row r="9322" spans="1:7">
      <c r="A9322" s="190">
        <v>101156.65027399683</v>
      </c>
      <c r="F9322" s="174">
        <v>9316</v>
      </c>
      <c r="G9322" s="196">
        <v>51551.734787840018</v>
      </c>
    </row>
    <row r="9323" spans="1:7">
      <c r="A9323" s="190">
        <v>101156.65027399684</v>
      </c>
      <c r="F9323" s="174">
        <v>9317</v>
      </c>
      <c r="G9323" s="196">
        <v>60548.297922560028</v>
      </c>
    </row>
    <row r="9324" spans="1:7">
      <c r="A9324" s="190">
        <v>101156.65027399684</v>
      </c>
      <c r="F9324" s="174">
        <v>9318</v>
      </c>
      <c r="G9324" s="196">
        <v>61397.827612800014</v>
      </c>
    </row>
    <row r="9325" spans="1:7">
      <c r="A9325" s="190">
        <v>101156.65027399684</v>
      </c>
      <c r="F9325" s="174">
        <v>9319</v>
      </c>
      <c r="G9325" s="196">
        <v>35118.278273113006</v>
      </c>
    </row>
    <row r="9326" spans="1:7">
      <c r="A9326" s="190">
        <v>101156.65027399684</v>
      </c>
      <c r="F9326" s="174">
        <v>9320</v>
      </c>
      <c r="G9326" s="196">
        <v>53947.406799999997</v>
      </c>
    </row>
    <row r="9327" spans="1:7">
      <c r="A9327" s="190">
        <v>101156.65027399684</v>
      </c>
      <c r="F9327" s="174">
        <v>9321</v>
      </c>
      <c r="G9327" s="196">
        <v>23759.910912109372</v>
      </c>
    </row>
    <row r="9328" spans="1:7">
      <c r="A9328" s="190">
        <v>101156.65027399686</v>
      </c>
      <c r="F9328" s="174">
        <v>9322</v>
      </c>
      <c r="G9328" s="196">
        <v>68545.242931200017</v>
      </c>
    </row>
    <row r="9329" spans="1:7">
      <c r="A9329" s="190">
        <v>101156.65027399686</v>
      </c>
      <c r="F9329" s="174">
        <v>9323</v>
      </c>
      <c r="G9329" s="196">
        <v>52107.548640000008</v>
      </c>
    </row>
    <row r="9330" spans="1:7">
      <c r="A9330" s="190">
        <v>101156.65027399686</v>
      </c>
      <c r="F9330" s="174">
        <v>9324</v>
      </c>
      <c r="G9330" s="196">
        <v>87516.979200000002</v>
      </c>
    </row>
    <row r="9331" spans="1:7">
      <c r="A9331" s="190">
        <v>101169.18143999999</v>
      </c>
      <c r="F9331" s="174">
        <v>9325</v>
      </c>
      <c r="G9331" s="196">
        <v>61629.517528320015</v>
      </c>
    </row>
    <row r="9332" spans="1:7">
      <c r="A9332" s="190">
        <v>101313.12884381128</v>
      </c>
      <c r="F9332" s="174">
        <v>9326</v>
      </c>
      <c r="G9332" s="196">
        <v>54060.980288000006</v>
      </c>
    </row>
    <row r="9333" spans="1:7">
      <c r="A9333" s="190">
        <v>101369.61164299474</v>
      </c>
      <c r="F9333" s="174">
        <v>9327</v>
      </c>
      <c r="G9333" s="196">
        <v>63975.560069120016</v>
      </c>
    </row>
    <row r="9334" spans="1:7">
      <c r="A9334" s="190">
        <v>101425.25134159384</v>
      </c>
      <c r="F9334" s="174">
        <v>9328</v>
      </c>
      <c r="G9334" s="196">
        <v>101862.89971200004</v>
      </c>
    </row>
    <row r="9335" spans="1:7">
      <c r="A9335" s="190">
        <v>101425.25134159386</v>
      </c>
      <c r="F9335" s="174">
        <v>9329</v>
      </c>
      <c r="G9335" s="196">
        <v>72932.138478796827</v>
      </c>
    </row>
    <row r="9336" spans="1:7">
      <c r="A9336" s="190">
        <v>101479.95648000001</v>
      </c>
      <c r="F9336" s="174">
        <v>9330</v>
      </c>
      <c r="G9336" s="196">
        <v>48552.880409600017</v>
      </c>
    </row>
    <row r="9337" spans="1:7">
      <c r="A9337" s="190">
        <v>101479.95648000001</v>
      </c>
      <c r="F9337" s="174">
        <v>9331</v>
      </c>
      <c r="G9337" s="196">
        <v>91433.440788480017</v>
      </c>
    </row>
    <row r="9338" spans="1:7">
      <c r="A9338" s="190">
        <v>101479.95648000001</v>
      </c>
      <c r="F9338" s="174">
        <v>9332</v>
      </c>
      <c r="G9338" s="196">
        <v>60320.672742400027</v>
      </c>
    </row>
    <row r="9339" spans="1:7">
      <c r="A9339" s="190">
        <v>101479.95648000002</v>
      </c>
      <c r="F9339" s="174">
        <v>9333</v>
      </c>
      <c r="G9339" s="196">
        <v>60615.306280480007</v>
      </c>
    </row>
    <row r="9340" spans="1:7">
      <c r="A9340" s="190">
        <v>101479.95648000002</v>
      </c>
      <c r="F9340" s="174">
        <v>9334</v>
      </c>
      <c r="G9340" s="196">
        <v>85158.596812800024</v>
      </c>
    </row>
    <row r="9341" spans="1:7">
      <c r="A9341" s="190">
        <v>101481.79664987752</v>
      </c>
      <c r="F9341" s="174">
        <v>9335</v>
      </c>
      <c r="G9341" s="196">
        <v>51193.381120000013</v>
      </c>
    </row>
    <row r="9342" spans="1:7">
      <c r="A9342" s="190">
        <v>101481.79664987753</v>
      </c>
      <c r="F9342" s="174">
        <v>9336</v>
      </c>
      <c r="G9342" s="196">
        <v>92922.439679999996</v>
      </c>
    </row>
    <row r="9343" spans="1:7">
      <c r="A9343" s="190">
        <v>101481.79664987755</v>
      </c>
      <c r="F9343" s="174">
        <v>9337</v>
      </c>
      <c r="G9343" s="196">
        <v>86861.76874905602</v>
      </c>
    </row>
    <row r="9344" spans="1:7">
      <c r="A9344" s="190">
        <v>101481.79664987755</v>
      </c>
      <c r="F9344" s="174">
        <v>9338</v>
      </c>
      <c r="G9344" s="196">
        <v>68803.904225280028</v>
      </c>
    </row>
    <row r="9345" spans="1:7">
      <c r="A9345" s="190">
        <v>101481.79664987756</v>
      </c>
      <c r="F9345" s="174">
        <v>9339</v>
      </c>
      <c r="G9345" s="196">
        <v>34932.218247500001</v>
      </c>
    </row>
    <row r="9346" spans="1:7">
      <c r="A9346" s="190">
        <v>101538.37348257797</v>
      </c>
      <c r="F9346" s="174">
        <v>9340</v>
      </c>
      <c r="G9346" s="196">
        <v>64736.888159999995</v>
      </c>
    </row>
    <row r="9347" spans="1:7">
      <c r="A9347" s="190">
        <v>101806.1420544</v>
      </c>
      <c r="F9347" s="174">
        <v>9341</v>
      </c>
      <c r="G9347" s="196">
        <v>75423.818186752032</v>
      </c>
    </row>
    <row r="9348" spans="1:7">
      <c r="A9348" s="190">
        <v>101806.14205440001</v>
      </c>
      <c r="F9348" s="174">
        <v>9342</v>
      </c>
      <c r="G9348" s="196">
        <v>58141.054272000016</v>
      </c>
    </row>
    <row r="9349" spans="1:7">
      <c r="A9349" s="190">
        <v>101806.14205440001</v>
      </c>
      <c r="F9349" s="174">
        <v>9343</v>
      </c>
      <c r="G9349" s="196">
        <v>41691.66395699999</v>
      </c>
    </row>
    <row r="9350" spans="1:7">
      <c r="A9350" s="190">
        <v>101806.14205440001</v>
      </c>
      <c r="F9350" s="174">
        <v>9344</v>
      </c>
      <c r="G9350" s="196">
        <v>51079.817801600024</v>
      </c>
    </row>
    <row r="9351" spans="1:7">
      <c r="A9351" s="190">
        <v>101806.14205440003</v>
      </c>
      <c r="F9351" s="174">
        <v>9345</v>
      </c>
      <c r="G9351" s="196">
        <v>51998.078999999998</v>
      </c>
    </row>
    <row r="9352" spans="1:7">
      <c r="A9352" s="190">
        <v>101806.14205440003</v>
      </c>
      <c r="F9352" s="174">
        <v>9346</v>
      </c>
      <c r="G9352" s="196">
        <v>52165.215682499991</v>
      </c>
    </row>
    <row r="9353" spans="1:7">
      <c r="A9353" s="190">
        <v>101806.14205440003</v>
      </c>
      <c r="F9353" s="174">
        <v>9347</v>
      </c>
      <c r="G9353" s="196">
        <v>69506.974656000006</v>
      </c>
    </row>
    <row r="9354" spans="1:7">
      <c r="A9354" s="190">
        <v>101806.14205440003</v>
      </c>
      <c r="F9354" s="174">
        <v>9348</v>
      </c>
      <c r="G9354" s="196">
        <v>93118.065868800011</v>
      </c>
    </row>
    <row r="9355" spans="1:7">
      <c r="A9355" s="190">
        <v>101806.14205440003</v>
      </c>
      <c r="F9355" s="174">
        <v>9349</v>
      </c>
      <c r="G9355" s="196">
        <v>84250.238446796837</v>
      </c>
    </row>
    <row r="9356" spans="1:7">
      <c r="A9356" s="190">
        <v>101862.89971200001</v>
      </c>
      <c r="F9356" s="174">
        <v>9350</v>
      </c>
      <c r="G9356" s="196">
        <v>54965.524992000006</v>
      </c>
    </row>
    <row r="9357" spans="1:7">
      <c r="A9357" s="190">
        <v>101862.89971200001</v>
      </c>
      <c r="F9357" s="174">
        <v>9351</v>
      </c>
      <c r="G9357" s="196">
        <v>62190.451007999996</v>
      </c>
    </row>
    <row r="9358" spans="1:7">
      <c r="A9358" s="190">
        <v>101862.89971200001</v>
      </c>
      <c r="F9358" s="174">
        <v>9352</v>
      </c>
      <c r="G9358" s="196">
        <v>51523.010338408007</v>
      </c>
    </row>
    <row r="9359" spans="1:7">
      <c r="A9359" s="190">
        <v>101862.89971200001</v>
      </c>
      <c r="F9359" s="174">
        <v>9353</v>
      </c>
      <c r="G9359" s="196">
        <v>76035.840198234146</v>
      </c>
    </row>
    <row r="9360" spans="1:7">
      <c r="A9360" s="190">
        <v>101862.89971200001</v>
      </c>
      <c r="F9360" s="174">
        <v>9354</v>
      </c>
      <c r="G9360" s="196">
        <v>88892.64</v>
      </c>
    </row>
    <row r="9361" spans="1:7">
      <c r="A9361" s="190">
        <v>101862.89971200001</v>
      </c>
      <c r="F9361" s="174">
        <v>9355</v>
      </c>
      <c r="G9361" s="196">
        <v>51164.856344</v>
      </c>
    </row>
    <row r="9362" spans="1:7">
      <c r="A9362" s="190">
        <v>101862.89971200003</v>
      </c>
      <c r="F9362" s="174">
        <v>9356</v>
      </c>
      <c r="G9362" s="196">
        <v>52861.883356800005</v>
      </c>
    </row>
    <row r="9363" spans="1:7">
      <c r="A9363" s="190">
        <v>101862.89971200003</v>
      </c>
      <c r="F9363" s="174">
        <v>9357</v>
      </c>
      <c r="G9363" s="196">
        <v>58044.420940800017</v>
      </c>
    </row>
    <row r="9364" spans="1:7">
      <c r="A9364" s="190">
        <v>101862.89971200003</v>
      </c>
      <c r="F9364" s="174">
        <v>9358</v>
      </c>
      <c r="G9364" s="196">
        <v>64145.434256216344</v>
      </c>
    </row>
    <row r="9365" spans="1:7">
      <c r="A9365" s="190">
        <v>101862.89971200003</v>
      </c>
      <c r="F9365" s="174">
        <v>9359</v>
      </c>
      <c r="G9365" s="196">
        <v>54174.792878080014</v>
      </c>
    </row>
    <row r="9366" spans="1:7">
      <c r="A9366" s="190">
        <v>102077.34792192002</v>
      </c>
      <c r="F9366" s="174">
        <v>9360</v>
      </c>
      <c r="G9366" s="196">
        <v>45931.636450000005</v>
      </c>
    </row>
    <row r="9367" spans="1:7">
      <c r="A9367" s="190">
        <v>102077.34792192002</v>
      </c>
      <c r="F9367" s="174">
        <v>9361</v>
      </c>
      <c r="G9367" s="196">
        <v>55117.963739999999</v>
      </c>
    </row>
    <row r="9368" spans="1:7">
      <c r="A9368" s="190">
        <v>102077.34792192002</v>
      </c>
      <c r="F9368" s="174">
        <v>9362</v>
      </c>
      <c r="G9368" s="196">
        <v>41402.601753564806</v>
      </c>
    </row>
    <row r="9369" spans="1:7">
      <c r="A9369" s="190">
        <v>102077.34792192004</v>
      </c>
      <c r="F9369" s="174">
        <v>9363</v>
      </c>
      <c r="G9369" s="196">
        <v>58263.456491520003</v>
      </c>
    </row>
    <row r="9370" spans="1:7">
      <c r="A9370" s="190">
        <v>102077.34792192004</v>
      </c>
      <c r="F9370" s="174">
        <v>9364</v>
      </c>
      <c r="G9370" s="196">
        <v>76855.633623551999</v>
      </c>
    </row>
    <row r="9371" spans="1:7">
      <c r="A9371" s="190">
        <v>102077.34792192004</v>
      </c>
      <c r="F9371" s="174">
        <v>9365</v>
      </c>
      <c r="G9371" s="196">
        <v>96769.754726400017</v>
      </c>
    </row>
    <row r="9372" spans="1:7">
      <c r="A9372" s="190">
        <v>102077.34792192005</v>
      </c>
      <c r="F9372" s="174">
        <v>9366</v>
      </c>
      <c r="G9372" s="196">
        <v>60776.78206566404</v>
      </c>
    </row>
    <row r="9373" spans="1:7">
      <c r="A9373" s="190">
        <v>102133.37608243202</v>
      </c>
      <c r="F9373" s="174">
        <v>9367</v>
      </c>
      <c r="G9373" s="196">
        <v>46694.663631839998</v>
      </c>
    </row>
    <row r="9374" spans="1:7">
      <c r="A9374" s="190">
        <v>102190.31617536001</v>
      </c>
      <c r="F9374" s="174">
        <v>9368</v>
      </c>
      <c r="G9374" s="196">
        <v>61329.95420160002</v>
      </c>
    </row>
    <row r="9375" spans="1:7">
      <c r="A9375" s="190">
        <v>102190.31617536001</v>
      </c>
      <c r="F9375" s="174">
        <v>9369</v>
      </c>
      <c r="G9375" s="196">
        <v>75792.222340710432</v>
      </c>
    </row>
    <row r="9376" spans="1:7">
      <c r="A9376" s="190">
        <v>102190.31617536001</v>
      </c>
      <c r="F9376" s="174">
        <v>9370</v>
      </c>
      <c r="G9376" s="196">
        <v>71383.256498176008</v>
      </c>
    </row>
    <row r="9377" spans="1:7">
      <c r="A9377" s="190">
        <v>102190.31617536001</v>
      </c>
      <c r="F9377" s="174">
        <v>9371</v>
      </c>
      <c r="G9377" s="196">
        <v>72505.314739199996</v>
      </c>
    </row>
    <row r="9378" spans="1:7">
      <c r="A9378" s="190">
        <v>102190.31617536001</v>
      </c>
      <c r="F9378" s="174">
        <v>9372</v>
      </c>
      <c r="G9378" s="196">
        <v>118195.2</v>
      </c>
    </row>
    <row r="9379" spans="1:7">
      <c r="A9379" s="190">
        <v>102190.31617536001</v>
      </c>
      <c r="F9379" s="174">
        <v>9373</v>
      </c>
      <c r="G9379" s="196">
        <v>82427.458446950404</v>
      </c>
    </row>
    <row r="9380" spans="1:7">
      <c r="A9380" s="190">
        <v>102190.31617536001</v>
      </c>
      <c r="F9380" s="174">
        <v>9374</v>
      </c>
      <c r="G9380" s="196">
        <v>90608.747008819235</v>
      </c>
    </row>
    <row r="9381" spans="1:7">
      <c r="A9381" s="190">
        <v>102190.31617536001</v>
      </c>
      <c r="F9381" s="174">
        <v>9375</v>
      </c>
      <c r="G9381" s="196">
        <v>73595.945041920029</v>
      </c>
    </row>
    <row r="9382" spans="1:7">
      <c r="A9382" s="190">
        <v>102190.31617536001</v>
      </c>
      <c r="F9382" s="174">
        <v>9376</v>
      </c>
      <c r="G9382" s="196">
        <v>61201.109760000014</v>
      </c>
    </row>
    <row r="9383" spans="1:7">
      <c r="A9383" s="190">
        <v>102190.31617536003</v>
      </c>
      <c r="F9383" s="174">
        <v>9377</v>
      </c>
      <c r="G9383" s="196">
        <v>49764.932999999997</v>
      </c>
    </row>
    <row r="9384" spans="1:7">
      <c r="A9384" s="190">
        <v>102190.31617536003</v>
      </c>
      <c r="F9384" s="174">
        <v>9378</v>
      </c>
      <c r="G9384" s="196">
        <v>60421.095616000013</v>
      </c>
    </row>
    <row r="9385" spans="1:7">
      <c r="A9385" s="190">
        <v>102190.31617536003</v>
      </c>
      <c r="F9385" s="174">
        <v>9379</v>
      </c>
      <c r="G9385" s="196">
        <v>72384.807290880024</v>
      </c>
    </row>
    <row r="9386" spans="1:7">
      <c r="A9386" s="190">
        <v>102190.31617536003</v>
      </c>
      <c r="F9386" s="174">
        <v>9380</v>
      </c>
      <c r="G9386" s="196">
        <v>71652.627277414431</v>
      </c>
    </row>
    <row r="9387" spans="1:7">
      <c r="A9387" s="190">
        <v>102190.31617536004</v>
      </c>
      <c r="F9387" s="174">
        <v>9381</v>
      </c>
      <c r="G9387" s="196">
        <v>56906.295040000026</v>
      </c>
    </row>
    <row r="9388" spans="1:7">
      <c r="A9388" s="190">
        <v>102190.31617536004</v>
      </c>
      <c r="F9388" s="174">
        <v>9382</v>
      </c>
      <c r="G9388" s="196">
        <v>55142.199893760007</v>
      </c>
    </row>
    <row r="9389" spans="1:7">
      <c r="A9389" s="190">
        <v>102190.31617536004</v>
      </c>
      <c r="F9389" s="174">
        <v>9383</v>
      </c>
      <c r="G9389" s="196">
        <v>38706.059000000001</v>
      </c>
    </row>
    <row r="9390" spans="1:7">
      <c r="A9390" s="190">
        <v>102190.31617536004</v>
      </c>
      <c r="F9390" s="174">
        <v>9384</v>
      </c>
      <c r="G9390" s="196">
        <v>115687.15038720002</v>
      </c>
    </row>
    <row r="9391" spans="1:7">
      <c r="A9391" s="190">
        <v>102190.31617536004</v>
      </c>
      <c r="F9391" s="174">
        <v>9385</v>
      </c>
      <c r="G9391" s="196">
        <v>68689.548705792025</v>
      </c>
    </row>
    <row r="9392" spans="1:7">
      <c r="A9392" s="190">
        <v>102190.31617536006</v>
      </c>
      <c r="F9392" s="174">
        <v>9386</v>
      </c>
      <c r="G9392" s="196">
        <v>67814.093673267227</v>
      </c>
    </row>
    <row r="9393" spans="1:7">
      <c r="A9393" s="190">
        <v>102190.31617536006</v>
      </c>
      <c r="F9393" s="174">
        <v>9387</v>
      </c>
      <c r="G9393" s="196">
        <v>95442.623999999982</v>
      </c>
    </row>
    <row r="9394" spans="1:7">
      <c r="A9394" s="190">
        <v>102247.28801280004</v>
      </c>
      <c r="F9394" s="174">
        <v>9388</v>
      </c>
      <c r="G9394" s="196">
        <v>55142.199893760015</v>
      </c>
    </row>
    <row r="9395" spans="1:7">
      <c r="A9395" s="190">
        <v>102405.45368309761</v>
      </c>
      <c r="F9395" s="174">
        <v>9389</v>
      </c>
      <c r="G9395" s="196">
        <v>57922.47888000001</v>
      </c>
    </row>
    <row r="9396" spans="1:7">
      <c r="A9396" s="190">
        <v>102405.45368309761</v>
      </c>
      <c r="F9396" s="174">
        <v>9390</v>
      </c>
      <c r="G9396" s="196">
        <v>69769.265126400016</v>
      </c>
    </row>
    <row r="9397" spans="1:7">
      <c r="A9397" s="190">
        <v>102405.45368309763</v>
      </c>
      <c r="F9397" s="174">
        <v>9391</v>
      </c>
      <c r="G9397" s="196">
        <v>57400.040835200016</v>
      </c>
    </row>
    <row r="9398" spans="1:7">
      <c r="A9398" s="190">
        <v>102405.45368309763</v>
      </c>
      <c r="F9398" s="174">
        <v>9392</v>
      </c>
      <c r="G9398" s="196">
        <v>51164.856344000014</v>
      </c>
    </row>
    <row r="9399" spans="1:7">
      <c r="A9399" s="190">
        <v>102405.45368309763</v>
      </c>
      <c r="F9399" s="174">
        <v>9393</v>
      </c>
      <c r="G9399" s="196">
        <v>51825.375840000001</v>
      </c>
    </row>
    <row r="9400" spans="1:7">
      <c r="A9400" s="190">
        <v>102405.45368309764</v>
      </c>
      <c r="F9400" s="174">
        <v>9394</v>
      </c>
      <c r="G9400" s="196">
        <v>57400.040835200009</v>
      </c>
    </row>
    <row r="9401" spans="1:7">
      <c r="A9401" s="190">
        <v>102405.45368309764</v>
      </c>
      <c r="F9401" s="174">
        <v>9395</v>
      </c>
      <c r="G9401" s="196">
        <v>86401.566720000017</v>
      </c>
    </row>
    <row r="9402" spans="1:7">
      <c r="A9402" s="190">
        <v>102518.7850487808</v>
      </c>
      <c r="F9402" s="174">
        <v>9396</v>
      </c>
      <c r="G9402" s="196">
        <v>81070.984165785616</v>
      </c>
    </row>
    <row r="9403" spans="1:7">
      <c r="A9403" s="190">
        <v>102518.78504878082</v>
      </c>
      <c r="F9403" s="174">
        <v>9397</v>
      </c>
      <c r="G9403" s="196">
        <v>56786.744000000006</v>
      </c>
    </row>
    <row r="9404" spans="1:7">
      <c r="A9404" s="190">
        <v>102518.78504878083</v>
      </c>
      <c r="F9404" s="174">
        <v>9398</v>
      </c>
      <c r="G9404" s="196">
        <v>81116.181823488034</v>
      </c>
    </row>
    <row r="9405" spans="1:7">
      <c r="A9405" s="190">
        <v>102574.08</v>
      </c>
      <c r="F9405" s="174">
        <v>9399</v>
      </c>
      <c r="G9405" s="196">
        <v>44291.416344000005</v>
      </c>
    </row>
    <row r="9406" spans="1:7">
      <c r="A9406" s="190">
        <v>102574.08</v>
      </c>
      <c r="F9406" s="174">
        <v>9400</v>
      </c>
      <c r="G9406" s="196">
        <v>82254.291517440011</v>
      </c>
    </row>
    <row r="9407" spans="1:7">
      <c r="A9407" s="190">
        <v>102575.940009984</v>
      </c>
      <c r="F9407" s="174">
        <v>9401</v>
      </c>
      <c r="G9407" s="196">
        <v>57858.447360000006</v>
      </c>
    </row>
    <row r="9408" spans="1:7">
      <c r="A9408" s="190">
        <v>102575.94000998401</v>
      </c>
      <c r="F9408" s="174">
        <v>9402</v>
      </c>
      <c r="G9408" s="196">
        <v>87006.377687040018</v>
      </c>
    </row>
    <row r="9409" spans="1:7">
      <c r="A9409" s="190">
        <v>102575.94000998403</v>
      </c>
      <c r="F9409" s="174">
        <v>9403</v>
      </c>
      <c r="G9409" s="196">
        <v>68287.55404800002</v>
      </c>
    </row>
    <row r="9410" spans="1:7">
      <c r="A9410" s="190">
        <v>102575.94000998403</v>
      </c>
      <c r="F9410" s="174">
        <v>9404</v>
      </c>
      <c r="G9410" s="196">
        <v>76321.383935999998</v>
      </c>
    </row>
    <row r="9411" spans="1:7">
      <c r="A9411" s="190">
        <v>102575.94000998403</v>
      </c>
      <c r="F9411" s="174">
        <v>9405</v>
      </c>
      <c r="G9411" s="196">
        <v>90899.989409919013</v>
      </c>
    </row>
    <row r="9412" spans="1:7">
      <c r="A9412" s="190">
        <v>102575.94000998403</v>
      </c>
      <c r="F9412" s="174">
        <v>9406</v>
      </c>
      <c r="G9412" s="196">
        <v>37443.834044400006</v>
      </c>
    </row>
    <row r="9413" spans="1:7">
      <c r="A9413" s="190">
        <v>102575.94000998403</v>
      </c>
      <c r="F9413" s="174">
        <v>9407</v>
      </c>
      <c r="G9413" s="196">
        <v>85479.950008320026</v>
      </c>
    </row>
    <row r="9414" spans="1:7">
      <c r="A9414" s="190">
        <v>102575.94000998403</v>
      </c>
      <c r="F9414" s="174">
        <v>9408</v>
      </c>
      <c r="G9414" s="196">
        <v>73955.421033983992</v>
      </c>
    </row>
    <row r="9415" spans="1:7">
      <c r="A9415" s="190">
        <v>102575.94000998403</v>
      </c>
      <c r="F9415" s="174">
        <v>9409</v>
      </c>
      <c r="G9415" s="196">
        <v>79949.247277957169</v>
      </c>
    </row>
    <row r="9416" spans="1:7">
      <c r="A9416" s="190">
        <v>102575.94000998403</v>
      </c>
      <c r="F9416" s="174">
        <v>9410</v>
      </c>
      <c r="G9416" s="196">
        <v>97813.094400000002</v>
      </c>
    </row>
    <row r="9417" spans="1:7">
      <c r="A9417" s="190">
        <v>102575.94000998403</v>
      </c>
      <c r="F9417" s="174">
        <v>9411</v>
      </c>
      <c r="G9417" s="196">
        <v>80338.298880000031</v>
      </c>
    </row>
    <row r="9418" spans="1:7">
      <c r="A9418" s="190">
        <v>102575.94000998403</v>
      </c>
      <c r="F9418" s="174">
        <v>9412</v>
      </c>
      <c r="G9418" s="196">
        <v>69023.808000000005</v>
      </c>
    </row>
    <row r="9419" spans="1:7">
      <c r="A9419" s="190">
        <v>102575.94000998404</v>
      </c>
      <c r="F9419" s="174">
        <v>9413</v>
      </c>
      <c r="G9419" s="196">
        <v>65327.288580019202</v>
      </c>
    </row>
    <row r="9420" spans="1:7">
      <c r="A9420" s="190">
        <v>102575.94000998404</v>
      </c>
      <c r="F9420" s="174">
        <v>9414</v>
      </c>
      <c r="G9420" s="196">
        <v>71383.256498176037</v>
      </c>
    </row>
    <row r="9421" spans="1:7">
      <c r="A9421" s="190">
        <v>102575.94000998404</v>
      </c>
      <c r="F9421" s="174">
        <v>9415</v>
      </c>
      <c r="G9421" s="196">
        <v>114022.87910092804</v>
      </c>
    </row>
    <row r="9422" spans="1:7">
      <c r="A9422" s="190">
        <v>102575.94000998404</v>
      </c>
      <c r="F9422" s="174">
        <v>9416</v>
      </c>
      <c r="G9422" s="196">
        <v>75223.427184640022</v>
      </c>
    </row>
    <row r="9423" spans="1:7">
      <c r="A9423" s="190">
        <v>102575.94000998404</v>
      </c>
      <c r="F9423" s="174">
        <v>9417</v>
      </c>
      <c r="G9423" s="196">
        <v>69769.265126400001</v>
      </c>
    </row>
    <row r="9424" spans="1:7">
      <c r="A9424" s="190">
        <v>102575.94000998404</v>
      </c>
      <c r="F9424" s="174">
        <v>9418</v>
      </c>
      <c r="G9424" s="196">
        <v>80811.233771520026</v>
      </c>
    </row>
    <row r="9425" spans="1:7">
      <c r="A9425" s="190">
        <v>102791.88935737345</v>
      </c>
      <c r="F9425" s="174">
        <v>9419</v>
      </c>
      <c r="G9425" s="196">
        <v>100077.64600440756</v>
      </c>
    </row>
    <row r="9426" spans="1:7">
      <c r="A9426" s="190">
        <v>102791.88935737347</v>
      </c>
      <c r="F9426" s="174">
        <v>9420</v>
      </c>
      <c r="G9426" s="196">
        <v>89019.119868313646</v>
      </c>
    </row>
    <row r="9427" spans="1:7">
      <c r="A9427" s="190">
        <v>102791.88935737347</v>
      </c>
      <c r="F9427" s="174">
        <v>9421</v>
      </c>
      <c r="G9427" s="196">
        <v>74899.521536000044</v>
      </c>
    </row>
    <row r="9428" spans="1:7">
      <c r="A9428" s="190">
        <v>102791.88935737348</v>
      </c>
      <c r="F9428" s="174">
        <v>9422</v>
      </c>
      <c r="G9428" s="196">
        <v>56906.295040000012</v>
      </c>
    </row>
    <row r="9429" spans="1:7">
      <c r="A9429" s="190">
        <v>102791.88935737348</v>
      </c>
      <c r="F9429" s="174">
        <v>9423</v>
      </c>
      <c r="G9429" s="196">
        <v>82828.569599999988</v>
      </c>
    </row>
    <row r="9430" spans="1:7">
      <c r="A9430" s="190">
        <v>102791.88935737353</v>
      </c>
      <c r="F9430" s="174">
        <v>9424</v>
      </c>
      <c r="G9430" s="196">
        <v>67163.774272000024</v>
      </c>
    </row>
    <row r="9431" spans="1:7">
      <c r="A9431" s="190">
        <v>102903.7824</v>
      </c>
      <c r="F9431" s="174">
        <v>9425</v>
      </c>
      <c r="G9431" s="196">
        <v>104234.1224988672</v>
      </c>
    </row>
    <row r="9432" spans="1:7">
      <c r="A9432" s="190">
        <v>102905.64838858754</v>
      </c>
      <c r="F9432" s="174">
        <v>9426</v>
      </c>
      <c r="G9432" s="196">
        <v>91778.472640512031</v>
      </c>
    </row>
    <row r="9433" spans="1:7">
      <c r="A9433" s="190">
        <v>102905.64838858755</v>
      </c>
      <c r="F9433" s="174">
        <v>9427</v>
      </c>
      <c r="G9433" s="196">
        <v>32831.032187500001</v>
      </c>
    </row>
    <row r="9434" spans="1:7">
      <c r="A9434" s="190">
        <v>102905.64838858756</v>
      </c>
      <c r="F9434" s="174">
        <v>9428</v>
      </c>
      <c r="G9434" s="196">
        <v>87798.283776000011</v>
      </c>
    </row>
    <row r="9435" spans="1:7">
      <c r="A9435" s="190">
        <v>102961.152</v>
      </c>
      <c r="F9435" s="174">
        <v>9429</v>
      </c>
      <c r="G9435" s="196">
        <v>64981.178304000015</v>
      </c>
    </row>
    <row r="9436" spans="1:7">
      <c r="A9436" s="190">
        <v>102961.15200000002</v>
      </c>
      <c r="F9436" s="174">
        <v>9430</v>
      </c>
      <c r="G9436" s="196">
        <v>102963.01902888963</v>
      </c>
    </row>
    <row r="9437" spans="1:7">
      <c r="A9437" s="190">
        <v>102963.01902888961</v>
      </c>
      <c r="F9437" s="174">
        <v>9431</v>
      </c>
      <c r="G9437" s="196">
        <v>75507.289174016027</v>
      </c>
    </row>
    <row r="9438" spans="1:7">
      <c r="A9438" s="190">
        <v>102963.01902888961</v>
      </c>
      <c r="F9438" s="174">
        <v>9432</v>
      </c>
      <c r="G9438" s="196">
        <v>72273.008640000015</v>
      </c>
    </row>
    <row r="9439" spans="1:7">
      <c r="A9439" s="190">
        <v>102963.01902888963</v>
      </c>
      <c r="F9439" s="174">
        <v>9433</v>
      </c>
      <c r="G9439" s="196">
        <v>36950.361108437493</v>
      </c>
    </row>
    <row r="9440" spans="1:7">
      <c r="A9440" s="190">
        <v>102963.01902888963</v>
      </c>
      <c r="F9440" s="174">
        <v>9434</v>
      </c>
      <c r="G9440" s="196">
        <v>70897.114149119996</v>
      </c>
    </row>
    <row r="9441" spans="1:7">
      <c r="A9441" s="190">
        <v>103292.09856</v>
      </c>
      <c r="F9441" s="174">
        <v>9435</v>
      </c>
      <c r="G9441" s="196">
        <v>63841.157632000002</v>
      </c>
    </row>
    <row r="9442" spans="1:7">
      <c r="A9442" s="190">
        <v>103292.09856000001</v>
      </c>
      <c r="F9442" s="174">
        <v>9436</v>
      </c>
      <c r="G9442" s="196">
        <v>43726.125</v>
      </c>
    </row>
    <row r="9443" spans="1:7">
      <c r="A9443" s="190">
        <v>103292.09856000001</v>
      </c>
      <c r="F9443" s="174">
        <v>9437</v>
      </c>
      <c r="G9443" s="196">
        <v>79781.286674432034</v>
      </c>
    </row>
    <row r="9444" spans="1:7">
      <c r="A9444" s="190">
        <v>103292.09856000001</v>
      </c>
      <c r="F9444" s="174">
        <v>9438</v>
      </c>
      <c r="G9444" s="196">
        <v>61201.109760000014</v>
      </c>
    </row>
    <row r="9445" spans="1:7">
      <c r="A9445" s="190">
        <v>103292.09856000001</v>
      </c>
      <c r="F9445" s="174">
        <v>9439</v>
      </c>
      <c r="G9445" s="196">
        <v>92573.107199999999</v>
      </c>
    </row>
    <row r="9446" spans="1:7">
      <c r="A9446" s="190">
        <v>103292.09856000001</v>
      </c>
      <c r="F9446" s="174">
        <v>9440</v>
      </c>
      <c r="G9446" s="196">
        <v>57121.035776000033</v>
      </c>
    </row>
    <row r="9447" spans="1:7">
      <c r="A9447" s="190">
        <v>103509.55560959999</v>
      </c>
      <c r="F9447" s="174">
        <v>9441</v>
      </c>
      <c r="G9447" s="196">
        <v>69653.305128960026</v>
      </c>
    </row>
    <row r="9448" spans="1:7">
      <c r="A9448" s="190">
        <v>103509.55560960001</v>
      </c>
      <c r="F9448" s="174">
        <v>9442</v>
      </c>
      <c r="G9448" s="196">
        <v>60421.095616000021</v>
      </c>
    </row>
    <row r="9449" spans="1:7">
      <c r="A9449" s="190">
        <v>103509.55560960002</v>
      </c>
      <c r="F9449" s="174">
        <v>9443</v>
      </c>
      <c r="G9449" s="196">
        <v>32831.032187500001</v>
      </c>
    </row>
    <row r="9450" spans="1:7">
      <c r="A9450" s="190">
        <v>103509.55560960002</v>
      </c>
      <c r="F9450" s="174">
        <v>9444</v>
      </c>
      <c r="G9450" s="196">
        <v>128668.92595200002</v>
      </c>
    </row>
    <row r="9451" spans="1:7">
      <c r="A9451" s="190">
        <v>103509.55560960004</v>
      </c>
      <c r="F9451" s="174">
        <v>9445</v>
      </c>
      <c r="G9451" s="196">
        <v>54234.747724640016</v>
      </c>
    </row>
    <row r="9452" spans="1:7">
      <c r="A9452" s="190">
        <v>103624.10887679999</v>
      </c>
      <c r="F9452" s="174">
        <v>9446</v>
      </c>
      <c r="G9452" s="196">
        <v>58327.936232160013</v>
      </c>
    </row>
    <row r="9453" spans="1:7">
      <c r="A9453" s="190">
        <v>103624.1088768</v>
      </c>
      <c r="F9453" s="174">
        <v>9447</v>
      </c>
      <c r="G9453" s="196">
        <v>54934.898390400012</v>
      </c>
    </row>
    <row r="9454" spans="1:7">
      <c r="A9454" s="190">
        <v>103624.1088768</v>
      </c>
      <c r="F9454" s="174">
        <v>9448</v>
      </c>
      <c r="G9454" s="196">
        <v>57520.88302643202</v>
      </c>
    </row>
    <row r="9455" spans="1:7">
      <c r="A9455" s="190">
        <v>103624.10887680002</v>
      </c>
      <c r="F9455" s="174">
        <v>9449</v>
      </c>
      <c r="G9455" s="196">
        <v>63735.050444800014</v>
      </c>
    </row>
    <row r="9456" spans="1:7">
      <c r="A9456" s="190">
        <v>103681.880064</v>
      </c>
      <c r="F9456" s="174">
        <v>9450</v>
      </c>
      <c r="G9456" s="196">
        <v>71962.491616185886</v>
      </c>
    </row>
    <row r="9457" spans="1:7">
      <c r="A9457" s="190">
        <v>103681.880064</v>
      </c>
      <c r="F9457" s="174">
        <v>9451</v>
      </c>
      <c r="G9457" s="196">
        <v>76321.383936000013</v>
      </c>
    </row>
    <row r="9458" spans="1:7">
      <c r="A9458" s="190">
        <v>103681.880064</v>
      </c>
      <c r="F9458" s="174">
        <v>9452</v>
      </c>
      <c r="G9458" s="196">
        <v>75950.407680000018</v>
      </c>
    </row>
    <row r="9459" spans="1:7">
      <c r="A9459" s="190">
        <v>103681.880064</v>
      </c>
      <c r="F9459" s="174">
        <v>9453</v>
      </c>
      <c r="G9459" s="196">
        <v>36709.641219999998</v>
      </c>
    </row>
    <row r="9460" spans="1:7">
      <c r="A9460" s="190">
        <v>103681.880064</v>
      </c>
      <c r="F9460" s="174">
        <v>9454</v>
      </c>
      <c r="G9460" s="196">
        <v>56906.295040000005</v>
      </c>
    </row>
    <row r="9461" spans="1:7">
      <c r="A9461" s="190">
        <v>103681.88006400001</v>
      </c>
      <c r="F9461" s="174">
        <v>9455</v>
      </c>
      <c r="G9461" s="196">
        <v>68621.101449599999</v>
      </c>
    </row>
    <row r="9462" spans="1:7">
      <c r="A9462" s="190">
        <v>103681.88006400001</v>
      </c>
      <c r="F9462" s="174">
        <v>9456</v>
      </c>
      <c r="G9462" s="196">
        <v>49076.361600000004</v>
      </c>
    </row>
    <row r="9463" spans="1:7">
      <c r="A9463" s="190">
        <v>103681.88006400001</v>
      </c>
      <c r="F9463" s="174">
        <v>9457</v>
      </c>
      <c r="G9463" s="196">
        <v>48790.034709920001</v>
      </c>
    </row>
    <row r="9464" spans="1:7">
      <c r="A9464" s="190">
        <v>103681.88006400003</v>
      </c>
      <c r="F9464" s="174">
        <v>9458</v>
      </c>
      <c r="G9464" s="196">
        <v>86679.286041600019</v>
      </c>
    </row>
    <row r="9465" spans="1:7">
      <c r="A9465" s="190">
        <v>103900.15770624</v>
      </c>
      <c r="F9465" s="174">
        <v>9459</v>
      </c>
      <c r="G9465" s="196">
        <v>82208.459708928</v>
      </c>
    </row>
    <row r="9466" spans="1:7">
      <c r="A9466" s="190">
        <v>103900.15770624</v>
      </c>
      <c r="F9466" s="174">
        <v>9460</v>
      </c>
      <c r="G9466" s="196">
        <v>68765.566926336003</v>
      </c>
    </row>
    <row r="9467" spans="1:7">
      <c r="A9467" s="190">
        <v>103900.15770624</v>
      </c>
      <c r="F9467" s="174">
        <v>9461</v>
      </c>
      <c r="G9467" s="196">
        <v>64736.888160000002</v>
      </c>
    </row>
    <row r="9468" spans="1:7">
      <c r="A9468" s="190">
        <v>103900.15770624002</v>
      </c>
      <c r="F9468" s="174">
        <v>9462</v>
      </c>
      <c r="G9468" s="196">
        <v>75265.364787200015</v>
      </c>
    </row>
    <row r="9469" spans="1:7">
      <c r="A9469" s="190">
        <v>103900.15770624002</v>
      </c>
      <c r="F9469" s="174">
        <v>9463</v>
      </c>
      <c r="G9469" s="196">
        <v>57736.896000000008</v>
      </c>
    </row>
    <row r="9470" spans="1:7">
      <c r="A9470" s="190">
        <v>103900.15770624003</v>
      </c>
      <c r="F9470" s="174">
        <v>9464</v>
      </c>
      <c r="G9470" s="196">
        <v>61201.109760000014</v>
      </c>
    </row>
    <row r="9471" spans="1:7">
      <c r="A9471" s="190">
        <v>103900.15770624003</v>
      </c>
      <c r="F9471" s="174">
        <v>9465</v>
      </c>
      <c r="G9471" s="196">
        <v>69653.305128960012</v>
      </c>
    </row>
    <row r="9472" spans="1:7">
      <c r="A9472" s="190">
        <v>103900.15770624003</v>
      </c>
      <c r="F9472" s="174">
        <v>9466</v>
      </c>
      <c r="G9472" s="196">
        <v>54150.981920000013</v>
      </c>
    </row>
    <row r="9473" spans="1:7">
      <c r="A9473" s="190">
        <v>103900.15770624003</v>
      </c>
      <c r="F9473" s="174">
        <v>9467</v>
      </c>
      <c r="G9473" s="196">
        <v>82254.291517440026</v>
      </c>
    </row>
    <row r="9474" spans="1:7">
      <c r="A9474" s="190">
        <v>104015.14324991999</v>
      </c>
      <c r="F9474" s="174">
        <v>9468</v>
      </c>
      <c r="G9474" s="196">
        <v>31307.176731249994</v>
      </c>
    </row>
    <row r="9475" spans="1:7">
      <c r="A9475" s="190">
        <v>104015.14324992002</v>
      </c>
      <c r="F9475" s="174">
        <v>9469</v>
      </c>
      <c r="G9475" s="196">
        <v>68765.566926336018</v>
      </c>
    </row>
    <row r="9476" spans="1:7">
      <c r="A9476" s="190">
        <v>104015.14324992002</v>
      </c>
      <c r="F9476" s="174">
        <v>9470</v>
      </c>
      <c r="G9476" s="196">
        <v>71233.291673600019</v>
      </c>
    </row>
    <row r="9477" spans="1:7">
      <c r="A9477" s="190">
        <v>104015.14324992002</v>
      </c>
      <c r="F9477" s="174">
        <v>9471</v>
      </c>
      <c r="G9477" s="196">
        <v>61201.109760000014</v>
      </c>
    </row>
    <row r="9478" spans="1:7">
      <c r="A9478" s="190">
        <v>104015.14324992002</v>
      </c>
      <c r="F9478" s="174">
        <v>9472</v>
      </c>
      <c r="G9478" s="196">
        <v>62598.258818999988</v>
      </c>
    </row>
    <row r="9479" spans="1:7">
      <c r="A9479" s="190">
        <v>104073.13244160001</v>
      </c>
      <c r="F9479" s="174">
        <v>9473</v>
      </c>
      <c r="G9479" s="196">
        <v>68068.761600000013</v>
      </c>
    </row>
    <row r="9480" spans="1:7">
      <c r="A9480" s="190">
        <v>104073.13244160003</v>
      </c>
      <c r="F9480" s="174">
        <v>9474</v>
      </c>
      <c r="G9480" s="196">
        <v>80082.348133580817</v>
      </c>
    </row>
    <row r="9481" spans="1:7">
      <c r="A9481" s="190">
        <v>104073.13244160003</v>
      </c>
      <c r="F9481" s="174">
        <v>9475</v>
      </c>
      <c r="G9481" s="196">
        <v>43654.241582560018</v>
      </c>
    </row>
    <row r="9482" spans="1:7">
      <c r="A9482" s="190">
        <v>104234.12249886722</v>
      </c>
      <c r="F9482" s="174">
        <v>9476</v>
      </c>
      <c r="G9482" s="196">
        <v>89978.894745600031</v>
      </c>
    </row>
    <row r="9483" spans="1:7">
      <c r="A9483" s="190">
        <v>104234.12249886722</v>
      </c>
      <c r="F9483" s="174">
        <v>9477</v>
      </c>
      <c r="G9483" s="196">
        <v>66170.639872512023</v>
      </c>
    </row>
    <row r="9484" spans="1:7">
      <c r="A9484" s="190">
        <v>104234.12249886723</v>
      </c>
      <c r="F9484" s="174">
        <v>9478</v>
      </c>
      <c r="G9484" s="196">
        <v>69622.691040000005</v>
      </c>
    </row>
    <row r="9485" spans="1:7">
      <c r="A9485" s="190">
        <v>104234.12249886723</v>
      </c>
      <c r="F9485" s="174">
        <v>9479</v>
      </c>
      <c r="G9485" s="196">
        <v>77017.434957496342</v>
      </c>
    </row>
    <row r="9486" spans="1:7">
      <c r="A9486" s="190">
        <v>104234.12249886725</v>
      </c>
      <c r="F9486" s="174">
        <v>9480</v>
      </c>
      <c r="G9486" s="196">
        <v>92419.246080000012</v>
      </c>
    </row>
    <row r="9487" spans="1:7">
      <c r="A9487" s="190">
        <v>104407.65322444799</v>
      </c>
      <c r="F9487" s="174">
        <v>9481</v>
      </c>
      <c r="G9487" s="196">
        <v>46850.269179000003</v>
      </c>
    </row>
    <row r="9488" spans="1:7">
      <c r="A9488" s="190">
        <v>104407.653224448</v>
      </c>
      <c r="F9488" s="174">
        <v>9482</v>
      </c>
      <c r="G9488" s="196">
        <v>72738.367536576014</v>
      </c>
    </row>
    <row r="9489" spans="1:7">
      <c r="A9489" s="190">
        <v>104407.653224448</v>
      </c>
      <c r="F9489" s="174">
        <v>9483</v>
      </c>
      <c r="G9489" s="196">
        <v>46176.282850459997</v>
      </c>
    </row>
    <row r="9490" spans="1:7">
      <c r="A9490" s="190">
        <v>104625.56159999999</v>
      </c>
      <c r="F9490" s="174">
        <v>9484</v>
      </c>
      <c r="G9490" s="196">
        <v>54379.226058752007</v>
      </c>
    </row>
    <row r="9491" spans="1:7">
      <c r="A9491" s="190">
        <v>104948.8571079066</v>
      </c>
      <c r="F9491" s="174">
        <v>9485</v>
      </c>
      <c r="G9491" s="196">
        <v>55854.065433600008</v>
      </c>
    </row>
    <row r="9492" spans="1:7">
      <c r="A9492" s="190">
        <v>104948.8571079066</v>
      </c>
      <c r="F9492" s="174">
        <v>9486</v>
      </c>
      <c r="G9492" s="196">
        <v>75507.289174016041</v>
      </c>
    </row>
    <row r="9493" spans="1:7">
      <c r="A9493" s="190">
        <v>104948.85710790662</v>
      </c>
      <c r="F9493" s="174">
        <v>9487</v>
      </c>
      <c r="G9493" s="196">
        <v>65436.046552128013</v>
      </c>
    </row>
    <row r="9494" spans="1:7">
      <c r="A9494" s="190">
        <v>104948.85710790662</v>
      </c>
      <c r="F9494" s="174">
        <v>9488</v>
      </c>
      <c r="G9494" s="196">
        <v>50057.888831999997</v>
      </c>
    </row>
    <row r="9495" spans="1:7">
      <c r="A9495" s="190">
        <v>105020.37504</v>
      </c>
      <c r="F9495" s="174">
        <v>9489</v>
      </c>
      <c r="G9495" s="196">
        <v>60649.099750399997</v>
      </c>
    </row>
    <row r="9496" spans="1:7">
      <c r="A9496" s="190">
        <v>105286.19272003918</v>
      </c>
      <c r="F9496" s="174">
        <v>9490</v>
      </c>
      <c r="G9496" s="196">
        <v>106080.38117376003</v>
      </c>
    </row>
    <row r="9497" spans="1:7">
      <c r="A9497" s="190">
        <v>105344.89053095531</v>
      </c>
      <c r="F9497" s="174">
        <v>9491</v>
      </c>
      <c r="G9497" s="196">
        <v>40942.228375000006</v>
      </c>
    </row>
    <row r="9498" spans="1:7">
      <c r="A9498" s="190">
        <v>105344.89053095532</v>
      </c>
      <c r="F9498" s="174">
        <v>9492</v>
      </c>
      <c r="G9498" s="196">
        <v>84568.16387489796</v>
      </c>
    </row>
    <row r="9499" spans="1:7">
      <c r="A9499" s="190">
        <v>105344.89053095532</v>
      </c>
      <c r="F9499" s="174">
        <v>9493</v>
      </c>
      <c r="G9499" s="196">
        <v>67559.153471488011</v>
      </c>
    </row>
    <row r="9500" spans="1:7">
      <c r="A9500" s="190">
        <v>105344.89053095535</v>
      </c>
      <c r="F9500" s="174">
        <v>9494</v>
      </c>
      <c r="G9500" s="196">
        <v>57705.771579016982</v>
      </c>
    </row>
    <row r="9501" spans="1:7">
      <c r="A9501" s="190">
        <v>105357.94053119999</v>
      </c>
      <c r="F9501" s="174">
        <v>9495</v>
      </c>
      <c r="G9501" s="196">
        <v>89019.119868313646</v>
      </c>
    </row>
    <row r="9502" spans="1:7">
      <c r="A9502" s="190">
        <v>105357.94053119999</v>
      </c>
      <c r="F9502" s="174">
        <v>9496</v>
      </c>
      <c r="G9502" s="196">
        <v>128187.53261037164</v>
      </c>
    </row>
    <row r="9503" spans="1:7">
      <c r="A9503" s="190">
        <v>105357.9405312</v>
      </c>
      <c r="F9503" s="174">
        <v>9497</v>
      </c>
      <c r="G9503" s="196">
        <v>55947.052223999999</v>
      </c>
    </row>
    <row r="9504" spans="1:7">
      <c r="A9504" s="190">
        <v>105357.94053120002</v>
      </c>
      <c r="F9504" s="174">
        <v>9498</v>
      </c>
      <c r="G9504" s="196">
        <v>91931.26699008001</v>
      </c>
    </row>
    <row r="9505" spans="1:7">
      <c r="A9505" s="190">
        <v>105357.94053120002</v>
      </c>
      <c r="F9505" s="174">
        <v>9499</v>
      </c>
      <c r="G9505" s="196">
        <v>58263.456491520024</v>
      </c>
    </row>
    <row r="9506" spans="1:7">
      <c r="A9506" s="190">
        <v>105357.94053120002</v>
      </c>
      <c r="F9506" s="174">
        <v>9500</v>
      </c>
      <c r="G9506" s="196">
        <v>51357.931273600014</v>
      </c>
    </row>
    <row r="9507" spans="1:7">
      <c r="A9507" s="190">
        <v>105533.34220799999</v>
      </c>
      <c r="F9507" s="174">
        <v>9501</v>
      </c>
      <c r="G9507" s="196">
        <v>77435.366400000014</v>
      </c>
    </row>
    <row r="9508" spans="1:7">
      <c r="A9508" s="190">
        <v>105533.34220799999</v>
      </c>
      <c r="F9508" s="174">
        <v>9502</v>
      </c>
      <c r="G9508" s="196">
        <v>49556.954898374999</v>
      </c>
    </row>
    <row r="9509" spans="1:7">
      <c r="A9509" s="190">
        <v>105579.74672179202</v>
      </c>
      <c r="F9509" s="174">
        <v>9503</v>
      </c>
      <c r="G9509" s="196">
        <v>52362.065553</v>
      </c>
    </row>
    <row r="9510" spans="1:7">
      <c r="A9510" s="190">
        <v>105683.49910766198</v>
      </c>
      <c r="F9510" s="174">
        <v>9504</v>
      </c>
      <c r="G9510" s="196">
        <v>90608.74700881922</v>
      </c>
    </row>
    <row r="9511" spans="1:7">
      <c r="A9511" s="190">
        <v>105683.49910766198</v>
      </c>
      <c r="F9511" s="174">
        <v>9505</v>
      </c>
      <c r="G9511" s="196">
        <v>85800.960000000006</v>
      </c>
    </row>
    <row r="9512" spans="1:7">
      <c r="A9512" s="190">
        <v>106080.38117376003</v>
      </c>
      <c r="F9512" s="174">
        <v>9506</v>
      </c>
      <c r="G9512" s="196">
        <v>96045.271829348378</v>
      </c>
    </row>
    <row r="9513" spans="1:7">
      <c r="A9513" s="190">
        <v>106080.38117376003</v>
      </c>
      <c r="F9513" s="174">
        <v>9507</v>
      </c>
      <c r="G9513" s="196">
        <v>78852.798259200033</v>
      </c>
    </row>
    <row r="9514" spans="1:7">
      <c r="A9514" s="190">
        <v>106080.38117376003</v>
      </c>
      <c r="F9514" s="174">
        <v>9508</v>
      </c>
      <c r="G9514" s="196">
        <v>60972.136008017937</v>
      </c>
    </row>
    <row r="9515" spans="1:7">
      <c r="A9515" s="190">
        <v>106080.38117376005</v>
      </c>
      <c r="F9515" s="174">
        <v>9509</v>
      </c>
      <c r="G9515" s="196">
        <v>61862.081745408017</v>
      </c>
    </row>
    <row r="9516" spans="1:7">
      <c r="A9516" s="190">
        <v>106080.38117376005</v>
      </c>
      <c r="F9516" s="174">
        <v>9510</v>
      </c>
      <c r="G9516" s="196">
        <v>69506.974656000006</v>
      </c>
    </row>
    <row r="9517" spans="1:7">
      <c r="A9517" s="190">
        <v>106080.38117376005</v>
      </c>
      <c r="F9517" s="174">
        <v>9511</v>
      </c>
      <c r="G9517" s="196">
        <v>45855.29578</v>
      </c>
    </row>
    <row r="9518" spans="1:7">
      <c r="A9518" s="190">
        <v>106080.38117376005</v>
      </c>
      <c r="F9518" s="174">
        <v>9512</v>
      </c>
      <c r="G9518" s="196">
        <v>63805.585558400016</v>
      </c>
    </row>
    <row r="9519" spans="1:7">
      <c r="A9519" s="190">
        <v>106080.38117376006</v>
      </c>
      <c r="F9519" s="174">
        <v>9513</v>
      </c>
      <c r="G9519" s="196">
        <v>70965.497344000018</v>
      </c>
    </row>
    <row r="9520" spans="1:7">
      <c r="A9520" s="190">
        <v>106080.38117376006</v>
      </c>
      <c r="F9520" s="174">
        <v>9514</v>
      </c>
      <c r="G9520" s="196">
        <v>64288.045735424013</v>
      </c>
    </row>
    <row r="9521" spans="1:7">
      <c r="A9521" s="190">
        <v>106421.35382753283</v>
      </c>
      <c r="F9521" s="174">
        <v>9515</v>
      </c>
      <c r="G9521" s="196">
        <v>73441.331712000014</v>
      </c>
    </row>
    <row r="9522" spans="1:7">
      <c r="A9522" s="190">
        <v>106480.68449894403</v>
      </c>
      <c r="F9522" s="174">
        <v>9516</v>
      </c>
      <c r="G9522" s="196">
        <v>81070.984165785616</v>
      </c>
    </row>
    <row r="9523" spans="1:7">
      <c r="A9523" s="190">
        <v>106480.68449894403</v>
      </c>
      <c r="F9523" s="174">
        <v>9517</v>
      </c>
      <c r="G9523" s="196">
        <v>72810.921628139535</v>
      </c>
    </row>
    <row r="9524" spans="1:7">
      <c r="A9524" s="190">
        <v>106480.68449894403</v>
      </c>
      <c r="F9524" s="174">
        <v>9518</v>
      </c>
      <c r="G9524" s="196">
        <v>57641.979622277147</v>
      </c>
    </row>
    <row r="9525" spans="1:7">
      <c r="A9525" s="190">
        <v>106480.68449894403</v>
      </c>
      <c r="F9525" s="174">
        <v>9519</v>
      </c>
      <c r="G9525" s="196">
        <v>85158.59681280001</v>
      </c>
    </row>
    <row r="9526" spans="1:7">
      <c r="A9526" s="190">
        <v>106480.68449894404</v>
      </c>
      <c r="F9526" s="174">
        <v>9520</v>
      </c>
      <c r="G9526" s="196">
        <v>32969.413624000008</v>
      </c>
    </row>
    <row r="9527" spans="1:7">
      <c r="A9527" s="190">
        <v>106480.68449894404</v>
      </c>
      <c r="F9527" s="174">
        <v>9521</v>
      </c>
      <c r="G9527" s="196">
        <v>68880.049002240019</v>
      </c>
    </row>
    <row r="9528" spans="1:7">
      <c r="A9528" s="190">
        <v>106480.68449894404</v>
      </c>
      <c r="F9528" s="174">
        <v>9522</v>
      </c>
      <c r="G9528" s="196">
        <v>55736.724960000007</v>
      </c>
    </row>
    <row r="9529" spans="1:7">
      <c r="A9529" s="190">
        <v>106480.68449894404</v>
      </c>
      <c r="F9529" s="174">
        <v>9523</v>
      </c>
      <c r="G9529" s="196">
        <v>64873.176345600019</v>
      </c>
    </row>
    <row r="9530" spans="1:7">
      <c r="A9530" s="190">
        <v>106480.68449894404</v>
      </c>
      <c r="F9530" s="174">
        <v>9524</v>
      </c>
      <c r="G9530" s="196">
        <v>43562.530991000007</v>
      </c>
    </row>
    <row r="9531" spans="1:7">
      <c r="A9531" s="190">
        <v>106480.68449894404</v>
      </c>
      <c r="F9531" s="174">
        <v>9525</v>
      </c>
      <c r="G9531" s="196">
        <v>60193.94864000001</v>
      </c>
    </row>
    <row r="9532" spans="1:7">
      <c r="A9532" s="190">
        <v>106480.68449894406</v>
      </c>
      <c r="F9532" s="174">
        <v>9526</v>
      </c>
      <c r="G9532" s="196">
        <v>72384.807290880024</v>
      </c>
    </row>
    <row r="9533" spans="1:7">
      <c r="A9533" s="190">
        <v>106480.68449894406</v>
      </c>
      <c r="F9533" s="174">
        <v>9527</v>
      </c>
      <c r="G9533" s="196">
        <v>89978.894745600017</v>
      </c>
    </row>
    <row r="9534" spans="1:7">
      <c r="A9534" s="190">
        <v>106480.68449894407</v>
      </c>
      <c r="F9534" s="174">
        <v>9528</v>
      </c>
      <c r="G9534" s="196">
        <v>72657.957507072031</v>
      </c>
    </row>
    <row r="9535" spans="1:7">
      <c r="A9535" s="190">
        <v>106493.87519999999</v>
      </c>
      <c r="F9535" s="174">
        <v>9529</v>
      </c>
      <c r="G9535" s="196">
        <v>62529.058367999998</v>
      </c>
    </row>
    <row r="9536" spans="1:7">
      <c r="A9536" s="190">
        <v>106493.87520000001</v>
      </c>
      <c r="F9536" s="174">
        <v>9530</v>
      </c>
      <c r="G9536" s="196">
        <v>55619.631000000001</v>
      </c>
    </row>
    <row r="9537" spans="1:7">
      <c r="A9537" s="190">
        <v>106493.87520000001</v>
      </c>
      <c r="F9537" s="174">
        <v>9531</v>
      </c>
      <c r="G9537" s="196">
        <v>45804.60416000001</v>
      </c>
    </row>
    <row r="9538" spans="1:7">
      <c r="A9538" s="190">
        <v>106704.85436104711</v>
      </c>
      <c r="F9538" s="174">
        <v>9532</v>
      </c>
      <c r="G9538" s="196">
        <v>116123.70567168001</v>
      </c>
    </row>
    <row r="9539" spans="1:7">
      <c r="A9539" s="190">
        <v>106718.07283200001</v>
      </c>
      <c r="F9539" s="174">
        <v>9533</v>
      </c>
      <c r="G9539" s="196">
        <v>60548.297922560014</v>
      </c>
    </row>
    <row r="9540" spans="1:7">
      <c r="A9540" s="190">
        <v>106763.42246483565</v>
      </c>
      <c r="F9540" s="174">
        <v>9534</v>
      </c>
      <c r="G9540" s="196">
        <v>51193.38112000002</v>
      </c>
    </row>
    <row r="9541" spans="1:7">
      <c r="A9541" s="190">
        <v>106822.94384197633</v>
      </c>
      <c r="F9541" s="174">
        <v>9535</v>
      </c>
      <c r="G9541" s="196">
        <v>54030.857695600003</v>
      </c>
    </row>
    <row r="9542" spans="1:7">
      <c r="A9542" s="190">
        <v>106822.94384197635</v>
      </c>
      <c r="F9542" s="174">
        <v>9536</v>
      </c>
      <c r="G9542" s="196">
        <v>64181.19579791362</v>
      </c>
    </row>
    <row r="9543" spans="1:7">
      <c r="A9543" s="190">
        <v>106822.94384197635</v>
      </c>
      <c r="F9543" s="174">
        <v>9537</v>
      </c>
      <c r="G9543" s="196">
        <v>76566.70267008002</v>
      </c>
    </row>
    <row r="9544" spans="1:7">
      <c r="A9544" s="190">
        <v>106822.94384197635</v>
      </c>
      <c r="F9544" s="174">
        <v>9538</v>
      </c>
      <c r="G9544" s="196">
        <v>51000.924800000008</v>
      </c>
    </row>
    <row r="9545" spans="1:7">
      <c r="A9545" s="190">
        <v>106822.94384197636</v>
      </c>
      <c r="F9545" s="174">
        <v>9539</v>
      </c>
      <c r="G9545" s="196">
        <v>52188.153470879995</v>
      </c>
    </row>
    <row r="9546" spans="1:7">
      <c r="A9546" s="190">
        <v>106822.94384197636</v>
      </c>
      <c r="F9546" s="174">
        <v>9540</v>
      </c>
      <c r="G9546" s="196">
        <v>61201.109760000007</v>
      </c>
    </row>
    <row r="9547" spans="1:7">
      <c r="A9547" s="190">
        <v>106822.94384197638</v>
      </c>
      <c r="F9547" s="174">
        <v>9541</v>
      </c>
      <c r="G9547" s="196">
        <v>57304.63910528001</v>
      </c>
    </row>
    <row r="9548" spans="1:7">
      <c r="A9548" s="190">
        <v>106822.94384197638</v>
      </c>
      <c r="F9548" s="174">
        <v>9542</v>
      </c>
      <c r="G9548" s="196">
        <v>54643.848000000005</v>
      </c>
    </row>
    <row r="9549" spans="1:7">
      <c r="A9549" s="190">
        <v>106822.94384197638</v>
      </c>
      <c r="F9549" s="174">
        <v>9543</v>
      </c>
      <c r="G9549" s="196">
        <v>68621.101449599999</v>
      </c>
    </row>
    <row r="9550" spans="1:7">
      <c r="A9550" s="190">
        <v>106822.94384197639</v>
      </c>
      <c r="F9550" s="174">
        <v>9544</v>
      </c>
      <c r="G9550" s="196">
        <v>68401.240320000012</v>
      </c>
    </row>
    <row r="9551" spans="1:7">
      <c r="A9551" s="190">
        <v>106882.49840271367</v>
      </c>
      <c r="F9551" s="174">
        <v>9545</v>
      </c>
      <c r="G9551" s="196">
        <v>38977.001412999998</v>
      </c>
    </row>
    <row r="9552" spans="1:7">
      <c r="A9552" s="190">
        <v>107047.83425006476</v>
      </c>
      <c r="F9552" s="174">
        <v>9546</v>
      </c>
      <c r="G9552" s="196">
        <v>61500.04375199999</v>
      </c>
    </row>
    <row r="9553" spans="1:7">
      <c r="A9553" s="190">
        <v>107047.83425006476</v>
      </c>
      <c r="F9553" s="174">
        <v>9547</v>
      </c>
      <c r="G9553" s="196">
        <v>80766.20602982401</v>
      </c>
    </row>
    <row r="9554" spans="1:7">
      <c r="A9554" s="190">
        <v>107166.30330432556</v>
      </c>
      <c r="F9554" s="174">
        <v>9548</v>
      </c>
      <c r="G9554" s="196">
        <v>51991.957405200003</v>
      </c>
    </row>
    <row r="9555" spans="1:7">
      <c r="A9555" s="190">
        <v>107166.30330432559</v>
      </c>
      <c r="F9555" s="174">
        <v>9549</v>
      </c>
      <c r="G9555" s="196">
        <v>68287.554048000005</v>
      </c>
    </row>
    <row r="9556" spans="1:7">
      <c r="A9556" s="190">
        <v>107224.10496000001</v>
      </c>
      <c r="F9556" s="174">
        <v>9550</v>
      </c>
      <c r="G9556" s="196">
        <v>76482.060533760028</v>
      </c>
    </row>
    <row r="9557" spans="1:7">
      <c r="A9557" s="190">
        <v>107224.10496000001</v>
      </c>
      <c r="F9557" s="174">
        <v>9551</v>
      </c>
      <c r="G9557" s="196">
        <v>82035.752860799985</v>
      </c>
    </row>
    <row r="9558" spans="1:7">
      <c r="A9558" s="190">
        <v>107226.04929043664</v>
      </c>
      <c r="F9558" s="174">
        <v>9552</v>
      </c>
      <c r="G9558" s="196">
        <v>46028.334632000006</v>
      </c>
    </row>
    <row r="9559" spans="1:7">
      <c r="A9559" s="190">
        <v>107226.04929043665</v>
      </c>
      <c r="F9559" s="174">
        <v>9553</v>
      </c>
      <c r="G9559" s="196">
        <v>89305.252753604655</v>
      </c>
    </row>
    <row r="9560" spans="1:7">
      <c r="A9560" s="190">
        <v>107568.75386880002</v>
      </c>
      <c r="F9560" s="174">
        <v>9554</v>
      </c>
      <c r="G9560" s="196">
        <v>64873.176345600019</v>
      </c>
    </row>
    <row r="9561" spans="1:7">
      <c r="A9561" s="190">
        <v>107568.75386880002</v>
      </c>
      <c r="F9561" s="174">
        <v>9555</v>
      </c>
      <c r="G9561" s="196">
        <v>81070.98416578563</v>
      </c>
    </row>
    <row r="9562" spans="1:7">
      <c r="A9562" s="190">
        <v>107568.75386880002</v>
      </c>
      <c r="F9562" s="174">
        <v>9556</v>
      </c>
      <c r="G9562" s="196">
        <v>63805.585558400009</v>
      </c>
    </row>
    <row r="9563" spans="1:7">
      <c r="A9563" s="190">
        <v>107568.75386880002</v>
      </c>
      <c r="F9563" s="174">
        <v>9557</v>
      </c>
      <c r="G9563" s="196">
        <v>56008.968416999996</v>
      </c>
    </row>
    <row r="9564" spans="1:7">
      <c r="A9564" s="190">
        <v>107568.75386880002</v>
      </c>
      <c r="F9564" s="174">
        <v>9558</v>
      </c>
      <c r="G9564" s="196">
        <v>41183.246776</v>
      </c>
    </row>
    <row r="9565" spans="1:7">
      <c r="A9565" s="190">
        <v>107568.75386880003</v>
      </c>
      <c r="F9565" s="174">
        <v>9559</v>
      </c>
      <c r="G9565" s="196">
        <v>57826.208832000004</v>
      </c>
    </row>
    <row r="9566" spans="1:7">
      <c r="A9566" s="190">
        <v>107628.72422400002</v>
      </c>
      <c r="F9566" s="174">
        <v>9560</v>
      </c>
      <c r="G9566" s="196">
        <v>39041.890982500001</v>
      </c>
    </row>
    <row r="9567" spans="1:7">
      <c r="A9567" s="190">
        <v>107628.72422400002</v>
      </c>
      <c r="F9567" s="174">
        <v>9561</v>
      </c>
      <c r="G9567" s="196">
        <v>74109.772799999992</v>
      </c>
    </row>
    <row r="9568" spans="1:7">
      <c r="A9568" s="190">
        <v>107628.72422400005</v>
      </c>
      <c r="F9568" s="174">
        <v>9562</v>
      </c>
      <c r="G9568" s="196">
        <v>74109.772799999992</v>
      </c>
    </row>
    <row r="9569" spans="1:7">
      <c r="A9569" s="190">
        <v>107628.72422400005</v>
      </c>
      <c r="F9569" s="174">
        <v>9563</v>
      </c>
      <c r="G9569" s="196">
        <v>76482.060533760014</v>
      </c>
    </row>
    <row r="9570" spans="1:7">
      <c r="A9570" s="190">
        <v>107855.31101184002</v>
      </c>
      <c r="F9570" s="174">
        <v>9564</v>
      </c>
      <c r="G9570" s="196">
        <v>61595.177772984011</v>
      </c>
    </row>
    <row r="9571" spans="1:7">
      <c r="A9571" s="190">
        <v>107855.31101184002</v>
      </c>
      <c r="F9571" s="174">
        <v>9565</v>
      </c>
      <c r="G9571" s="196">
        <v>74037.266956871987</v>
      </c>
    </row>
    <row r="9572" spans="1:7">
      <c r="A9572" s="190">
        <v>107855.31101184004</v>
      </c>
      <c r="F9572" s="174">
        <v>9566</v>
      </c>
      <c r="G9572" s="196">
        <v>51329.314810820011</v>
      </c>
    </row>
    <row r="9573" spans="1:7">
      <c r="A9573" s="190">
        <v>107855.31101184004</v>
      </c>
      <c r="F9573" s="174">
        <v>9567</v>
      </c>
      <c r="G9573" s="196">
        <v>64736.88816000001</v>
      </c>
    </row>
    <row r="9574" spans="1:7">
      <c r="A9574" s="190">
        <v>107914.51057766404</v>
      </c>
      <c r="F9574" s="174">
        <v>9568</v>
      </c>
      <c r="G9574" s="196">
        <v>61759.263881011226</v>
      </c>
    </row>
    <row r="9575" spans="1:7">
      <c r="A9575" s="190">
        <v>107974.67369472001</v>
      </c>
      <c r="F9575" s="174">
        <v>9569</v>
      </c>
      <c r="G9575" s="196">
        <v>63841.157632000024</v>
      </c>
    </row>
    <row r="9576" spans="1:7">
      <c r="A9576" s="190">
        <v>107974.67369472001</v>
      </c>
      <c r="F9576" s="174">
        <v>9570</v>
      </c>
      <c r="G9576" s="196">
        <v>61759.263881011211</v>
      </c>
    </row>
    <row r="9577" spans="1:7">
      <c r="A9577" s="190">
        <v>107974.67369472001</v>
      </c>
      <c r="F9577" s="174">
        <v>9571</v>
      </c>
      <c r="G9577" s="196">
        <v>89019.119868313646</v>
      </c>
    </row>
    <row r="9578" spans="1:7">
      <c r="A9578" s="190">
        <v>107974.67369472001</v>
      </c>
      <c r="F9578" s="174">
        <v>9572</v>
      </c>
      <c r="G9578" s="196">
        <v>45855.29578</v>
      </c>
    </row>
    <row r="9579" spans="1:7">
      <c r="A9579" s="190">
        <v>107974.67369472003</v>
      </c>
      <c r="F9579" s="174">
        <v>9573</v>
      </c>
      <c r="G9579" s="196">
        <v>49869.701280000001</v>
      </c>
    </row>
    <row r="9580" spans="1:7">
      <c r="A9580" s="190">
        <v>107974.67369472003</v>
      </c>
      <c r="F9580" s="174">
        <v>9574</v>
      </c>
      <c r="G9580" s="196">
        <v>48973.26</v>
      </c>
    </row>
    <row r="9581" spans="1:7">
      <c r="A9581" s="190">
        <v>107974.67369472003</v>
      </c>
      <c r="F9581" s="174">
        <v>9575</v>
      </c>
      <c r="G9581" s="196">
        <v>43187.813200000004</v>
      </c>
    </row>
    <row r="9582" spans="1:7">
      <c r="A9582" s="190">
        <v>107974.67369472003</v>
      </c>
      <c r="F9582" s="174">
        <v>9576</v>
      </c>
      <c r="G9582" s="196">
        <v>68659.35820800002</v>
      </c>
    </row>
    <row r="9583" spans="1:7">
      <c r="A9583" s="190">
        <v>107974.67369472004</v>
      </c>
      <c r="F9583" s="174">
        <v>9577</v>
      </c>
      <c r="G9583" s="196">
        <v>101481.79664987755</v>
      </c>
    </row>
    <row r="9584" spans="1:7">
      <c r="A9584" s="190">
        <v>107974.67369472004</v>
      </c>
      <c r="F9584" s="174">
        <v>9578</v>
      </c>
      <c r="G9584" s="196">
        <v>70373.34</v>
      </c>
    </row>
    <row r="9585" spans="1:7">
      <c r="A9585" s="190">
        <v>107974.67369472004</v>
      </c>
      <c r="F9585" s="174">
        <v>9579</v>
      </c>
      <c r="G9585" s="196">
        <v>59015.61630720002</v>
      </c>
    </row>
    <row r="9586" spans="1:7">
      <c r="A9586" s="190">
        <v>107974.67369472004</v>
      </c>
      <c r="F9586" s="174">
        <v>9580</v>
      </c>
      <c r="G9586" s="196">
        <v>48790.034709920008</v>
      </c>
    </row>
    <row r="9587" spans="1:7">
      <c r="A9587" s="190">
        <v>107974.67369472004</v>
      </c>
      <c r="F9587" s="174">
        <v>9581</v>
      </c>
      <c r="G9587" s="196">
        <v>91778.472640512016</v>
      </c>
    </row>
    <row r="9588" spans="1:7">
      <c r="A9588" s="190">
        <v>107974.67369472004</v>
      </c>
      <c r="F9588" s="174">
        <v>9582</v>
      </c>
      <c r="G9588" s="196">
        <v>51523.010338408014</v>
      </c>
    </row>
    <row r="9589" spans="1:7">
      <c r="A9589" s="190">
        <v>107974.67369472004</v>
      </c>
      <c r="F9589" s="174">
        <v>9583</v>
      </c>
      <c r="G9589" s="196">
        <v>69169.121280000007</v>
      </c>
    </row>
    <row r="9590" spans="1:7">
      <c r="A9590" s="190">
        <v>107974.67369472004</v>
      </c>
      <c r="F9590" s="174">
        <v>9584</v>
      </c>
      <c r="G9590" s="196">
        <v>61201.109759999992</v>
      </c>
    </row>
    <row r="9591" spans="1:7">
      <c r="A9591" s="190">
        <v>107974.67369472006</v>
      </c>
      <c r="F9591" s="174">
        <v>9585</v>
      </c>
      <c r="G9591" s="196">
        <v>113657.55125760002</v>
      </c>
    </row>
    <row r="9592" spans="1:7">
      <c r="A9592" s="190">
        <v>107974.67369472006</v>
      </c>
      <c r="F9592" s="174">
        <v>9586</v>
      </c>
      <c r="G9592" s="196">
        <v>48687.534637000004</v>
      </c>
    </row>
    <row r="9593" spans="1:7">
      <c r="A9593" s="190">
        <v>107974.67369472007</v>
      </c>
      <c r="F9593" s="174">
        <v>9587</v>
      </c>
      <c r="G9593" s="196">
        <v>65572.617599999998</v>
      </c>
    </row>
    <row r="9594" spans="1:7">
      <c r="A9594" s="190">
        <v>108201.98879723524</v>
      </c>
      <c r="F9594" s="174">
        <v>9588</v>
      </c>
      <c r="G9594" s="196">
        <v>54529.05</v>
      </c>
    </row>
    <row r="9595" spans="1:7">
      <c r="A9595" s="190">
        <v>108201.98879723524</v>
      </c>
      <c r="F9595" s="174">
        <v>9589</v>
      </c>
      <c r="G9595" s="196">
        <v>70887.047168000034</v>
      </c>
    </row>
    <row r="9596" spans="1:7">
      <c r="A9596" s="190">
        <v>108201.98879723526</v>
      </c>
      <c r="F9596" s="174">
        <v>9590</v>
      </c>
      <c r="G9596" s="196">
        <v>108321.73514588164</v>
      </c>
    </row>
    <row r="9597" spans="1:7">
      <c r="A9597" s="190">
        <v>108321.73514588161</v>
      </c>
      <c r="F9597" s="174">
        <v>9591</v>
      </c>
      <c r="G9597" s="196">
        <v>64736.888160000002</v>
      </c>
    </row>
    <row r="9598" spans="1:7">
      <c r="A9598" s="190">
        <v>108321.73514588163</v>
      </c>
      <c r="F9598" s="174">
        <v>9592</v>
      </c>
      <c r="G9598" s="196">
        <v>85337.878069248021</v>
      </c>
    </row>
    <row r="9599" spans="1:7">
      <c r="A9599" s="190">
        <v>108321.73514588163</v>
      </c>
      <c r="F9599" s="174">
        <v>9593</v>
      </c>
      <c r="G9599" s="196">
        <v>56969.272820000006</v>
      </c>
    </row>
    <row r="9600" spans="1:7">
      <c r="A9600" s="190">
        <v>108321.73514588163</v>
      </c>
      <c r="F9600" s="174">
        <v>9594</v>
      </c>
      <c r="G9600" s="196">
        <v>86679.286041600019</v>
      </c>
    </row>
    <row r="9601" spans="1:7">
      <c r="A9601" s="190">
        <v>108321.73514588163</v>
      </c>
      <c r="F9601" s="174">
        <v>9595</v>
      </c>
      <c r="G9601" s="196">
        <v>76770.672082944016</v>
      </c>
    </row>
    <row r="9602" spans="1:7">
      <c r="A9602" s="190">
        <v>108321.73514588163</v>
      </c>
      <c r="F9602" s="174">
        <v>9596</v>
      </c>
      <c r="G9602" s="196">
        <v>68621.101449599999</v>
      </c>
    </row>
    <row r="9603" spans="1:7">
      <c r="A9603" s="190">
        <v>108321.73514588163</v>
      </c>
      <c r="F9603" s="174">
        <v>9597</v>
      </c>
      <c r="G9603" s="196">
        <v>48946.859821487604</v>
      </c>
    </row>
    <row r="9604" spans="1:7">
      <c r="A9604" s="190">
        <v>108321.73514588164</v>
      </c>
      <c r="F9604" s="174">
        <v>9598</v>
      </c>
      <c r="G9604" s="196">
        <v>43654.241582560011</v>
      </c>
    </row>
    <row r="9605" spans="1:7">
      <c r="A9605" s="190">
        <v>108321.73514588164</v>
      </c>
      <c r="F9605" s="174">
        <v>9599</v>
      </c>
      <c r="G9605" s="196">
        <v>36709.641220000005</v>
      </c>
    </row>
    <row r="9606" spans="1:7">
      <c r="A9606" s="190">
        <v>108321.73514588164</v>
      </c>
      <c r="F9606" s="174">
        <v>9600</v>
      </c>
      <c r="G9606" s="196">
        <v>49419.89613120001</v>
      </c>
    </row>
    <row r="9607" spans="1:7">
      <c r="A9607" s="190">
        <v>108321.73514588164</v>
      </c>
      <c r="F9607" s="174">
        <v>9601</v>
      </c>
      <c r="G9607" s="196">
        <v>45536.540000000008</v>
      </c>
    </row>
    <row r="9608" spans="1:7">
      <c r="A9608" s="190">
        <v>108321.73514588164</v>
      </c>
      <c r="F9608" s="174">
        <v>9602</v>
      </c>
      <c r="G9608" s="196">
        <v>58205.398550999991</v>
      </c>
    </row>
    <row r="9609" spans="1:7">
      <c r="A9609" s="190">
        <v>108382.12529356801</v>
      </c>
      <c r="F9609" s="174">
        <v>9603</v>
      </c>
      <c r="G9609" s="196">
        <v>46694.663631839998</v>
      </c>
    </row>
    <row r="9610" spans="1:7">
      <c r="A9610" s="190">
        <v>108382.12529356802</v>
      </c>
      <c r="F9610" s="174">
        <v>9604</v>
      </c>
      <c r="G9610" s="196">
        <v>75792.222340710417</v>
      </c>
    </row>
    <row r="9611" spans="1:7">
      <c r="A9611" s="190">
        <v>108382.12529356802</v>
      </c>
      <c r="F9611" s="174">
        <v>9605</v>
      </c>
      <c r="G9611" s="196">
        <v>110889.35845363719</v>
      </c>
    </row>
    <row r="9612" spans="1:7">
      <c r="A9612" s="190">
        <v>108382.12529356802</v>
      </c>
      <c r="F9612" s="174">
        <v>9606</v>
      </c>
      <c r="G9612" s="196">
        <v>66948.582400000014</v>
      </c>
    </row>
    <row r="9613" spans="1:7">
      <c r="A9613" s="190">
        <v>108382.12529356802</v>
      </c>
      <c r="F9613" s="174">
        <v>9607</v>
      </c>
      <c r="G9613" s="196">
        <v>48552.880409600017</v>
      </c>
    </row>
    <row r="9614" spans="1:7">
      <c r="A9614" s="190">
        <v>108382.12529356802</v>
      </c>
      <c r="F9614" s="174">
        <v>9608</v>
      </c>
      <c r="G9614" s="196">
        <v>54060.980288000013</v>
      </c>
    </row>
    <row r="9615" spans="1:7">
      <c r="A9615" s="190">
        <v>108382.12529356804</v>
      </c>
      <c r="F9615" s="174">
        <v>9609</v>
      </c>
      <c r="G9615" s="196">
        <v>51000.924800000008</v>
      </c>
    </row>
    <row r="9616" spans="1:7">
      <c r="A9616" s="190">
        <v>108382.12529356804</v>
      </c>
      <c r="F9616" s="174">
        <v>9610</v>
      </c>
      <c r="G9616" s="196">
        <v>43350.786080000013</v>
      </c>
    </row>
    <row r="9617" spans="1:7">
      <c r="A9617" s="190">
        <v>108382.12529356807</v>
      </c>
      <c r="F9617" s="174">
        <v>9611</v>
      </c>
      <c r="G9617" s="196">
        <v>60842.94</v>
      </c>
    </row>
    <row r="9618" spans="1:7">
      <c r="A9618" s="190">
        <v>108382.12529356807</v>
      </c>
      <c r="F9618" s="174">
        <v>9612</v>
      </c>
      <c r="G9618" s="196">
        <v>81945.064857600009</v>
      </c>
    </row>
    <row r="9619" spans="1:7">
      <c r="A9619" s="190">
        <v>108549.7809040835</v>
      </c>
      <c r="F9619" s="174">
        <v>9613</v>
      </c>
      <c r="G9619" s="196">
        <v>41761.072942500003</v>
      </c>
    </row>
    <row r="9620" spans="1:7">
      <c r="A9620" s="190">
        <v>108549.78090408351</v>
      </c>
      <c r="F9620" s="174">
        <v>9614</v>
      </c>
      <c r="G9620" s="196">
        <v>57705.771579016982</v>
      </c>
    </row>
    <row r="9621" spans="1:7">
      <c r="A9621" s="190">
        <v>108610.2981889229</v>
      </c>
      <c r="F9621" s="174">
        <v>9615</v>
      </c>
      <c r="G9621" s="196">
        <v>54439.407150016021</v>
      </c>
    </row>
    <row r="9622" spans="1:7">
      <c r="A9622" s="190">
        <v>108610.29818892291</v>
      </c>
      <c r="F9622" s="174">
        <v>9616</v>
      </c>
      <c r="G9622" s="196">
        <v>91778.472640512016</v>
      </c>
    </row>
    <row r="9623" spans="1:7">
      <c r="A9623" s="190">
        <v>108610.29818892293</v>
      </c>
      <c r="F9623" s="174">
        <v>9617</v>
      </c>
      <c r="G9623" s="196">
        <v>48606.613526799993</v>
      </c>
    </row>
    <row r="9624" spans="1:7">
      <c r="A9624" s="190">
        <v>108669.91215170767</v>
      </c>
      <c r="F9624" s="174">
        <v>9618</v>
      </c>
      <c r="G9624" s="196">
        <v>87334.70364057603</v>
      </c>
    </row>
    <row r="9625" spans="1:7">
      <c r="A9625" s="190">
        <v>108728.52479999998</v>
      </c>
      <c r="F9625" s="174">
        <v>9619</v>
      </c>
      <c r="G9625" s="196">
        <v>41539.818749999999</v>
      </c>
    </row>
    <row r="9626" spans="1:7">
      <c r="A9626" s="190">
        <v>108730.49641058306</v>
      </c>
      <c r="F9626" s="174">
        <v>9620</v>
      </c>
      <c r="G9626" s="196">
        <v>43490.127892400007</v>
      </c>
    </row>
    <row r="9627" spans="1:7">
      <c r="A9627" s="190">
        <v>108730.49641058307</v>
      </c>
      <c r="F9627" s="174">
        <v>9621</v>
      </c>
      <c r="G9627" s="196">
        <v>39124.084437200007</v>
      </c>
    </row>
    <row r="9628" spans="1:7">
      <c r="A9628" s="190">
        <v>108730.49641058307</v>
      </c>
      <c r="F9628" s="174">
        <v>9622</v>
      </c>
      <c r="G9628" s="196">
        <v>82345.321739520019</v>
      </c>
    </row>
    <row r="9629" spans="1:7">
      <c r="A9629" s="190">
        <v>108730.49641058307</v>
      </c>
      <c r="F9629" s="174">
        <v>9623</v>
      </c>
      <c r="G9629" s="196">
        <v>64145.434256216344</v>
      </c>
    </row>
    <row r="9630" spans="1:7">
      <c r="A9630" s="190">
        <v>108730.49641058309</v>
      </c>
      <c r="F9630" s="174">
        <v>9624</v>
      </c>
      <c r="G9630" s="196">
        <v>52020.943296000005</v>
      </c>
    </row>
    <row r="9631" spans="1:7">
      <c r="A9631" s="190">
        <v>108791.1144456192</v>
      </c>
      <c r="F9631" s="174">
        <v>9625</v>
      </c>
      <c r="G9631" s="196">
        <v>61072.536</v>
      </c>
    </row>
    <row r="9632" spans="1:7">
      <c r="A9632" s="190">
        <v>109138.82112000001</v>
      </c>
      <c r="F9632" s="174">
        <v>9626</v>
      </c>
      <c r="G9632" s="196">
        <v>51716.499000000003</v>
      </c>
    </row>
    <row r="9633" spans="1:7">
      <c r="A9633" s="190">
        <v>109138.82112000001</v>
      </c>
      <c r="F9633" s="174">
        <v>9627</v>
      </c>
      <c r="G9633" s="196">
        <v>67417.222476800016</v>
      </c>
    </row>
    <row r="9634" spans="1:7">
      <c r="A9634" s="190">
        <v>109138.82112000001</v>
      </c>
      <c r="F9634" s="174">
        <v>9628</v>
      </c>
      <c r="G9634" s="196">
        <v>51357.931273600014</v>
      </c>
    </row>
    <row r="9635" spans="1:7">
      <c r="A9635" s="190">
        <v>109138.82112000001</v>
      </c>
      <c r="F9635" s="174">
        <v>9629</v>
      </c>
      <c r="G9635" s="196">
        <v>77017.434957496342</v>
      </c>
    </row>
    <row r="9636" spans="1:7">
      <c r="A9636" s="190">
        <v>109138.82112000002</v>
      </c>
      <c r="F9636" s="174">
        <v>9630</v>
      </c>
      <c r="G9636" s="196">
        <v>68880.049002240004</v>
      </c>
    </row>
    <row r="9637" spans="1:7">
      <c r="A9637" s="190">
        <v>109138.82112000004</v>
      </c>
      <c r="F9637" s="174">
        <v>9631</v>
      </c>
      <c r="G9637" s="196">
        <v>45632.406400000007</v>
      </c>
    </row>
    <row r="9638" spans="1:7">
      <c r="A9638" s="190">
        <v>109368.58705920003</v>
      </c>
      <c r="F9638" s="174">
        <v>9632</v>
      </c>
      <c r="G9638" s="196">
        <v>120477.00433305603</v>
      </c>
    </row>
    <row r="9639" spans="1:7">
      <c r="A9639" s="190">
        <v>109368.58705920004</v>
      </c>
      <c r="F9639" s="174">
        <v>9633</v>
      </c>
      <c r="G9639" s="196">
        <v>76854.240000000005</v>
      </c>
    </row>
    <row r="9640" spans="1:7">
      <c r="A9640" s="190">
        <v>109489.62447359999</v>
      </c>
      <c r="F9640" s="174">
        <v>9634</v>
      </c>
      <c r="G9640" s="196">
        <v>60320.67274240002</v>
      </c>
    </row>
    <row r="9641" spans="1:7">
      <c r="A9641" s="190">
        <v>109489.62447359999</v>
      </c>
      <c r="F9641" s="174">
        <v>9635</v>
      </c>
      <c r="G9641" s="196">
        <v>86727.610368000023</v>
      </c>
    </row>
    <row r="9642" spans="1:7">
      <c r="A9642" s="190">
        <v>109489.62447359999</v>
      </c>
      <c r="F9642" s="174">
        <v>9636</v>
      </c>
      <c r="G9642" s="196">
        <v>106421.35382753285</v>
      </c>
    </row>
    <row r="9643" spans="1:7">
      <c r="A9643" s="190">
        <v>109489.62447359999</v>
      </c>
      <c r="F9643" s="174">
        <v>9637</v>
      </c>
      <c r="G9643" s="196">
        <v>46176.282850460011</v>
      </c>
    </row>
    <row r="9644" spans="1:7">
      <c r="A9644" s="190">
        <v>109489.62447360001</v>
      </c>
      <c r="F9644" s="174">
        <v>9638</v>
      </c>
      <c r="G9644" s="196">
        <v>55234.001558400007</v>
      </c>
    </row>
    <row r="9645" spans="1:7">
      <c r="A9645" s="190">
        <v>109489.62447360002</v>
      </c>
      <c r="F9645" s="174">
        <v>9639</v>
      </c>
      <c r="G9645" s="196">
        <v>58018.909200000002</v>
      </c>
    </row>
    <row r="9646" spans="1:7">
      <c r="A9646" s="190">
        <v>109550.66572800001</v>
      </c>
      <c r="F9646" s="174">
        <v>9640</v>
      </c>
      <c r="G9646" s="196">
        <v>90508.581824102439</v>
      </c>
    </row>
    <row r="9647" spans="1:7">
      <c r="A9647" s="190">
        <v>109550.66572800002</v>
      </c>
      <c r="F9647" s="174">
        <v>9641</v>
      </c>
      <c r="G9647" s="196">
        <v>68545.242931200017</v>
      </c>
    </row>
    <row r="9648" spans="1:7">
      <c r="A9648" s="190">
        <v>109550.66572800005</v>
      </c>
      <c r="F9648" s="174">
        <v>9642</v>
      </c>
      <c r="G9648" s="196">
        <v>68145.328479549455</v>
      </c>
    </row>
    <row r="9649" spans="1:7">
      <c r="A9649" s="190">
        <v>109720.12894617602</v>
      </c>
      <c r="F9649" s="174">
        <v>9643</v>
      </c>
      <c r="G9649" s="196">
        <v>58891.63392</v>
      </c>
    </row>
    <row r="9650" spans="1:7">
      <c r="A9650" s="190">
        <v>109720.12894617602</v>
      </c>
      <c r="F9650" s="174">
        <v>9644</v>
      </c>
      <c r="G9650" s="196">
        <v>72932.138478796827</v>
      </c>
    </row>
    <row r="9651" spans="1:7">
      <c r="A9651" s="190">
        <v>109720.12894617602</v>
      </c>
      <c r="F9651" s="174">
        <v>9645</v>
      </c>
      <c r="G9651" s="196">
        <v>77684.265792000006</v>
      </c>
    </row>
    <row r="9652" spans="1:7">
      <c r="A9652" s="190">
        <v>109720.12894617602</v>
      </c>
      <c r="F9652" s="174">
        <v>9646</v>
      </c>
      <c r="G9652" s="196">
        <v>96405.958656000032</v>
      </c>
    </row>
    <row r="9653" spans="1:7">
      <c r="A9653" s="190">
        <v>109720.12894617602</v>
      </c>
      <c r="F9653" s="174">
        <v>9647</v>
      </c>
      <c r="G9653" s="196">
        <v>67201.218560000008</v>
      </c>
    </row>
    <row r="9654" spans="1:7">
      <c r="A9654" s="190">
        <v>109720.12894617603</v>
      </c>
      <c r="F9654" s="174">
        <v>9648</v>
      </c>
      <c r="G9654" s="196">
        <v>57241.290588160038</v>
      </c>
    </row>
    <row r="9655" spans="1:7">
      <c r="A9655" s="190">
        <v>109902.79286783998</v>
      </c>
      <c r="F9655" s="174">
        <v>9649</v>
      </c>
      <c r="G9655" s="196">
        <v>64386.324960000005</v>
      </c>
    </row>
    <row r="9656" spans="1:7">
      <c r="A9656" s="190">
        <v>109902.79286783999</v>
      </c>
      <c r="F9656" s="174">
        <v>9650</v>
      </c>
      <c r="G9656" s="196">
        <v>65226.390297600003</v>
      </c>
    </row>
    <row r="9657" spans="1:7">
      <c r="A9657" s="190">
        <v>109902.79286783999</v>
      </c>
      <c r="F9657" s="174">
        <v>9651</v>
      </c>
      <c r="G9657" s="196">
        <v>74742.169600000023</v>
      </c>
    </row>
    <row r="9658" spans="1:7">
      <c r="A9658" s="190">
        <v>109902.79286784001</v>
      </c>
      <c r="F9658" s="174">
        <v>9652</v>
      </c>
      <c r="G9658" s="196">
        <v>103681.88006400001</v>
      </c>
    </row>
    <row r="9659" spans="1:7">
      <c r="A9659" s="190">
        <v>109902.79286784001</v>
      </c>
      <c r="F9659" s="174">
        <v>9653</v>
      </c>
      <c r="G9659" s="196">
        <v>58386.116399923216</v>
      </c>
    </row>
    <row r="9660" spans="1:7">
      <c r="A9660" s="190">
        <v>109902.79286784001</v>
      </c>
      <c r="F9660" s="174">
        <v>9654</v>
      </c>
      <c r="G9660" s="196">
        <v>52078.514492999995</v>
      </c>
    </row>
    <row r="9661" spans="1:7">
      <c r="A9661" s="190">
        <v>109902.79286784002</v>
      </c>
      <c r="F9661" s="174">
        <v>9655</v>
      </c>
      <c r="G9661" s="196">
        <v>60481.363640320022</v>
      </c>
    </row>
    <row r="9662" spans="1:7">
      <c r="A9662" s="190">
        <v>109902.79286784002</v>
      </c>
      <c r="F9662" s="174">
        <v>9656</v>
      </c>
      <c r="G9662" s="196">
        <v>76685.143208559384</v>
      </c>
    </row>
    <row r="9663" spans="1:7">
      <c r="A9663" s="190">
        <v>109902.79286784002</v>
      </c>
      <c r="F9663" s="174">
        <v>9657</v>
      </c>
      <c r="G9663" s="196">
        <v>76321.383936000027</v>
      </c>
    </row>
    <row r="9664" spans="1:7">
      <c r="A9664" s="190">
        <v>109902.79286784003</v>
      </c>
      <c r="F9664" s="174">
        <v>9658</v>
      </c>
      <c r="G9664" s="196">
        <v>67201.218560000008</v>
      </c>
    </row>
    <row r="9665" spans="1:7">
      <c r="A9665" s="190">
        <v>109902.79286784003</v>
      </c>
      <c r="F9665" s="174">
        <v>9659</v>
      </c>
      <c r="G9665" s="196">
        <v>127705.62459303941</v>
      </c>
    </row>
    <row r="9666" spans="1:7">
      <c r="A9666" s="190">
        <v>109902.79286784003</v>
      </c>
      <c r="F9666" s="174">
        <v>9660</v>
      </c>
      <c r="G9666" s="196">
        <v>100776.36211507204</v>
      </c>
    </row>
    <row r="9667" spans="1:7">
      <c r="A9667" s="190">
        <v>109902.79286784003</v>
      </c>
      <c r="F9667" s="174">
        <v>9661</v>
      </c>
      <c r="G9667" s="196">
        <v>54614.390958712487</v>
      </c>
    </row>
    <row r="9668" spans="1:7">
      <c r="A9668" s="190">
        <v>109902.79286784005</v>
      </c>
      <c r="F9668" s="174">
        <v>9662</v>
      </c>
      <c r="G9668" s="196">
        <v>51000.924800000008</v>
      </c>
    </row>
    <row r="9669" spans="1:7">
      <c r="A9669" s="190">
        <v>110072.80078921732</v>
      </c>
      <c r="F9669" s="174">
        <v>9663</v>
      </c>
      <c r="G9669" s="196">
        <v>92124.806499532831</v>
      </c>
    </row>
    <row r="9670" spans="1:7">
      <c r="A9670" s="190">
        <v>110134.16716861443</v>
      </c>
      <c r="F9670" s="174">
        <v>9664</v>
      </c>
      <c r="G9670" s="196">
        <v>57520.883026432013</v>
      </c>
    </row>
    <row r="9671" spans="1:7">
      <c r="A9671" s="190">
        <v>110315.51999999999</v>
      </c>
      <c r="F9671" s="174">
        <v>9665</v>
      </c>
      <c r="G9671" s="196">
        <v>51380.514087526419</v>
      </c>
    </row>
    <row r="9672" spans="1:7">
      <c r="A9672" s="190">
        <v>110317.52038809602</v>
      </c>
      <c r="F9672" s="174">
        <v>9666</v>
      </c>
      <c r="G9672" s="196">
        <v>86861.768749056035</v>
      </c>
    </row>
    <row r="9673" spans="1:7">
      <c r="A9673" s="190">
        <v>110317.52038809603</v>
      </c>
      <c r="F9673" s="174">
        <v>9667</v>
      </c>
      <c r="G9673" s="196">
        <v>91585.660723199995</v>
      </c>
    </row>
    <row r="9674" spans="1:7">
      <c r="A9674" s="190">
        <v>110317.52038809603</v>
      </c>
      <c r="F9674" s="174">
        <v>9668</v>
      </c>
      <c r="G9674" s="196">
        <v>75790.848000000013</v>
      </c>
    </row>
    <row r="9675" spans="1:7">
      <c r="A9675" s="190">
        <v>110670.10559999998</v>
      </c>
      <c r="F9675" s="174">
        <v>9669</v>
      </c>
      <c r="G9675" s="196">
        <v>95377.628430336015</v>
      </c>
    </row>
    <row r="9676" spans="1:7">
      <c r="A9676" s="190">
        <v>110670.10560000001</v>
      </c>
      <c r="F9676" s="174">
        <v>9670</v>
      </c>
      <c r="G9676" s="196">
        <v>72657.957507072017</v>
      </c>
    </row>
    <row r="9677" spans="1:7">
      <c r="A9677" s="190">
        <v>110889.35845363721</v>
      </c>
      <c r="F9677" s="174">
        <v>9671</v>
      </c>
      <c r="G9677" s="196">
        <v>38977.001412999998</v>
      </c>
    </row>
    <row r="9678" spans="1:7">
      <c r="A9678" s="190">
        <v>110903.09529600001</v>
      </c>
      <c r="F9678" s="174">
        <v>9672</v>
      </c>
      <c r="G9678" s="196">
        <v>48708.943239488028</v>
      </c>
    </row>
    <row r="9679" spans="1:7">
      <c r="A9679" s="190">
        <v>111087.72864000002</v>
      </c>
      <c r="F9679" s="174">
        <v>9673</v>
      </c>
      <c r="G9679" s="196">
        <v>55350.283666944015</v>
      </c>
    </row>
    <row r="9680" spans="1:7">
      <c r="A9680" s="190">
        <v>111087.72864000002</v>
      </c>
      <c r="F9680" s="174">
        <v>9674</v>
      </c>
      <c r="G9680" s="196">
        <v>108380.16</v>
      </c>
    </row>
    <row r="9681" spans="1:7">
      <c r="A9681" s="190">
        <v>111245.78853438103</v>
      </c>
      <c r="F9681" s="174">
        <v>9675</v>
      </c>
      <c r="G9681" s="196">
        <v>44340.433330124986</v>
      </c>
    </row>
    <row r="9682" spans="1:7">
      <c r="A9682" s="190">
        <v>111321.59754239999</v>
      </c>
      <c r="F9682" s="174">
        <v>9676</v>
      </c>
      <c r="G9682" s="196">
        <v>80766.206029824039</v>
      </c>
    </row>
    <row r="9683" spans="1:7">
      <c r="A9683" s="190">
        <v>111321.59754239999</v>
      </c>
      <c r="F9683" s="174">
        <v>9677</v>
      </c>
      <c r="G9683" s="196">
        <v>58450.731887385598</v>
      </c>
    </row>
    <row r="9684" spans="1:7">
      <c r="A9684" s="190">
        <v>111321.59754240002</v>
      </c>
      <c r="F9684" s="174">
        <v>9678</v>
      </c>
      <c r="G9684" s="196">
        <v>43910.428800000009</v>
      </c>
    </row>
    <row r="9685" spans="1:7">
      <c r="A9685" s="190">
        <v>111444.79633920001</v>
      </c>
      <c r="F9685" s="174">
        <v>9679</v>
      </c>
      <c r="G9685" s="196">
        <v>73084.354560000022</v>
      </c>
    </row>
    <row r="9686" spans="1:7">
      <c r="A9686" s="190">
        <v>111506.927616</v>
      </c>
      <c r="F9686" s="174">
        <v>9680</v>
      </c>
      <c r="G9686" s="196">
        <v>64873.176345600012</v>
      </c>
    </row>
    <row r="9687" spans="1:7">
      <c r="A9687" s="190">
        <v>111665.58396281267</v>
      </c>
      <c r="F9687" s="174">
        <v>9681</v>
      </c>
      <c r="G9687" s="196">
        <v>58767.911999999989</v>
      </c>
    </row>
    <row r="9688" spans="1:7">
      <c r="A9688" s="190">
        <v>112084.93105152005</v>
      </c>
      <c r="F9688" s="174">
        <v>9682</v>
      </c>
      <c r="G9688" s="196">
        <v>65226.390297600003</v>
      </c>
    </row>
    <row r="9689" spans="1:7">
      <c r="A9689" s="190">
        <v>112084.93105152006</v>
      </c>
      <c r="F9689" s="174">
        <v>9683</v>
      </c>
      <c r="G9689" s="196">
        <v>98334.077829120026</v>
      </c>
    </row>
    <row r="9690" spans="1:7">
      <c r="A9690" s="190">
        <v>112445.20404418565</v>
      </c>
      <c r="F9690" s="174">
        <v>9684</v>
      </c>
      <c r="G9690" s="196">
        <v>112507.89305548806</v>
      </c>
    </row>
    <row r="9691" spans="1:7">
      <c r="A9691" s="190">
        <v>112445.20404418565</v>
      </c>
      <c r="F9691" s="174">
        <v>9685</v>
      </c>
      <c r="G9691" s="196">
        <v>95377.62843033603</v>
      </c>
    </row>
    <row r="9692" spans="1:7">
      <c r="A9692" s="190">
        <v>112507.89305548806</v>
      </c>
      <c r="F9692" s="174">
        <v>9686</v>
      </c>
      <c r="G9692" s="196">
        <v>77144.255999999994</v>
      </c>
    </row>
    <row r="9693" spans="1:7">
      <c r="A9693" s="190">
        <v>112507.89305548806</v>
      </c>
      <c r="F9693" s="174">
        <v>9687</v>
      </c>
      <c r="G9693" s="196">
        <v>41251.80934</v>
      </c>
    </row>
    <row r="9694" spans="1:7">
      <c r="A9694" s="190">
        <v>112806.6350571848</v>
      </c>
      <c r="F9694" s="174">
        <v>9688</v>
      </c>
      <c r="G9694" s="196">
        <v>83141.130239999999</v>
      </c>
    </row>
    <row r="9695" spans="1:7">
      <c r="A9695" s="190">
        <v>112806.6350571848</v>
      </c>
      <c r="F9695" s="174">
        <v>9689</v>
      </c>
      <c r="G9695" s="196">
        <v>67417.222476800016</v>
      </c>
    </row>
    <row r="9696" spans="1:7">
      <c r="A9696" s="190">
        <v>112806.6350571848</v>
      </c>
      <c r="F9696" s="174">
        <v>9690</v>
      </c>
      <c r="G9696" s="196">
        <v>82208.459708928014</v>
      </c>
    </row>
    <row r="9697" spans="1:7">
      <c r="A9697" s="190">
        <v>112806.63505718482</v>
      </c>
      <c r="F9697" s="174">
        <v>9691</v>
      </c>
      <c r="G9697" s="196">
        <v>43562.530991000007</v>
      </c>
    </row>
    <row r="9698" spans="1:7">
      <c r="A9698" s="190">
        <v>112806.63505718482</v>
      </c>
      <c r="F9698" s="174">
        <v>9692</v>
      </c>
      <c r="G9698" s="196">
        <v>65463.632640000018</v>
      </c>
    </row>
    <row r="9699" spans="1:7">
      <c r="A9699" s="190">
        <v>112806.63505718483</v>
      </c>
      <c r="F9699" s="174">
        <v>9693</v>
      </c>
      <c r="G9699" s="196">
        <v>77847.81161472002</v>
      </c>
    </row>
    <row r="9700" spans="1:7">
      <c r="A9700" s="190">
        <v>112806.63505718483</v>
      </c>
      <c r="F9700" s="174">
        <v>9694</v>
      </c>
      <c r="G9700" s="196">
        <v>34874.159159000003</v>
      </c>
    </row>
    <row r="9701" spans="1:7">
      <c r="A9701" s="190">
        <v>112806.63505718483</v>
      </c>
      <c r="F9701" s="174">
        <v>9695</v>
      </c>
      <c r="G9701" s="196">
        <v>49974.690124799999</v>
      </c>
    </row>
    <row r="9702" spans="1:7">
      <c r="A9702" s="190">
        <v>112806.63505718485</v>
      </c>
      <c r="F9702" s="174">
        <v>9696</v>
      </c>
      <c r="G9702" s="196">
        <v>86861.76874905602</v>
      </c>
    </row>
    <row r="9703" spans="1:7">
      <c r="A9703" s="190">
        <v>112869.52556888068</v>
      </c>
      <c r="F9703" s="174">
        <v>9697</v>
      </c>
      <c r="G9703" s="196">
        <v>38895.116956249985</v>
      </c>
    </row>
    <row r="9704" spans="1:7">
      <c r="A9704" s="190">
        <v>112869.52556888068</v>
      </c>
      <c r="F9704" s="174">
        <v>9698</v>
      </c>
      <c r="G9704" s="196">
        <v>108549.78090408348</v>
      </c>
    </row>
    <row r="9705" spans="1:7">
      <c r="A9705" s="190">
        <v>112869.52556888068</v>
      </c>
      <c r="F9705" s="174">
        <v>9699</v>
      </c>
      <c r="G9705" s="196">
        <v>49419.89613120001</v>
      </c>
    </row>
    <row r="9706" spans="1:7">
      <c r="A9706" s="190">
        <v>112869.52556888069</v>
      </c>
      <c r="F9706" s="174">
        <v>9700</v>
      </c>
      <c r="G9706" s="196">
        <v>106480.68449894404</v>
      </c>
    </row>
    <row r="9707" spans="1:7">
      <c r="A9707" s="190">
        <v>112869.52556888069</v>
      </c>
      <c r="F9707" s="174">
        <v>9701</v>
      </c>
      <c r="G9707" s="196">
        <v>89978.894745600031</v>
      </c>
    </row>
    <row r="9708" spans="1:7">
      <c r="A9708" s="190">
        <v>112869.52556888069</v>
      </c>
      <c r="F9708" s="174">
        <v>9702</v>
      </c>
      <c r="G9708" s="196">
        <v>51716.499000000003</v>
      </c>
    </row>
    <row r="9709" spans="1:7">
      <c r="A9709" s="190">
        <v>112869.52556888069</v>
      </c>
      <c r="F9709" s="174">
        <v>9703</v>
      </c>
      <c r="G9709" s="196">
        <v>60447.663632384021</v>
      </c>
    </row>
    <row r="9710" spans="1:7">
      <c r="A9710" s="190">
        <v>112869.52556888069</v>
      </c>
      <c r="F9710" s="174">
        <v>9704</v>
      </c>
      <c r="G9710" s="196">
        <v>52188.15347088001</v>
      </c>
    </row>
    <row r="9711" spans="1:7">
      <c r="A9711" s="190">
        <v>112869.52556888071</v>
      </c>
      <c r="F9711" s="174">
        <v>9705</v>
      </c>
      <c r="G9711" s="196">
        <v>72657.957507072002</v>
      </c>
    </row>
    <row r="9712" spans="1:7">
      <c r="A9712" s="190">
        <v>112883.50771200001</v>
      </c>
      <c r="F9712" s="174">
        <v>9706</v>
      </c>
      <c r="G9712" s="196">
        <v>47987.825760000007</v>
      </c>
    </row>
    <row r="9713" spans="1:7">
      <c r="A9713" s="190">
        <v>113107.14562270994</v>
      </c>
      <c r="F9713" s="174">
        <v>9707</v>
      </c>
      <c r="G9713" s="196">
        <v>49316.072820000001</v>
      </c>
    </row>
    <row r="9714" spans="1:7">
      <c r="A9714" s="190">
        <v>113169.22781272577</v>
      </c>
      <c r="F9714" s="174">
        <v>9708</v>
      </c>
      <c r="G9714" s="196">
        <v>127296.45740851203</v>
      </c>
    </row>
    <row r="9715" spans="1:7">
      <c r="A9715" s="190">
        <v>113232.32047249493</v>
      </c>
      <c r="F9715" s="174">
        <v>9709</v>
      </c>
      <c r="G9715" s="196">
        <v>56692.361600000018</v>
      </c>
    </row>
    <row r="9716" spans="1:7">
      <c r="A9716" s="190">
        <v>113232.32047249495</v>
      </c>
      <c r="F9716" s="174">
        <v>9710</v>
      </c>
      <c r="G9716" s="196">
        <v>73319.268556800031</v>
      </c>
    </row>
    <row r="9717" spans="1:7">
      <c r="A9717" s="190">
        <v>113232.32047249495</v>
      </c>
      <c r="F9717" s="174">
        <v>9711</v>
      </c>
      <c r="G9717" s="196">
        <v>51357.931273600014</v>
      </c>
    </row>
    <row r="9718" spans="1:7">
      <c r="A9718" s="190">
        <v>113232.32047249496</v>
      </c>
      <c r="F9718" s="174">
        <v>9712</v>
      </c>
      <c r="G9718" s="196">
        <v>68287.55404800002</v>
      </c>
    </row>
    <row r="9719" spans="1:7">
      <c r="A9719" s="190">
        <v>113309.48321280001</v>
      </c>
      <c r="F9719" s="174">
        <v>9713</v>
      </c>
      <c r="G9719" s="196">
        <v>38787.545440000002</v>
      </c>
    </row>
    <row r="9720" spans="1:7">
      <c r="A9720" s="190">
        <v>113657.55125760003</v>
      </c>
      <c r="F9720" s="174">
        <v>9714</v>
      </c>
      <c r="G9720" s="196">
        <v>83408.369587199995</v>
      </c>
    </row>
    <row r="9721" spans="1:7">
      <c r="A9721" s="190">
        <v>113657.55125760003</v>
      </c>
      <c r="F9721" s="174">
        <v>9715</v>
      </c>
      <c r="G9721" s="196">
        <v>68144.092800000013</v>
      </c>
    </row>
    <row r="9722" spans="1:7">
      <c r="A9722" s="190">
        <v>113657.55125760003</v>
      </c>
      <c r="F9722" s="174">
        <v>9716</v>
      </c>
      <c r="G9722" s="196">
        <v>35324.371740000002</v>
      </c>
    </row>
    <row r="9723" spans="1:7">
      <c r="A9723" s="190">
        <v>113657.55125760003</v>
      </c>
      <c r="F9723" s="174">
        <v>9717</v>
      </c>
      <c r="G9723" s="196">
        <v>75749.991174932511</v>
      </c>
    </row>
    <row r="9724" spans="1:7">
      <c r="A9724" s="190">
        <v>113657.55125760003</v>
      </c>
      <c r="F9724" s="174">
        <v>9718</v>
      </c>
      <c r="G9724" s="196">
        <v>45728.474624000009</v>
      </c>
    </row>
    <row r="9725" spans="1:7">
      <c r="A9725" s="190">
        <v>114022.87910092801</v>
      </c>
      <c r="F9725" s="174">
        <v>9719</v>
      </c>
      <c r="G9725" s="196">
        <v>43417.845131360009</v>
      </c>
    </row>
    <row r="9726" spans="1:7">
      <c r="A9726" s="190">
        <v>114022.87910092804</v>
      </c>
      <c r="F9726" s="174">
        <v>9720</v>
      </c>
      <c r="G9726" s="196">
        <v>37585.131531360006</v>
      </c>
    </row>
    <row r="9727" spans="1:7">
      <c r="A9727" s="190">
        <v>114022.87910092804</v>
      </c>
      <c r="F9727" s="174">
        <v>9721</v>
      </c>
      <c r="G9727" s="196">
        <v>72505.314739200025</v>
      </c>
    </row>
    <row r="9728" spans="1:7">
      <c r="A9728" s="190">
        <v>114022.87910092804</v>
      </c>
      <c r="F9728" s="174">
        <v>9722</v>
      </c>
      <c r="G9728" s="196">
        <v>82656.058802688014</v>
      </c>
    </row>
    <row r="9729" spans="1:7">
      <c r="A9729" s="190">
        <v>114086.44767744001</v>
      </c>
      <c r="F9729" s="174">
        <v>9723</v>
      </c>
      <c r="G9729" s="196">
        <v>44912.852032499999</v>
      </c>
    </row>
    <row r="9730" spans="1:7">
      <c r="A9730" s="190">
        <v>114086.44767744001</v>
      </c>
      <c r="F9730" s="174">
        <v>9724</v>
      </c>
      <c r="G9730" s="196">
        <v>47607.623154449982</v>
      </c>
    </row>
    <row r="9731" spans="1:7">
      <c r="A9731" s="190">
        <v>114086.44767744002</v>
      </c>
      <c r="F9731" s="174">
        <v>9725</v>
      </c>
      <c r="G9731" s="196">
        <v>58230.99229382402</v>
      </c>
    </row>
    <row r="9732" spans="1:7">
      <c r="A9732" s="190">
        <v>114086.44767744002</v>
      </c>
      <c r="F9732" s="174">
        <v>9726</v>
      </c>
      <c r="G9732" s="196">
        <v>56126.882034720009</v>
      </c>
    </row>
    <row r="9733" spans="1:7">
      <c r="A9733" s="190">
        <v>114086.44767744002</v>
      </c>
      <c r="F9733" s="174">
        <v>9727</v>
      </c>
      <c r="G9733" s="196">
        <v>80945.769676800017</v>
      </c>
    </row>
    <row r="9734" spans="1:7">
      <c r="A9734" s="190">
        <v>114086.44767744002</v>
      </c>
      <c r="F9734" s="174">
        <v>9728</v>
      </c>
      <c r="G9734" s="196">
        <v>82381.530150420498</v>
      </c>
    </row>
    <row r="9735" spans="1:7">
      <c r="A9735" s="190">
        <v>114086.44767744002</v>
      </c>
      <c r="F9735" s="174">
        <v>9729</v>
      </c>
      <c r="G9735" s="196">
        <v>52385.089899071994</v>
      </c>
    </row>
    <row r="9736" spans="1:7">
      <c r="A9736" s="190">
        <v>114086.44767744002</v>
      </c>
      <c r="F9736" s="174">
        <v>9730</v>
      </c>
      <c r="G9736" s="196">
        <v>34874.159159000003</v>
      </c>
    </row>
    <row r="9737" spans="1:7">
      <c r="A9737" s="190">
        <v>114086.44767744004</v>
      </c>
      <c r="F9737" s="174">
        <v>9731</v>
      </c>
      <c r="G9737" s="196">
        <v>81070.984165785616</v>
      </c>
    </row>
    <row r="9738" spans="1:7">
      <c r="A9738" s="190">
        <v>114086.44767744004</v>
      </c>
      <c r="F9738" s="174">
        <v>9732</v>
      </c>
      <c r="G9738" s="196">
        <v>64981.178304000015</v>
      </c>
    </row>
    <row r="9739" spans="1:7">
      <c r="A9739" s="190">
        <v>114086.44767744005</v>
      </c>
      <c r="F9739" s="174">
        <v>9733</v>
      </c>
      <c r="G9739" s="196">
        <v>60548.297922560021</v>
      </c>
    </row>
    <row r="9740" spans="1:7">
      <c r="A9740" s="190">
        <v>114086.44767744005</v>
      </c>
      <c r="F9740" s="174">
        <v>9734</v>
      </c>
      <c r="G9740" s="196">
        <v>95737.544009318415</v>
      </c>
    </row>
    <row r="9741" spans="1:7">
      <c r="A9741" s="190">
        <v>114326.62967255044</v>
      </c>
      <c r="F9741" s="174">
        <v>9735</v>
      </c>
      <c r="G9741" s="196">
        <v>98127.493632000027</v>
      </c>
    </row>
    <row r="9742" spans="1:7">
      <c r="A9742" s="190">
        <v>114326.62967255045</v>
      </c>
      <c r="F9742" s="174">
        <v>9736</v>
      </c>
      <c r="G9742" s="196">
        <v>96769.754726400017</v>
      </c>
    </row>
    <row r="9743" spans="1:7">
      <c r="A9743" s="190">
        <v>114326.62967255045</v>
      </c>
      <c r="F9743" s="174">
        <v>9737</v>
      </c>
      <c r="G9743" s="196">
        <v>49234.107048000013</v>
      </c>
    </row>
    <row r="9744" spans="1:7">
      <c r="A9744" s="190">
        <v>114453.15411640321</v>
      </c>
      <c r="F9744" s="174">
        <v>9738</v>
      </c>
      <c r="G9744" s="196">
        <v>66031.625923200001</v>
      </c>
    </row>
    <row r="9745" spans="1:7">
      <c r="A9745" s="190">
        <v>114453.15411640321</v>
      </c>
      <c r="F9745" s="174">
        <v>9739</v>
      </c>
      <c r="G9745" s="196">
        <v>58670.236799999999</v>
      </c>
    </row>
    <row r="9746" spans="1:7">
      <c r="A9746" s="190">
        <v>114453.15411640322</v>
      </c>
      <c r="F9746" s="174">
        <v>9740</v>
      </c>
      <c r="G9746" s="196">
        <v>53857.743520000011</v>
      </c>
    </row>
    <row r="9747" spans="1:7">
      <c r="A9747" s="190">
        <v>114453.15411640322</v>
      </c>
      <c r="F9747" s="174">
        <v>9741</v>
      </c>
      <c r="G9747" s="196">
        <v>70110.049877280006</v>
      </c>
    </row>
    <row r="9748" spans="1:7">
      <c r="A9748" s="190">
        <v>114453.15411640322</v>
      </c>
      <c r="F9748" s="174">
        <v>9742</v>
      </c>
      <c r="G9748" s="196">
        <v>57858.447360000013</v>
      </c>
    </row>
    <row r="9749" spans="1:7">
      <c r="A9749" s="190">
        <v>114453.15411640322</v>
      </c>
      <c r="F9749" s="174">
        <v>9743</v>
      </c>
      <c r="G9749" s="196">
        <v>79736.83281571843</v>
      </c>
    </row>
    <row r="9750" spans="1:7">
      <c r="A9750" s="190">
        <v>114453.15411640324</v>
      </c>
      <c r="F9750" s="174">
        <v>9744</v>
      </c>
      <c r="G9750" s="196">
        <v>38977.001413000005</v>
      </c>
    </row>
    <row r="9751" spans="1:7">
      <c r="A9751" s="190">
        <v>114453.15411640324</v>
      </c>
      <c r="F9751" s="174">
        <v>9745</v>
      </c>
      <c r="G9751" s="196">
        <v>95377.628430336015</v>
      </c>
    </row>
    <row r="9752" spans="1:7">
      <c r="A9752" s="190">
        <v>114453.15411640324</v>
      </c>
      <c r="F9752" s="174">
        <v>9746</v>
      </c>
      <c r="G9752" s="196">
        <v>46028.334632000006</v>
      </c>
    </row>
    <row r="9753" spans="1:7">
      <c r="A9753" s="190">
        <v>114453.15411640324</v>
      </c>
      <c r="F9753" s="174">
        <v>9747</v>
      </c>
      <c r="G9753" s="196">
        <v>43867.468707937005</v>
      </c>
    </row>
    <row r="9754" spans="1:7">
      <c r="A9754" s="190">
        <v>114453.15411640324</v>
      </c>
      <c r="F9754" s="174">
        <v>9748</v>
      </c>
      <c r="G9754" s="196">
        <v>60093.903296000026</v>
      </c>
    </row>
    <row r="9755" spans="1:7">
      <c r="A9755" s="190">
        <v>114453.15411640324</v>
      </c>
      <c r="F9755" s="174">
        <v>9749</v>
      </c>
      <c r="G9755" s="196">
        <v>68651.27512535041</v>
      </c>
    </row>
    <row r="9756" spans="1:7">
      <c r="A9756" s="190">
        <v>114453.15411640325</v>
      </c>
      <c r="F9756" s="174">
        <v>9750</v>
      </c>
      <c r="G9756" s="196">
        <v>57304.639105280017</v>
      </c>
    </row>
    <row r="9757" spans="1:7">
      <c r="A9757" s="190">
        <v>114453.15411640325</v>
      </c>
      <c r="F9757" s="174">
        <v>9751</v>
      </c>
      <c r="G9757" s="196">
        <v>58018.909200000002</v>
      </c>
    </row>
    <row r="9758" spans="1:7">
      <c r="A9758" s="190">
        <v>114453.15411640325</v>
      </c>
      <c r="F9758" s="174">
        <v>9752</v>
      </c>
      <c r="G9758" s="196">
        <v>50916.158720000007</v>
      </c>
    </row>
    <row r="9759" spans="1:7">
      <c r="A9759" s="190">
        <v>114453.15411640327</v>
      </c>
      <c r="F9759" s="174">
        <v>9753</v>
      </c>
      <c r="G9759" s="196">
        <v>81205.952507904018</v>
      </c>
    </row>
    <row r="9760" spans="1:7">
      <c r="A9760" s="190">
        <v>114516.96257433604</v>
      </c>
      <c r="F9760" s="174">
        <v>9754</v>
      </c>
      <c r="G9760" s="196">
        <v>75708.436368588853</v>
      </c>
    </row>
    <row r="9761" spans="1:7">
      <c r="A9761" s="190">
        <v>114516.96257433604</v>
      </c>
      <c r="F9761" s="174">
        <v>9755</v>
      </c>
      <c r="G9761" s="196">
        <v>156569.07571199999</v>
      </c>
    </row>
    <row r="9762" spans="1:7">
      <c r="A9762" s="190">
        <v>114516.96257433605</v>
      </c>
      <c r="F9762" s="174">
        <v>9756</v>
      </c>
      <c r="G9762" s="196">
        <v>72001.305600000007</v>
      </c>
    </row>
    <row r="9763" spans="1:7">
      <c r="A9763" s="190">
        <v>114821.03925463452</v>
      </c>
      <c r="F9763" s="174">
        <v>9757</v>
      </c>
      <c r="G9763" s="196">
        <v>146682.57558527999</v>
      </c>
    </row>
    <row r="9764" spans="1:7">
      <c r="A9764" s="190">
        <v>114821.03925463452</v>
      </c>
      <c r="F9764" s="174">
        <v>9758</v>
      </c>
      <c r="G9764" s="196">
        <v>46125.236389120015</v>
      </c>
    </row>
    <row r="9765" spans="1:7">
      <c r="A9765" s="190">
        <v>114885.05281118209</v>
      </c>
      <c r="F9765" s="174">
        <v>9759</v>
      </c>
      <c r="G9765" s="196">
        <v>49234.107047999998</v>
      </c>
    </row>
    <row r="9766" spans="1:7">
      <c r="A9766" s="190">
        <v>114885.0528111821</v>
      </c>
      <c r="F9766" s="174">
        <v>9760</v>
      </c>
      <c r="G9766" s="196">
        <v>73165.236480000007</v>
      </c>
    </row>
    <row r="9767" spans="1:7">
      <c r="A9767" s="190">
        <v>114885.05281118212</v>
      </c>
      <c r="F9767" s="174">
        <v>9761</v>
      </c>
      <c r="G9767" s="196">
        <v>60548.297922560014</v>
      </c>
    </row>
    <row r="9768" spans="1:7">
      <c r="A9768" s="190">
        <v>114885.05281118213</v>
      </c>
      <c r="F9768" s="174">
        <v>9762</v>
      </c>
      <c r="G9768" s="196">
        <v>77392.219680000009</v>
      </c>
    </row>
    <row r="9769" spans="1:7">
      <c r="A9769" s="190">
        <v>114885.05281118213</v>
      </c>
      <c r="F9769" s="174">
        <v>9763</v>
      </c>
      <c r="G9769" s="196">
        <v>80596.529126400012</v>
      </c>
    </row>
    <row r="9770" spans="1:7">
      <c r="A9770" s="190">
        <v>115252.236288</v>
      </c>
      <c r="F9770" s="174">
        <v>9764</v>
      </c>
      <c r="G9770" s="196">
        <v>58141.054272000023</v>
      </c>
    </row>
    <row r="9771" spans="1:7">
      <c r="A9771" s="190">
        <v>115316.49024</v>
      </c>
      <c r="F9771" s="174">
        <v>9765</v>
      </c>
      <c r="G9771" s="196">
        <v>67305.171691520023</v>
      </c>
    </row>
    <row r="9772" spans="1:7">
      <c r="A9772" s="190">
        <v>115622.68990464001</v>
      </c>
      <c r="F9772" s="174">
        <v>9766</v>
      </c>
      <c r="G9772" s="196">
        <v>65190.046377119994</v>
      </c>
    </row>
    <row r="9773" spans="1:7">
      <c r="A9773" s="190">
        <v>115687.15038719999</v>
      </c>
      <c r="F9773" s="174">
        <v>9767</v>
      </c>
      <c r="G9773" s="196">
        <v>88733.903749120029</v>
      </c>
    </row>
    <row r="9774" spans="1:7">
      <c r="A9774" s="190">
        <v>115687.15038719999</v>
      </c>
      <c r="F9774" s="174">
        <v>9768</v>
      </c>
      <c r="G9774" s="196">
        <v>102190.31617536003</v>
      </c>
    </row>
    <row r="9775" spans="1:7">
      <c r="A9775" s="190">
        <v>115687.1503872</v>
      </c>
      <c r="F9775" s="174">
        <v>9769</v>
      </c>
      <c r="G9775" s="196">
        <v>46792.968186854414</v>
      </c>
    </row>
    <row r="9776" spans="1:7">
      <c r="A9776" s="190">
        <v>115687.1503872</v>
      </c>
      <c r="F9776" s="174">
        <v>9770</v>
      </c>
      <c r="G9776" s="196">
        <v>71612.702679777314</v>
      </c>
    </row>
    <row r="9777" spans="1:7">
      <c r="A9777" s="190">
        <v>115687.15038720002</v>
      </c>
      <c r="F9777" s="174">
        <v>9771</v>
      </c>
      <c r="G9777" s="196">
        <v>84568.16387489796</v>
      </c>
    </row>
    <row r="9778" spans="1:7">
      <c r="A9778" s="190">
        <v>115687.15038720002</v>
      </c>
      <c r="F9778" s="174">
        <v>9772</v>
      </c>
      <c r="G9778" s="196">
        <v>89978.894745600017</v>
      </c>
    </row>
    <row r="9779" spans="1:7">
      <c r="A9779" s="190">
        <v>115687.15038720002</v>
      </c>
      <c r="F9779" s="174">
        <v>9773</v>
      </c>
      <c r="G9779" s="196">
        <v>91585.66072320001</v>
      </c>
    </row>
    <row r="9780" spans="1:7">
      <c r="A9780" s="190">
        <v>115687.15038720002</v>
      </c>
      <c r="F9780" s="174">
        <v>9774</v>
      </c>
      <c r="G9780" s="196">
        <v>57304.639105280017</v>
      </c>
    </row>
    <row r="9781" spans="1:7">
      <c r="A9781" s="190">
        <v>115687.15038720002</v>
      </c>
      <c r="F9781" s="174">
        <v>9775</v>
      </c>
      <c r="G9781" s="196">
        <v>102462.54546124805</v>
      </c>
    </row>
    <row r="9782" spans="1:7">
      <c r="A9782" s="190">
        <v>115687.15038720002</v>
      </c>
      <c r="F9782" s="174">
        <v>9776</v>
      </c>
      <c r="G9782" s="196">
        <v>68621.101449599999</v>
      </c>
    </row>
    <row r="9783" spans="1:7">
      <c r="A9783" s="190">
        <v>115687.15038720003</v>
      </c>
      <c r="F9783" s="174">
        <v>9777</v>
      </c>
      <c r="G9783" s="196">
        <v>51911.655600000006</v>
      </c>
    </row>
    <row r="9784" spans="1:7">
      <c r="A9784" s="190">
        <v>115687.15038720003</v>
      </c>
      <c r="F9784" s="174">
        <v>9778</v>
      </c>
      <c r="G9784" s="196">
        <v>76482.060533760014</v>
      </c>
    </row>
    <row r="9785" spans="1:7">
      <c r="A9785" s="190">
        <v>115687.15038720003</v>
      </c>
      <c r="F9785" s="174">
        <v>9779</v>
      </c>
      <c r="G9785" s="196">
        <v>67417.222476800031</v>
      </c>
    </row>
    <row r="9786" spans="1:7">
      <c r="A9786" s="190">
        <v>115687.15038720003</v>
      </c>
      <c r="F9786" s="174">
        <v>9780</v>
      </c>
      <c r="G9786" s="196">
        <v>122235.47965440003</v>
      </c>
    </row>
    <row r="9787" spans="1:7">
      <c r="A9787" s="190">
        <v>115687.15038720003</v>
      </c>
      <c r="F9787" s="174">
        <v>9781</v>
      </c>
      <c r="G9787" s="196">
        <v>79481.357025280027</v>
      </c>
    </row>
    <row r="9788" spans="1:7">
      <c r="A9788" s="190">
        <v>115930.70228275201</v>
      </c>
      <c r="F9788" s="174">
        <v>9782</v>
      </c>
      <c r="G9788" s="196">
        <v>62965.619999999988</v>
      </c>
    </row>
    <row r="9789" spans="1:7">
      <c r="A9789" s="190">
        <v>115930.70228275201</v>
      </c>
      <c r="F9789" s="174">
        <v>9783</v>
      </c>
      <c r="G9789" s="196">
        <v>97447.143009484804</v>
      </c>
    </row>
    <row r="9790" spans="1:7">
      <c r="A9790" s="190">
        <v>115930.70228275201</v>
      </c>
      <c r="F9790" s="174">
        <v>9784</v>
      </c>
      <c r="G9790" s="196">
        <v>79481.357025280027</v>
      </c>
    </row>
    <row r="9791" spans="1:7">
      <c r="A9791" s="190">
        <v>115930.70228275203</v>
      </c>
      <c r="F9791" s="174">
        <v>9785</v>
      </c>
      <c r="G9791" s="196">
        <v>60127.406080000015</v>
      </c>
    </row>
    <row r="9792" spans="1:7">
      <c r="A9792" s="190">
        <v>115930.70228275206</v>
      </c>
      <c r="F9792" s="174">
        <v>9786</v>
      </c>
      <c r="G9792" s="196">
        <v>101156.65027399684</v>
      </c>
    </row>
    <row r="9793" spans="1:7">
      <c r="A9793" s="190">
        <v>116059.001942016</v>
      </c>
      <c r="F9793" s="174">
        <v>9787</v>
      </c>
      <c r="G9793" s="196">
        <v>54234.747724640009</v>
      </c>
    </row>
    <row r="9794" spans="1:7">
      <c r="A9794" s="190">
        <v>116059.001942016</v>
      </c>
      <c r="F9794" s="174">
        <v>9788</v>
      </c>
      <c r="G9794" s="196">
        <v>65463.632640000011</v>
      </c>
    </row>
    <row r="9795" spans="1:7">
      <c r="A9795" s="190">
        <v>116059.00194201602</v>
      </c>
      <c r="F9795" s="174">
        <v>9789</v>
      </c>
      <c r="G9795" s="196">
        <v>91778.472640512016</v>
      </c>
    </row>
    <row r="9796" spans="1:7">
      <c r="A9796" s="190">
        <v>116123.70567168001</v>
      </c>
      <c r="F9796" s="174">
        <v>9790</v>
      </c>
      <c r="G9796" s="196">
        <v>51357.931273600014</v>
      </c>
    </row>
    <row r="9797" spans="1:7">
      <c r="A9797" s="190">
        <v>116123.70567168001</v>
      </c>
      <c r="F9797" s="174">
        <v>9791</v>
      </c>
      <c r="G9797" s="196">
        <v>48531.540400000005</v>
      </c>
    </row>
    <row r="9798" spans="1:7">
      <c r="A9798" s="190">
        <v>116123.70567168003</v>
      </c>
      <c r="F9798" s="174">
        <v>9792</v>
      </c>
      <c r="G9798" s="196">
        <v>84250.238446796837</v>
      </c>
    </row>
    <row r="9799" spans="1:7">
      <c r="A9799" s="190">
        <v>116123.70567168003</v>
      </c>
      <c r="F9799" s="174">
        <v>9793</v>
      </c>
      <c r="G9799" s="196">
        <v>83396.52608000004</v>
      </c>
    </row>
    <row r="9800" spans="1:7">
      <c r="A9800" s="190">
        <v>116123.70567168003</v>
      </c>
      <c r="F9800" s="174">
        <v>9794</v>
      </c>
      <c r="G9800" s="196">
        <v>61397.827612800007</v>
      </c>
    </row>
    <row r="9801" spans="1:7">
      <c r="A9801" s="190">
        <v>116123.70567168004</v>
      </c>
      <c r="F9801" s="174">
        <v>9795</v>
      </c>
      <c r="G9801" s="196">
        <v>62625.784165056015</v>
      </c>
    </row>
    <row r="9802" spans="1:7">
      <c r="A9802" s="190">
        <v>116303.33668294657</v>
      </c>
      <c r="F9802" s="174">
        <v>9796</v>
      </c>
      <c r="G9802" s="196">
        <v>62425.131955199984</v>
      </c>
    </row>
    <row r="9803" spans="1:7">
      <c r="A9803" s="190">
        <v>116368.17663098885</v>
      </c>
      <c r="F9803" s="174">
        <v>9797</v>
      </c>
      <c r="G9803" s="196">
        <v>51465.120000000003</v>
      </c>
    </row>
    <row r="9804" spans="1:7">
      <c r="A9804" s="190">
        <v>116368.17663098886</v>
      </c>
      <c r="F9804" s="174">
        <v>9798</v>
      </c>
      <c r="G9804" s="196">
        <v>101806.1420544</v>
      </c>
    </row>
    <row r="9805" spans="1:7">
      <c r="A9805" s="190">
        <v>116368.17663098886</v>
      </c>
      <c r="F9805" s="174">
        <v>9799</v>
      </c>
      <c r="G9805" s="196">
        <v>54965.524992000006</v>
      </c>
    </row>
    <row r="9806" spans="1:7">
      <c r="A9806" s="190">
        <v>116496.96043991043</v>
      </c>
      <c r="F9806" s="174">
        <v>9800</v>
      </c>
      <c r="G9806" s="196">
        <v>107974.67369472006</v>
      </c>
    </row>
    <row r="9807" spans="1:7">
      <c r="A9807" s="190">
        <v>116496.96043991043</v>
      </c>
      <c r="F9807" s="174">
        <v>9801</v>
      </c>
      <c r="G9807" s="196">
        <v>58044.42094080001</v>
      </c>
    </row>
    <row r="9808" spans="1:7">
      <c r="A9808" s="190">
        <v>116934.45120000001</v>
      </c>
      <c r="F9808" s="174">
        <v>9802</v>
      </c>
      <c r="G9808" s="196">
        <v>82208.459708928014</v>
      </c>
    </row>
    <row r="9809" spans="1:7">
      <c r="A9809" s="190">
        <v>117180.628992</v>
      </c>
      <c r="F9809" s="174">
        <v>9803</v>
      </c>
      <c r="G9809" s="196">
        <v>57304.63910528001</v>
      </c>
    </row>
    <row r="9810" spans="1:7">
      <c r="A9810" s="190">
        <v>117180.62899200001</v>
      </c>
      <c r="F9810" s="174">
        <v>9804</v>
      </c>
      <c r="G9810" s="196">
        <v>81070.98416578563</v>
      </c>
    </row>
    <row r="9811" spans="1:7">
      <c r="A9811" s="190">
        <v>117180.62899200001</v>
      </c>
      <c r="F9811" s="174">
        <v>9805</v>
      </c>
      <c r="G9811" s="196">
        <v>64046.361352960012</v>
      </c>
    </row>
    <row r="9812" spans="1:7">
      <c r="A9812" s="190">
        <v>117180.62899200003</v>
      </c>
      <c r="F9812" s="174">
        <v>9806</v>
      </c>
      <c r="G9812" s="196">
        <v>80338.298880000002</v>
      </c>
    </row>
    <row r="9813" spans="1:7">
      <c r="A9813" s="190">
        <v>117375.71328</v>
      </c>
      <c r="F9813" s="174">
        <v>9807</v>
      </c>
      <c r="G9813" s="196">
        <v>78391.324800000002</v>
      </c>
    </row>
    <row r="9814" spans="1:7">
      <c r="A9814" s="190">
        <v>117542.71996085541</v>
      </c>
      <c r="F9814" s="174">
        <v>9808</v>
      </c>
      <c r="G9814" s="196">
        <v>69769.265126400001</v>
      </c>
    </row>
    <row r="9815" spans="1:7">
      <c r="A9815" s="190">
        <v>117542.71996085544</v>
      </c>
      <c r="F9815" s="174">
        <v>9809</v>
      </c>
      <c r="G9815" s="196">
        <v>134501.91726182404</v>
      </c>
    </row>
    <row r="9816" spans="1:7">
      <c r="A9816" s="190">
        <v>117542.71996085544</v>
      </c>
      <c r="F9816" s="174">
        <v>9810</v>
      </c>
      <c r="G9816" s="196">
        <v>73441.331712000014</v>
      </c>
    </row>
    <row r="9817" spans="1:7">
      <c r="A9817" s="190">
        <v>117557.28101376</v>
      </c>
      <c r="F9817" s="174">
        <v>9811</v>
      </c>
      <c r="G9817" s="196">
        <v>60421.095616000013</v>
      </c>
    </row>
    <row r="9818" spans="1:7">
      <c r="A9818" s="190">
        <v>117557.28101376002</v>
      </c>
      <c r="F9818" s="174">
        <v>9812</v>
      </c>
      <c r="G9818" s="196">
        <v>92767.997952000005</v>
      </c>
    </row>
    <row r="9819" spans="1:7">
      <c r="A9819" s="190">
        <v>117622.82004479998</v>
      </c>
      <c r="F9819" s="174">
        <v>9813</v>
      </c>
      <c r="G9819" s="196">
        <v>54553.027200000004</v>
      </c>
    </row>
    <row r="9820" spans="1:7">
      <c r="A9820" s="190">
        <v>117855.84719163305</v>
      </c>
      <c r="F9820" s="174">
        <v>9814</v>
      </c>
      <c r="G9820" s="196">
        <v>41761.072942499995</v>
      </c>
    </row>
    <row r="9821" spans="1:7">
      <c r="A9821" s="190">
        <v>117935.14370273281</v>
      </c>
      <c r="F9821" s="174">
        <v>9815</v>
      </c>
      <c r="G9821" s="196">
        <v>114885.0528111821</v>
      </c>
    </row>
    <row r="9822" spans="1:7">
      <c r="A9822" s="190">
        <v>117986.27739466996</v>
      </c>
      <c r="F9822" s="174">
        <v>9816</v>
      </c>
      <c r="G9822" s="196">
        <v>98650.151650713611</v>
      </c>
    </row>
    <row r="9823" spans="1:7">
      <c r="A9823" s="190">
        <v>118810.02691461126</v>
      </c>
      <c r="F9823" s="174">
        <v>9817</v>
      </c>
      <c r="G9823" s="196">
        <v>48370.350784000017</v>
      </c>
    </row>
    <row r="9824" spans="1:7">
      <c r="A9824" s="190">
        <v>118810.02691461126</v>
      </c>
      <c r="F9824" s="174">
        <v>9818</v>
      </c>
      <c r="G9824" s="196">
        <v>60320.672742400013</v>
      </c>
    </row>
    <row r="9825" spans="1:7">
      <c r="A9825" s="190">
        <v>118810.02691461126</v>
      </c>
      <c r="F9825" s="174">
        <v>9819</v>
      </c>
      <c r="G9825" s="196">
        <v>58425.04156440001</v>
      </c>
    </row>
    <row r="9826" spans="1:7">
      <c r="A9826" s="190">
        <v>118810.02691461127</v>
      </c>
      <c r="F9826" s="174">
        <v>9820</v>
      </c>
      <c r="G9826" s="196">
        <v>77469.415833600026</v>
      </c>
    </row>
    <row r="9827" spans="1:7">
      <c r="A9827" s="190">
        <v>118810.02691461127</v>
      </c>
      <c r="F9827" s="174">
        <v>9821</v>
      </c>
      <c r="G9827" s="196">
        <v>58018.909200000002</v>
      </c>
    </row>
    <row r="9828" spans="1:7">
      <c r="A9828" s="190">
        <v>119191.91628683679</v>
      </c>
      <c r="F9828" s="174">
        <v>9822</v>
      </c>
      <c r="G9828" s="196">
        <v>48525.826911520009</v>
      </c>
    </row>
    <row r="9829" spans="1:7">
      <c r="A9829" s="190">
        <v>119191.91628683679</v>
      </c>
      <c r="F9829" s="174">
        <v>9823</v>
      </c>
      <c r="G9829" s="196">
        <v>114086.44767744002</v>
      </c>
    </row>
    <row r="9830" spans="1:7">
      <c r="A9830" s="190">
        <v>119191.9162868368</v>
      </c>
      <c r="F9830" s="174">
        <v>9824</v>
      </c>
      <c r="G9830" s="196">
        <v>61697.722464060003</v>
      </c>
    </row>
    <row r="9831" spans="1:7">
      <c r="A9831" s="190">
        <v>119258.36663881736</v>
      </c>
      <c r="F9831" s="174">
        <v>9825</v>
      </c>
      <c r="G9831" s="196">
        <v>60320.67274240002</v>
      </c>
    </row>
    <row r="9832" spans="1:7">
      <c r="A9832" s="190">
        <v>119273.14022399999</v>
      </c>
      <c r="F9832" s="174">
        <v>9826</v>
      </c>
      <c r="G9832" s="196">
        <v>68659.35820800002</v>
      </c>
    </row>
    <row r="9833" spans="1:7">
      <c r="A9833" s="190">
        <v>119273.14022399999</v>
      </c>
      <c r="F9833" s="174">
        <v>9827</v>
      </c>
      <c r="G9833" s="196">
        <v>39206.450930751998</v>
      </c>
    </row>
    <row r="9834" spans="1:7">
      <c r="A9834" s="190">
        <v>119575.0331606159</v>
      </c>
      <c r="F9834" s="174">
        <v>9828</v>
      </c>
      <c r="G9834" s="196">
        <v>46772.401695600005</v>
      </c>
    </row>
    <row r="9835" spans="1:7">
      <c r="A9835" s="190">
        <v>119575.03316061592</v>
      </c>
      <c r="F9835" s="174">
        <v>9829</v>
      </c>
      <c r="G9835" s="196">
        <v>103681.88006400003</v>
      </c>
    </row>
    <row r="9836" spans="1:7">
      <c r="A9836" s="190">
        <v>119641.69710301353</v>
      </c>
      <c r="F9836" s="174">
        <v>9830</v>
      </c>
      <c r="G9836" s="196">
        <v>72152.887296000015</v>
      </c>
    </row>
    <row r="9837" spans="1:7">
      <c r="A9837" s="190">
        <v>119641.69710301355</v>
      </c>
      <c r="F9837" s="174">
        <v>9831</v>
      </c>
      <c r="G9837" s="196">
        <v>38977.001413000013</v>
      </c>
    </row>
    <row r="9838" spans="1:7">
      <c r="A9838" s="190">
        <v>119641.69710301355</v>
      </c>
      <c r="F9838" s="174">
        <v>9832</v>
      </c>
      <c r="G9838" s="196">
        <v>112445.20404418565</v>
      </c>
    </row>
    <row r="9839" spans="1:7">
      <c r="A9839" s="190">
        <v>120090.99755520003</v>
      </c>
      <c r="F9839" s="174">
        <v>9833</v>
      </c>
      <c r="G9839" s="196">
        <v>57736.895999999993</v>
      </c>
    </row>
    <row r="9840" spans="1:7">
      <c r="A9840" s="190">
        <v>120090.99755520004</v>
      </c>
      <c r="F9840" s="174">
        <v>9834</v>
      </c>
      <c r="G9840" s="196">
        <v>58141.054272000001</v>
      </c>
    </row>
    <row r="9841" spans="1:7">
      <c r="A9841" s="190">
        <v>120477.00433305603</v>
      </c>
      <c r="F9841" s="174">
        <v>9835</v>
      </c>
      <c r="G9841" s="196">
        <v>60844.043285312015</v>
      </c>
    </row>
    <row r="9842" spans="1:7">
      <c r="A9842" s="190">
        <v>120477.00433305603</v>
      </c>
      <c r="F9842" s="174">
        <v>9836</v>
      </c>
      <c r="G9842" s="196">
        <v>76566.702670079991</v>
      </c>
    </row>
    <row r="9843" spans="1:7">
      <c r="A9843" s="190">
        <v>120477.00433305603</v>
      </c>
      <c r="F9843" s="174">
        <v>9837</v>
      </c>
      <c r="G9843" s="196">
        <v>48606.613526800007</v>
      </c>
    </row>
    <row r="9844" spans="1:7">
      <c r="A9844" s="190">
        <v>120477.00433305603</v>
      </c>
      <c r="F9844" s="174">
        <v>9838</v>
      </c>
      <c r="G9844" s="196">
        <v>54030.857695600011</v>
      </c>
    </row>
    <row r="9845" spans="1:7">
      <c r="A9845" s="190">
        <v>120477.00433305603</v>
      </c>
      <c r="F9845" s="174">
        <v>9839</v>
      </c>
      <c r="G9845" s="196">
        <v>69023.80799999999</v>
      </c>
    </row>
    <row r="9846" spans="1:7">
      <c r="A9846" s="190">
        <v>120477.00433305603</v>
      </c>
      <c r="F9846" s="174">
        <v>9840</v>
      </c>
      <c r="G9846" s="196">
        <v>45779.081992000007</v>
      </c>
    </row>
    <row r="9847" spans="1:7">
      <c r="A9847" s="190">
        <v>120477.00433305604</v>
      </c>
      <c r="F9847" s="174">
        <v>9841</v>
      </c>
      <c r="G9847" s="196">
        <v>99326.596905697326</v>
      </c>
    </row>
    <row r="9848" spans="1:7">
      <c r="A9848" s="190">
        <v>120544.17113088004</v>
      </c>
      <c r="F9848" s="174">
        <v>9842</v>
      </c>
      <c r="G9848" s="196">
        <v>51357.931273600007</v>
      </c>
    </row>
    <row r="9849" spans="1:7">
      <c r="A9849" s="190">
        <v>120544.17113088004</v>
      </c>
      <c r="F9849" s="174">
        <v>9843</v>
      </c>
      <c r="G9849" s="196">
        <v>64873.176345600019</v>
      </c>
    </row>
    <row r="9850" spans="1:7">
      <c r="A9850" s="190">
        <v>120864.25184698371</v>
      </c>
      <c r="F9850" s="174">
        <v>9844</v>
      </c>
      <c r="G9850" s="196">
        <v>69506.974656000006</v>
      </c>
    </row>
    <row r="9851" spans="1:7">
      <c r="A9851" s="190">
        <v>120864.25184698374</v>
      </c>
      <c r="F9851" s="174">
        <v>9845</v>
      </c>
      <c r="G9851" s="196">
        <v>52275.037189200011</v>
      </c>
    </row>
    <row r="9852" spans="1:7">
      <c r="A9852" s="190">
        <v>120931.63453808641</v>
      </c>
      <c r="F9852" s="174">
        <v>9846</v>
      </c>
      <c r="G9852" s="196">
        <v>90899.989409918999</v>
      </c>
    </row>
    <row r="9853" spans="1:7">
      <c r="A9853" s="190">
        <v>120931.63453808642</v>
      </c>
      <c r="F9853" s="174">
        <v>9847</v>
      </c>
      <c r="G9853" s="196">
        <v>85337.87806924805</v>
      </c>
    </row>
    <row r="9854" spans="1:7">
      <c r="A9854" s="190">
        <v>120931.63453808642</v>
      </c>
      <c r="F9854" s="174">
        <v>9848</v>
      </c>
      <c r="G9854" s="196">
        <v>40896.968000000008</v>
      </c>
    </row>
    <row r="9855" spans="1:7">
      <c r="A9855" s="190">
        <v>120931.63453808642</v>
      </c>
      <c r="F9855" s="174">
        <v>9849</v>
      </c>
      <c r="G9855" s="196">
        <v>85206.073344000033</v>
      </c>
    </row>
    <row r="9856" spans="1:7">
      <c r="A9856" s="190">
        <v>120931.63453808644</v>
      </c>
      <c r="F9856" s="174">
        <v>9850</v>
      </c>
      <c r="G9856" s="196">
        <v>103292.09855999998</v>
      </c>
    </row>
    <row r="9857" spans="1:7">
      <c r="A9857" s="190">
        <v>120931.63453808644</v>
      </c>
      <c r="F9857" s="174">
        <v>9851</v>
      </c>
      <c r="G9857" s="196">
        <v>92573.107199999999</v>
      </c>
    </row>
    <row r="9858" spans="1:7">
      <c r="A9858" s="190">
        <v>120931.63453808644</v>
      </c>
      <c r="F9858" s="174">
        <v>9852</v>
      </c>
      <c r="G9858" s="196">
        <v>42300.193050000002</v>
      </c>
    </row>
    <row r="9859" spans="1:7">
      <c r="A9859" s="190">
        <v>120931.63453808645</v>
      </c>
      <c r="F9859" s="174">
        <v>9853</v>
      </c>
      <c r="G9859" s="196">
        <v>68287.55404800002</v>
      </c>
    </row>
    <row r="9860" spans="1:7">
      <c r="A9860" s="190">
        <v>120931.63453808645</v>
      </c>
      <c r="F9860" s="174">
        <v>9854</v>
      </c>
      <c r="G9860" s="196">
        <v>64629.292223999997</v>
      </c>
    </row>
    <row r="9861" spans="1:7">
      <c r="A9861" s="190">
        <v>121186.22745290346</v>
      </c>
      <c r="F9861" s="174">
        <v>9855</v>
      </c>
      <c r="G9861" s="196">
        <v>76035.840198234146</v>
      </c>
    </row>
    <row r="9862" spans="1:7">
      <c r="A9862" s="190">
        <v>121186.22745290349</v>
      </c>
      <c r="F9862" s="174">
        <v>9856</v>
      </c>
      <c r="G9862" s="196">
        <v>53120.084782860002</v>
      </c>
    </row>
    <row r="9863" spans="1:7">
      <c r="A9863" s="190">
        <v>121320.34336338744</v>
      </c>
      <c r="F9863" s="174">
        <v>9857</v>
      </c>
      <c r="G9863" s="196">
        <v>53061.362161920006</v>
      </c>
    </row>
    <row r="9864" spans="1:7">
      <c r="A9864" s="190">
        <v>121320.34336338744</v>
      </c>
      <c r="F9864" s="174">
        <v>9858</v>
      </c>
      <c r="G9864" s="196">
        <v>57737.942962380817</v>
      </c>
    </row>
    <row r="9865" spans="1:7">
      <c r="A9865" s="190">
        <v>121387.9803287962</v>
      </c>
      <c r="F9865" s="174">
        <v>9859</v>
      </c>
      <c r="G9865" s="196">
        <v>90608.747008819235</v>
      </c>
    </row>
    <row r="9866" spans="1:7">
      <c r="A9866" s="190">
        <v>121387.98032879623</v>
      </c>
      <c r="F9866" s="174">
        <v>9860</v>
      </c>
      <c r="G9866" s="196">
        <v>43654.241582560011</v>
      </c>
    </row>
    <row r="9867" spans="1:7">
      <c r="A9867" s="190">
        <v>121775.947776</v>
      </c>
      <c r="F9867" s="174">
        <v>9861</v>
      </c>
      <c r="G9867" s="196">
        <v>58044.420940799995</v>
      </c>
    </row>
    <row r="9868" spans="1:7">
      <c r="A9868" s="190">
        <v>121775.947776</v>
      </c>
      <c r="F9868" s="174">
        <v>9862</v>
      </c>
      <c r="G9868" s="196">
        <v>52188.153470880003</v>
      </c>
    </row>
    <row r="9869" spans="1:7">
      <c r="A9869" s="190">
        <v>121775.94777600003</v>
      </c>
      <c r="F9869" s="174">
        <v>9863</v>
      </c>
      <c r="G9869" s="196">
        <v>81070.98416578563</v>
      </c>
    </row>
    <row r="9870" spans="1:7">
      <c r="A9870" s="190">
        <v>122167.37046528001</v>
      </c>
      <c r="F9870" s="174">
        <v>9864</v>
      </c>
      <c r="G9870" s="196">
        <v>82610.0031308256</v>
      </c>
    </row>
    <row r="9871" spans="1:7">
      <c r="A9871" s="190">
        <v>122167.37046528001</v>
      </c>
      <c r="F9871" s="174">
        <v>9865</v>
      </c>
      <c r="G9871" s="196">
        <v>46370.073120000008</v>
      </c>
    </row>
    <row r="9872" spans="1:7">
      <c r="A9872" s="190">
        <v>122167.37046528001</v>
      </c>
      <c r="F9872" s="174">
        <v>9866</v>
      </c>
      <c r="G9872" s="196">
        <v>64981.178304000008</v>
      </c>
    </row>
    <row r="9873" spans="1:7">
      <c r="A9873" s="190">
        <v>122167.37046528001</v>
      </c>
      <c r="F9873" s="174">
        <v>9867</v>
      </c>
      <c r="G9873" s="196">
        <v>68910.336540917779</v>
      </c>
    </row>
    <row r="9874" spans="1:7">
      <c r="A9874" s="190">
        <v>122167.37046528002</v>
      </c>
      <c r="F9874" s="174">
        <v>9868</v>
      </c>
      <c r="G9874" s="196">
        <v>85612.178391613459</v>
      </c>
    </row>
    <row r="9875" spans="1:7">
      <c r="A9875" s="190">
        <v>122167.37046528002</v>
      </c>
      <c r="F9875" s="174">
        <v>9869</v>
      </c>
      <c r="G9875" s="196">
        <v>68545.242931200017</v>
      </c>
    </row>
    <row r="9876" spans="1:7">
      <c r="A9876" s="190">
        <v>122235.4796544</v>
      </c>
      <c r="F9876" s="174">
        <v>9870</v>
      </c>
      <c r="G9876" s="196">
        <v>72891.50094191618</v>
      </c>
    </row>
    <row r="9877" spans="1:7">
      <c r="A9877" s="190">
        <v>122235.47965440001</v>
      </c>
      <c r="F9877" s="174">
        <v>9871</v>
      </c>
      <c r="G9877" s="196">
        <v>119191.9162868368</v>
      </c>
    </row>
    <row r="9878" spans="1:7">
      <c r="A9878" s="190">
        <v>122235.47965440003</v>
      </c>
      <c r="F9878" s="174">
        <v>9872</v>
      </c>
      <c r="G9878" s="196">
        <v>51551.734787840011</v>
      </c>
    </row>
    <row r="9879" spans="1:7">
      <c r="A9879" s="190">
        <v>122235.47965440004</v>
      </c>
      <c r="F9879" s="174">
        <v>9873</v>
      </c>
      <c r="G9879" s="196">
        <v>31658.635050000001</v>
      </c>
    </row>
    <row r="9880" spans="1:7">
      <c r="A9880" s="190">
        <v>122492.81750630404</v>
      </c>
      <c r="F9880" s="174">
        <v>9874</v>
      </c>
      <c r="G9880" s="196">
        <v>49234.107048000013</v>
      </c>
    </row>
    <row r="9881" spans="1:7">
      <c r="A9881" s="190">
        <v>122628.379410432</v>
      </c>
      <c r="F9881" s="174">
        <v>9875</v>
      </c>
      <c r="G9881" s="196">
        <v>68621.101449599999</v>
      </c>
    </row>
    <row r="9882" spans="1:7">
      <c r="A9882" s="190">
        <v>122628.37941043201</v>
      </c>
      <c r="F9882" s="174">
        <v>9876</v>
      </c>
      <c r="G9882" s="196">
        <v>84297.20856166404</v>
      </c>
    </row>
    <row r="9883" spans="1:7">
      <c r="A9883" s="190">
        <v>122628.37941043203</v>
      </c>
      <c r="F9883" s="174">
        <v>9877</v>
      </c>
      <c r="G9883" s="196">
        <v>80596.529126399997</v>
      </c>
    </row>
    <row r="9884" spans="1:7">
      <c r="A9884" s="190">
        <v>122628.37941043204</v>
      </c>
      <c r="F9884" s="174">
        <v>9878</v>
      </c>
      <c r="G9884" s="196">
        <v>67776.307893360674</v>
      </c>
    </row>
    <row r="9885" spans="1:7">
      <c r="A9885" s="190">
        <v>122628.37941043204</v>
      </c>
      <c r="F9885" s="174">
        <v>9879</v>
      </c>
      <c r="G9885" s="196">
        <v>58018.909199999995</v>
      </c>
    </row>
    <row r="9886" spans="1:7">
      <c r="A9886" s="190">
        <v>122696.74561536005</v>
      </c>
      <c r="F9886" s="174">
        <v>9880</v>
      </c>
      <c r="G9886" s="196">
        <v>64046.361352960012</v>
      </c>
    </row>
    <row r="9887" spans="1:7">
      <c r="A9887" s="190">
        <v>122696.74561536005</v>
      </c>
      <c r="F9887" s="174">
        <v>9881</v>
      </c>
      <c r="G9887" s="196">
        <v>45536.540000000008</v>
      </c>
    </row>
    <row r="9888" spans="1:7">
      <c r="A9888" s="190">
        <v>122955.05455349766</v>
      </c>
      <c r="F9888" s="174">
        <v>9882</v>
      </c>
      <c r="G9888" s="196">
        <v>55349.279999999999</v>
      </c>
    </row>
    <row r="9889" spans="1:7">
      <c r="A9889" s="190">
        <v>123022.54205853697</v>
      </c>
      <c r="F9889" s="174">
        <v>9883</v>
      </c>
      <c r="G9889" s="196">
        <v>46694.663631839998</v>
      </c>
    </row>
    <row r="9890" spans="1:7">
      <c r="A9890" s="190">
        <v>123088.89600000001</v>
      </c>
      <c r="F9890" s="174">
        <v>9884</v>
      </c>
      <c r="G9890" s="196">
        <v>61167.00871200001</v>
      </c>
    </row>
    <row r="9891" spans="1:7">
      <c r="A9891" s="190">
        <v>123091.12801198081</v>
      </c>
      <c r="F9891" s="174">
        <v>9885</v>
      </c>
      <c r="G9891" s="196">
        <v>64837.029234720008</v>
      </c>
    </row>
    <row r="9892" spans="1:7">
      <c r="A9892" s="190">
        <v>123091.12801198084</v>
      </c>
      <c r="F9892" s="174">
        <v>9886</v>
      </c>
      <c r="G9892" s="196">
        <v>74993.060869919995</v>
      </c>
    </row>
    <row r="9893" spans="1:7">
      <c r="A9893" s="190">
        <v>123484.53887999999</v>
      </c>
      <c r="F9893" s="174">
        <v>9887</v>
      </c>
      <c r="G9893" s="196">
        <v>78556.359167999995</v>
      </c>
    </row>
    <row r="9894" spans="1:7">
      <c r="A9894" s="190">
        <v>123950.51827199999</v>
      </c>
      <c r="F9894" s="174">
        <v>9888</v>
      </c>
      <c r="G9894" s="196">
        <v>73677.39313536002</v>
      </c>
    </row>
    <row r="9895" spans="1:7">
      <c r="A9895" s="190">
        <v>123950.518272</v>
      </c>
      <c r="F9895" s="174">
        <v>9889</v>
      </c>
      <c r="G9895" s="196">
        <v>55349.280000000006</v>
      </c>
    </row>
    <row r="9896" spans="1:7">
      <c r="A9896" s="190">
        <v>123950.51827200002</v>
      </c>
      <c r="F9896" s="174">
        <v>9890</v>
      </c>
      <c r="G9896" s="196">
        <v>65892.904020000002</v>
      </c>
    </row>
    <row r="9897" spans="1:7">
      <c r="A9897" s="190">
        <v>123950.51827200003</v>
      </c>
      <c r="F9897" s="174">
        <v>9891</v>
      </c>
      <c r="G9897" s="196">
        <v>52750.828979999998</v>
      </c>
    </row>
    <row r="9898" spans="1:7">
      <c r="A9898" s="190">
        <v>124348.93065215999</v>
      </c>
      <c r="F9898" s="174">
        <v>9892</v>
      </c>
      <c r="G9898" s="196">
        <v>89019.119868313646</v>
      </c>
    </row>
    <row r="9899" spans="1:7">
      <c r="A9899" s="190">
        <v>124418.2560768</v>
      </c>
      <c r="F9899" s="174">
        <v>9893</v>
      </c>
      <c r="G9899" s="196">
        <v>98650.151650713611</v>
      </c>
    </row>
    <row r="9900" spans="1:7">
      <c r="A9900" s="190">
        <v>124418.2560768</v>
      </c>
      <c r="F9900" s="174">
        <v>9894</v>
      </c>
      <c r="G9900" s="196">
        <v>75507.289174016027</v>
      </c>
    </row>
    <row r="9901" spans="1:7">
      <c r="A9901" s="190">
        <v>124680.18924748804</v>
      </c>
      <c r="F9901" s="174">
        <v>9895</v>
      </c>
      <c r="G9901" s="196">
        <v>46772.401695600005</v>
      </c>
    </row>
    <row r="9902" spans="1:7">
      <c r="A9902" s="190">
        <v>124818.171899904</v>
      </c>
      <c r="F9902" s="174">
        <v>9896</v>
      </c>
      <c r="G9902" s="196">
        <v>74752.784064000007</v>
      </c>
    </row>
    <row r="9903" spans="1:7">
      <c r="A9903" s="190">
        <v>125286.91199999998</v>
      </c>
      <c r="F9903" s="174">
        <v>9897</v>
      </c>
      <c r="G9903" s="196">
        <v>68287.554048000005</v>
      </c>
    </row>
    <row r="9904" spans="1:7">
      <c r="A9904" s="190">
        <v>125535.12277770246</v>
      </c>
      <c r="F9904" s="174">
        <v>9898</v>
      </c>
      <c r="G9904" s="196">
        <v>51193.38112000002</v>
      </c>
    </row>
    <row r="9905" spans="1:7">
      <c r="A9905" s="190">
        <v>125550.67391999997</v>
      </c>
      <c r="F9905" s="174">
        <v>9899</v>
      </c>
      <c r="G9905" s="196">
        <v>73165.236480000007</v>
      </c>
    </row>
    <row r="9906" spans="1:7">
      <c r="A9906" s="190">
        <v>125550.67392</v>
      </c>
      <c r="F9906" s="174">
        <v>9900</v>
      </c>
      <c r="G9906" s="196">
        <v>72232.738368000006</v>
      </c>
    </row>
    <row r="9907" spans="1:7">
      <c r="A9907" s="190">
        <v>125938.62852948795</v>
      </c>
      <c r="F9907" s="174">
        <v>9901</v>
      </c>
      <c r="G9907" s="196">
        <v>103681.88006400001</v>
      </c>
    </row>
    <row r="9908" spans="1:7">
      <c r="A9908" s="190">
        <v>125938.62852948796</v>
      </c>
      <c r="F9908" s="174">
        <v>9902</v>
      </c>
      <c r="G9908" s="196">
        <v>34874.159159000003</v>
      </c>
    </row>
    <row r="9909" spans="1:7">
      <c r="A9909" s="190">
        <v>126008.84022214662</v>
      </c>
      <c r="F9909" s="174">
        <v>9903</v>
      </c>
      <c r="G9909" s="196">
        <v>55026.354936000003</v>
      </c>
    </row>
    <row r="9910" spans="1:7">
      <c r="A9910" s="190">
        <v>126008.84022214662</v>
      </c>
      <c r="F9910" s="174">
        <v>9904</v>
      </c>
      <c r="G9910" s="196">
        <v>108728.52480000001</v>
      </c>
    </row>
    <row r="9911" spans="1:7">
      <c r="A9911" s="190">
        <v>126163.920384</v>
      </c>
      <c r="F9911" s="174">
        <v>9905</v>
      </c>
      <c r="G9911" s="196">
        <v>103900.15770624003</v>
      </c>
    </row>
    <row r="9912" spans="1:7">
      <c r="A9912" s="190">
        <v>126343.43126404702</v>
      </c>
      <c r="F9912" s="174">
        <v>9906</v>
      </c>
      <c r="G9912" s="196">
        <v>75792.222340710432</v>
      </c>
    </row>
    <row r="9913" spans="1:7">
      <c r="A9913" s="190">
        <v>126413.86863714638</v>
      </c>
      <c r="F9913" s="174">
        <v>9907</v>
      </c>
      <c r="G9913" s="196">
        <v>114882.96960000001</v>
      </c>
    </row>
    <row r="9914" spans="1:7">
      <c r="A9914" s="190">
        <v>126413.8686371464</v>
      </c>
      <c r="F9914" s="174">
        <v>9908</v>
      </c>
      <c r="G9914" s="196">
        <v>67089.526784000016</v>
      </c>
    </row>
    <row r="9915" spans="1:7">
      <c r="A9915" s="190">
        <v>126429.52863744</v>
      </c>
      <c r="F9915" s="174">
        <v>9909</v>
      </c>
      <c r="G9915" s="196">
        <v>46596.565599000001</v>
      </c>
    </row>
    <row r="9916" spans="1:7">
      <c r="A9916" s="190">
        <v>126888.60119040005</v>
      </c>
      <c r="F9916" s="174">
        <v>9910</v>
      </c>
      <c r="G9916" s="196">
        <v>51443.432824000003</v>
      </c>
    </row>
    <row r="9917" spans="1:7">
      <c r="A9917" s="190">
        <v>127296.45740851203</v>
      </c>
      <c r="F9917" s="174">
        <v>9911</v>
      </c>
      <c r="G9917" s="196">
        <v>105286.19272003917</v>
      </c>
    </row>
    <row r="9918" spans="1:7">
      <c r="A9918" s="190">
        <v>127296.45740851205</v>
      </c>
      <c r="F9918" s="174">
        <v>9912</v>
      </c>
      <c r="G9918" s="196">
        <v>48450.878560000012</v>
      </c>
    </row>
    <row r="9919" spans="1:7">
      <c r="A9919" s="190">
        <v>127296.45740851205</v>
      </c>
      <c r="F9919" s="174">
        <v>9913</v>
      </c>
      <c r="G9919" s="196">
        <v>97080.800366592011</v>
      </c>
    </row>
    <row r="9920" spans="1:7">
      <c r="A9920" s="190">
        <v>127705.62459303941</v>
      </c>
      <c r="F9920" s="174">
        <v>9914</v>
      </c>
      <c r="G9920" s="196">
        <v>52217.248742400006</v>
      </c>
    </row>
    <row r="9921" spans="1:7">
      <c r="A9921" s="190">
        <v>127705.62459303945</v>
      </c>
      <c r="F9921" s="174">
        <v>9915</v>
      </c>
      <c r="G9921" s="196">
        <v>80339.755681153081</v>
      </c>
    </row>
    <row r="9922" spans="1:7">
      <c r="A9922" s="190">
        <v>127776.82139873286</v>
      </c>
      <c r="F9922" s="174">
        <v>9916</v>
      </c>
      <c r="G9922" s="196">
        <v>82656.058802688</v>
      </c>
    </row>
    <row r="9923" spans="1:7">
      <c r="A9923" s="190">
        <v>128187.53261037161</v>
      </c>
      <c r="F9923" s="174">
        <v>9917</v>
      </c>
      <c r="G9923" s="196">
        <v>55736.72496</v>
      </c>
    </row>
    <row r="9924" spans="1:7">
      <c r="A9924" s="190">
        <v>128187.53261037162</v>
      </c>
      <c r="F9924" s="174">
        <v>9918</v>
      </c>
      <c r="G9924" s="196">
        <v>67417.222476800001</v>
      </c>
    </row>
    <row r="9925" spans="1:7">
      <c r="A9925" s="190">
        <v>128187.53261037164</v>
      </c>
      <c r="F9925" s="174">
        <v>9919</v>
      </c>
      <c r="G9925" s="196">
        <v>61500.043751999998</v>
      </c>
    </row>
    <row r="9926" spans="1:7">
      <c r="A9926" s="190">
        <v>128187.53261037164</v>
      </c>
      <c r="F9926" s="174">
        <v>9920</v>
      </c>
      <c r="G9926" s="196">
        <v>61201.109760000014</v>
      </c>
    </row>
    <row r="9927" spans="1:7">
      <c r="A9927" s="190">
        <v>128187.53261037165</v>
      </c>
      <c r="F9927" s="174">
        <v>9921</v>
      </c>
      <c r="G9927" s="196">
        <v>48370.350784000009</v>
      </c>
    </row>
    <row r="9928" spans="1:7">
      <c r="A9928" s="190">
        <v>128187.53261037167</v>
      </c>
      <c r="F9928" s="174">
        <v>9922</v>
      </c>
      <c r="G9928" s="196">
        <v>119191.91628683681</v>
      </c>
    </row>
    <row r="9929" spans="1:7">
      <c r="A9929" s="190">
        <v>128258.99808325639</v>
      </c>
      <c r="F9929" s="174">
        <v>9923</v>
      </c>
      <c r="G9929" s="196">
        <v>60971.030400000018</v>
      </c>
    </row>
    <row r="9930" spans="1:7">
      <c r="A9930" s="190">
        <v>128668.92595200001</v>
      </c>
      <c r="F9930" s="174">
        <v>9924</v>
      </c>
      <c r="G9930" s="196">
        <v>72657.957507072017</v>
      </c>
    </row>
    <row r="9931" spans="1:7">
      <c r="A9931" s="190">
        <v>128668.92595200002</v>
      </c>
      <c r="F9931" s="174">
        <v>9925</v>
      </c>
      <c r="G9931" s="196">
        <v>72657.957507072031</v>
      </c>
    </row>
    <row r="9932" spans="1:7">
      <c r="A9932" s="190">
        <v>129082.50464256002</v>
      </c>
      <c r="F9932" s="174">
        <v>9926</v>
      </c>
      <c r="G9932" s="196">
        <v>54060.980288000013</v>
      </c>
    </row>
    <row r="9933" spans="1:7">
      <c r="A9933" s="190">
        <v>129082.50464256002</v>
      </c>
      <c r="F9933" s="174">
        <v>9927</v>
      </c>
      <c r="G9933" s="196">
        <v>57922.47888000001</v>
      </c>
    </row>
    <row r="9934" spans="1:7">
      <c r="A9934" s="190">
        <v>129082.50464256004</v>
      </c>
      <c r="F9934" s="174">
        <v>9928</v>
      </c>
      <c r="G9934" s="196">
        <v>87189.549008486414</v>
      </c>
    </row>
    <row r="9935" spans="1:7">
      <c r="A9935" s="190">
        <v>129154.46906880004</v>
      </c>
      <c r="F9935" s="174">
        <v>9929</v>
      </c>
      <c r="G9935" s="196">
        <v>103177.91232000005</v>
      </c>
    </row>
    <row r="9936" spans="1:7">
      <c r="A9936" s="190">
        <v>129154.46906880004</v>
      </c>
      <c r="F9936" s="174">
        <v>9930</v>
      </c>
      <c r="G9936" s="196">
        <v>68401.240320000012</v>
      </c>
    </row>
    <row r="9937" spans="1:7">
      <c r="A9937" s="190">
        <v>129497.41269319682</v>
      </c>
      <c r="F9937" s="174">
        <v>9931</v>
      </c>
      <c r="G9937" s="196">
        <v>60548.297922560014</v>
      </c>
    </row>
    <row r="9938" spans="1:7">
      <c r="A9938" s="190">
        <v>129497.41269319682</v>
      </c>
      <c r="F9938" s="174">
        <v>9932</v>
      </c>
      <c r="G9938" s="196">
        <v>46002.687802150009</v>
      </c>
    </row>
    <row r="9939" spans="1:7">
      <c r="A9939" s="190">
        <v>129497.41269319682</v>
      </c>
      <c r="F9939" s="174">
        <v>9933</v>
      </c>
      <c r="G9939" s="196">
        <v>86401.566720000017</v>
      </c>
    </row>
    <row r="9940" spans="1:7">
      <c r="A9940" s="190">
        <v>129569.60843366401</v>
      </c>
      <c r="F9940" s="174">
        <v>9934</v>
      </c>
      <c r="G9940" s="196">
        <v>45779.081992000007</v>
      </c>
    </row>
    <row r="9941" spans="1:7">
      <c r="A9941" s="190">
        <v>129569.60843366401</v>
      </c>
      <c r="F9941" s="174">
        <v>9935</v>
      </c>
      <c r="G9941" s="196">
        <v>128187.53261037162</v>
      </c>
    </row>
    <row r="9942" spans="1:7">
      <c r="A9942" s="190">
        <v>129569.60843366402</v>
      </c>
      <c r="F9942" s="174">
        <v>9936</v>
      </c>
      <c r="G9942" s="196">
        <v>51608.786715220005</v>
      </c>
    </row>
    <row r="9943" spans="1:7">
      <c r="A9943" s="190">
        <v>129569.60843366402</v>
      </c>
      <c r="F9943" s="174">
        <v>9937</v>
      </c>
      <c r="G9943" s="196">
        <v>84698.981822102942</v>
      </c>
    </row>
    <row r="9944" spans="1:7">
      <c r="A9944" s="190">
        <v>129569.60843366403</v>
      </c>
      <c r="F9944" s="174">
        <v>9938</v>
      </c>
      <c r="G9944" s="196">
        <v>90318.437744640018</v>
      </c>
    </row>
    <row r="9945" spans="1:7">
      <c r="A9945" s="190">
        <v>129569.60843366405</v>
      </c>
      <c r="F9945" s="174">
        <v>9939</v>
      </c>
      <c r="G9945" s="196">
        <v>49392.359534939998</v>
      </c>
    </row>
    <row r="9946" spans="1:7">
      <c r="A9946" s="190">
        <v>129569.60843366405</v>
      </c>
      <c r="F9946" s="174">
        <v>9940</v>
      </c>
      <c r="G9946" s="196">
        <v>68621.101449599999</v>
      </c>
    </row>
    <row r="9947" spans="1:7">
      <c r="A9947" s="190">
        <v>129986.08217505795</v>
      </c>
      <c r="F9947" s="174">
        <v>9941</v>
      </c>
      <c r="G9947" s="196">
        <v>50809.19200000001</v>
      </c>
    </row>
    <row r="9948" spans="1:7">
      <c r="A9948" s="190">
        <v>130058.55035228164</v>
      </c>
      <c r="F9948" s="174">
        <v>9942</v>
      </c>
      <c r="G9948" s="196">
        <v>48789.15</v>
      </c>
    </row>
    <row r="9949" spans="1:7">
      <c r="A9949" s="190">
        <v>130966.58534400001</v>
      </c>
      <c r="F9949" s="174">
        <v>9943</v>
      </c>
      <c r="G9949" s="196">
        <v>85158.596812800024</v>
      </c>
    </row>
    <row r="9950" spans="1:7">
      <c r="A9950" s="190">
        <v>131242.30447104003</v>
      </c>
      <c r="F9950" s="174">
        <v>9944</v>
      </c>
      <c r="G9950" s="196">
        <v>68659.358208000005</v>
      </c>
    </row>
    <row r="9951" spans="1:7">
      <c r="A9951" s="190">
        <v>131387.54936831997</v>
      </c>
      <c r="F9951" s="174">
        <v>9945</v>
      </c>
      <c r="G9951" s="196">
        <v>82254.291517440026</v>
      </c>
    </row>
    <row r="9952" spans="1:7">
      <c r="A9952" s="190">
        <v>131387.54936832</v>
      </c>
      <c r="F9952" s="174">
        <v>9946</v>
      </c>
      <c r="G9952" s="196">
        <v>80596.529126400012</v>
      </c>
    </row>
    <row r="9953" spans="1:7">
      <c r="A9953" s="190">
        <v>131387.54936832003</v>
      </c>
      <c r="F9953" s="174">
        <v>9947</v>
      </c>
      <c r="G9953" s="196">
        <v>57089.208131200008</v>
      </c>
    </row>
    <row r="9954" spans="1:7">
      <c r="A9954" s="190">
        <v>131387.54936832003</v>
      </c>
      <c r="F9954" s="174">
        <v>9948</v>
      </c>
      <c r="G9954" s="196">
        <v>46850.269178999995</v>
      </c>
    </row>
    <row r="9955" spans="1:7">
      <c r="A9955" s="190">
        <v>131460.79887360003</v>
      </c>
      <c r="F9955" s="174">
        <v>9949</v>
      </c>
      <c r="G9955" s="196">
        <v>54530.038793440006</v>
      </c>
    </row>
    <row r="9956" spans="1:7">
      <c r="A9956" s="190">
        <v>133083.71435520001</v>
      </c>
      <c r="F9956" s="174">
        <v>9950</v>
      </c>
      <c r="G9956" s="196">
        <v>91931.26699008001</v>
      </c>
    </row>
    <row r="9957" spans="1:7">
      <c r="A9957" s="190">
        <v>133494.94624125722</v>
      </c>
      <c r="F9957" s="174">
        <v>9951</v>
      </c>
      <c r="G9957" s="196">
        <v>102462.54546124802</v>
      </c>
    </row>
    <row r="9958" spans="1:7">
      <c r="A9958" s="190">
        <v>133569.37063547544</v>
      </c>
      <c r="F9958" s="174">
        <v>9952</v>
      </c>
      <c r="G9958" s="196">
        <v>71731.924715315239</v>
      </c>
    </row>
    <row r="9959" spans="1:7">
      <c r="A9959" s="190">
        <v>133733.75560704002</v>
      </c>
      <c r="F9959" s="174">
        <v>9953</v>
      </c>
      <c r="G9959" s="196">
        <v>46125.236389120015</v>
      </c>
    </row>
    <row r="9960" spans="1:7">
      <c r="A9960" s="190">
        <v>134501.91726182404</v>
      </c>
      <c r="F9960" s="174">
        <v>9954</v>
      </c>
      <c r="G9960" s="196">
        <v>58263.45649152001</v>
      </c>
    </row>
    <row r="9961" spans="1:7">
      <c r="A9961" s="190">
        <v>134501.91726182407</v>
      </c>
      <c r="F9961" s="174">
        <v>9955</v>
      </c>
      <c r="G9961" s="196">
        <v>51329.314810820011</v>
      </c>
    </row>
    <row r="9962" spans="1:7">
      <c r="A9962" s="190">
        <v>134934.24485302277</v>
      </c>
      <c r="F9962" s="174">
        <v>9956</v>
      </c>
      <c r="G9962" s="196">
        <v>69730.389931680023</v>
      </c>
    </row>
    <row r="9963" spans="1:7">
      <c r="A9963" s="190">
        <v>134934.24485302277</v>
      </c>
      <c r="F9963" s="174">
        <v>9957</v>
      </c>
      <c r="G9963" s="196">
        <v>46176.282850459997</v>
      </c>
    </row>
    <row r="9964" spans="1:7">
      <c r="A9964" s="190">
        <v>134934.24485302277</v>
      </c>
      <c r="F9964" s="174">
        <v>9958</v>
      </c>
      <c r="G9964" s="196">
        <v>72344.474725056018</v>
      </c>
    </row>
    <row r="9965" spans="1:7">
      <c r="A9965" s="190">
        <v>135367.96206862177</v>
      </c>
      <c r="F9965" s="174">
        <v>9959</v>
      </c>
      <c r="G9965" s="196">
        <v>72505.31473920001</v>
      </c>
    </row>
    <row r="9966" spans="1:7">
      <c r="A9966" s="190">
        <v>135367.9620686218</v>
      </c>
      <c r="F9966" s="174">
        <v>9960</v>
      </c>
      <c r="G9966" s="196">
        <v>71462.255825408021</v>
      </c>
    </row>
    <row r="9967" spans="1:7">
      <c r="A9967" s="190">
        <v>135367.9620686218</v>
      </c>
      <c r="F9967" s="174">
        <v>9961</v>
      </c>
      <c r="G9967" s="196">
        <v>57026.097766400024</v>
      </c>
    </row>
    <row r="9968" spans="1:7">
      <c r="A9968" s="190">
        <v>135443.43068265685</v>
      </c>
      <c r="F9968" s="174">
        <v>9962</v>
      </c>
      <c r="G9968" s="196">
        <v>57520.883026432013</v>
      </c>
    </row>
    <row r="9969" spans="1:7">
      <c r="A9969" s="190">
        <v>135952.07270400002</v>
      </c>
      <c r="F9969" s="174">
        <v>9963</v>
      </c>
      <c r="G9969" s="196">
        <v>60093.903296000011</v>
      </c>
    </row>
    <row r="9970" spans="1:7">
      <c r="A9970" s="190">
        <v>135952.07270400002</v>
      </c>
      <c r="F9970" s="174">
        <v>9964</v>
      </c>
      <c r="G9970" s="196">
        <v>62425.131955200013</v>
      </c>
    </row>
    <row r="9971" spans="1:7">
      <c r="A9971" s="190">
        <v>136389.06150912002</v>
      </c>
      <c r="F9971" s="174">
        <v>9965</v>
      </c>
      <c r="G9971" s="196">
        <v>43442.050892800013</v>
      </c>
    </row>
    <row r="9972" spans="1:7">
      <c r="A9972" s="190">
        <v>136827.45492111362</v>
      </c>
      <c r="F9972" s="174">
        <v>9966</v>
      </c>
      <c r="G9972" s="196">
        <v>85432.320873984034</v>
      </c>
    </row>
    <row r="9973" spans="1:7">
      <c r="A9973" s="190">
        <v>136827.45492111365</v>
      </c>
      <c r="F9973" s="174">
        <v>9967</v>
      </c>
      <c r="G9973" s="196">
        <v>51911.655600000006</v>
      </c>
    </row>
    <row r="9974" spans="1:7">
      <c r="A9974" s="190">
        <v>136827.45492111365</v>
      </c>
      <c r="F9974" s="174">
        <v>9968</v>
      </c>
      <c r="G9974" s="196">
        <v>46674.14034749999</v>
      </c>
    </row>
    <row r="9975" spans="1:7">
      <c r="A9975" s="190">
        <v>136827.45492111365</v>
      </c>
      <c r="F9975" s="174">
        <v>9969</v>
      </c>
      <c r="G9975" s="196">
        <v>59080.928457600006</v>
      </c>
    </row>
    <row r="9976" spans="1:7">
      <c r="A9976" s="190">
        <v>136903.73721292804</v>
      </c>
      <c r="F9976" s="174">
        <v>9970</v>
      </c>
      <c r="G9976" s="196">
        <v>54001.217536000026</v>
      </c>
    </row>
    <row r="9977" spans="1:7">
      <c r="A9977" s="190">
        <v>136903.73721292804</v>
      </c>
      <c r="F9977" s="174">
        <v>9971</v>
      </c>
      <c r="G9977" s="196">
        <v>46870.869909696026</v>
      </c>
    </row>
    <row r="9978" spans="1:7">
      <c r="A9978" s="190">
        <v>136903.73721292804</v>
      </c>
      <c r="F9978" s="174">
        <v>9972</v>
      </c>
      <c r="G9978" s="196">
        <v>43259.712999999996</v>
      </c>
    </row>
    <row r="9979" spans="1:7">
      <c r="A9979" s="190">
        <v>136903.73721292807</v>
      </c>
      <c r="F9979" s="174">
        <v>9973</v>
      </c>
      <c r="G9979" s="196">
        <v>67559.153471488025</v>
      </c>
    </row>
    <row r="9980" spans="1:7">
      <c r="A9980" s="190">
        <v>137859.56352000005</v>
      </c>
      <c r="F9980" s="174">
        <v>9974</v>
      </c>
      <c r="G9980" s="196">
        <v>58263.456491520024</v>
      </c>
    </row>
    <row r="9981" spans="1:7">
      <c r="A9981" s="190">
        <v>138379.78828800004</v>
      </c>
      <c r="F9981" s="174">
        <v>9975</v>
      </c>
      <c r="G9981" s="196">
        <v>52362.065552999993</v>
      </c>
    </row>
    <row r="9982" spans="1:7">
      <c r="A9982" s="190">
        <v>138824.58046464002</v>
      </c>
      <c r="F9982" s="174">
        <v>9976</v>
      </c>
      <c r="G9982" s="196">
        <v>68287.55404800002</v>
      </c>
    </row>
    <row r="9983" spans="1:7">
      <c r="A9983" s="190">
        <v>138824.58046464002</v>
      </c>
      <c r="F9983" s="174">
        <v>9977</v>
      </c>
      <c r="G9983" s="196">
        <v>60742.917451596826</v>
      </c>
    </row>
    <row r="9984" spans="1:7">
      <c r="A9984" s="190">
        <v>140321.34143999999</v>
      </c>
      <c r="F9984" s="174">
        <v>9978</v>
      </c>
      <c r="G9984" s="196">
        <v>154985.36288256006</v>
      </c>
    </row>
    <row r="9985" spans="1:7">
      <c r="A9985" s="190">
        <v>140599.33751102677</v>
      </c>
      <c r="F9985" s="174">
        <v>9979</v>
      </c>
      <c r="G9985" s="196">
        <v>47376.216216000001</v>
      </c>
    </row>
    <row r="9986" spans="1:7">
      <c r="A9986" s="190">
        <v>141051.2639530265</v>
      </c>
      <c r="F9986" s="174">
        <v>9980</v>
      </c>
      <c r="G9986" s="196">
        <v>72505.31473920001</v>
      </c>
    </row>
    <row r="9987" spans="1:7">
      <c r="A9987" s="190">
        <v>143030.29954420414</v>
      </c>
      <c r="F9987" s="174">
        <v>9981</v>
      </c>
      <c r="G9987" s="196">
        <v>67342.694809600027</v>
      </c>
    </row>
    <row r="9988" spans="1:7">
      <c r="A9988" s="190">
        <v>143110.03996658078</v>
      </c>
      <c r="F9988" s="174">
        <v>9982</v>
      </c>
      <c r="G9988" s="196">
        <v>79525.668454400016</v>
      </c>
    </row>
    <row r="9989" spans="1:7">
      <c r="A9989" s="190">
        <v>144109.19706624001</v>
      </c>
      <c r="F9989" s="174">
        <v>9983</v>
      </c>
      <c r="G9989" s="196">
        <v>75909.464840563945</v>
      </c>
    </row>
    <row r="9990" spans="1:7">
      <c r="A9990" s="190">
        <v>145117.96144570372</v>
      </c>
      <c r="F9990" s="174">
        <v>9984</v>
      </c>
      <c r="G9990" s="196">
        <v>77684.265792000006</v>
      </c>
    </row>
    <row r="9991" spans="1:7">
      <c r="A9991" s="190">
        <v>145117.96144570372</v>
      </c>
      <c r="F9991" s="174">
        <v>9985</v>
      </c>
      <c r="G9991" s="196">
        <v>37089.796433375006</v>
      </c>
    </row>
    <row r="9992" spans="1:7">
      <c r="A9992" s="190">
        <v>152755.74889021443</v>
      </c>
      <c r="F9992" s="174">
        <v>9986</v>
      </c>
      <c r="G9992" s="196">
        <v>55411.539420551999</v>
      </c>
    </row>
    <row r="9993" spans="1:7">
      <c r="A9993" s="190">
        <v>153246.7495116473</v>
      </c>
      <c r="F9993" s="174">
        <v>9987</v>
      </c>
      <c r="G9993" s="196">
        <v>72232.738368000006</v>
      </c>
    </row>
    <row r="9994" spans="1:7">
      <c r="A9994" s="190">
        <v>153246.7495116473</v>
      </c>
      <c r="F9994" s="174">
        <v>9988</v>
      </c>
      <c r="G9994" s="196">
        <v>68765.566926336003</v>
      </c>
    </row>
    <row r="9995" spans="1:7">
      <c r="A9995" s="190">
        <v>154402.71114239999</v>
      </c>
      <c r="F9995" s="174">
        <v>9989</v>
      </c>
      <c r="G9995" s="196">
        <v>65921.878068480015</v>
      </c>
    </row>
    <row r="9996" spans="1:7">
      <c r="A9996" s="190">
        <v>155483.53012039684</v>
      </c>
      <c r="F9996" s="174">
        <v>9990</v>
      </c>
      <c r="G9996" s="196">
        <v>76034.461440000014</v>
      </c>
    </row>
    <row r="9997" spans="1:7">
      <c r="A9997" s="190">
        <v>155483.53012039684</v>
      </c>
      <c r="F9997" s="174">
        <v>9991</v>
      </c>
      <c r="G9997" s="196">
        <v>76727.895728332835</v>
      </c>
    </row>
    <row r="9998" spans="1:7">
      <c r="A9998" s="190">
        <v>156067.43040000004</v>
      </c>
      <c r="F9998" s="174">
        <v>9992</v>
      </c>
      <c r="G9998" s="196">
        <v>74752.784064000007</v>
      </c>
    </row>
    <row r="9999" spans="1:7">
      <c r="A9999" s="190">
        <v>157072.33345536003</v>
      </c>
      <c r="F9999" s="174">
        <v>9993</v>
      </c>
      <c r="G9999" s="196">
        <v>46028.334632000006</v>
      </c>
    </row>
    <row r="10000" spans="1:7">
      <c r="A10000" s="190">
        <v>157752.95864832003</v>
      </c>
      <c r="F10000" s="174">
        <v>9994</v>
      </c>
      <c r="G10000" s="196">
        <v>55350.283666944015</v>
      </c>
    </row>
    <row r="10001" spans="1:7">
      <c r="A10001" s="190">
        <v>159680.67617323756</v>
      </c>
      <c r="F10001" s="174">
        <v>9995</v>
      </c>
      <c r="G10001" s="196">
        <v>51523.010338407999</v>
      </c>
    </row>
    <row r="10002" spans="1:7">
      <c r="A10002" s="190">
        <v>161402.30071418884</v>
      </c>
      <c r="F10002" s="174">
        <v>9996</v>
      </c>
      <c r="G10002" s="196">
        <v>102791.88935737347</v>
      </c>
    </row>
    <row r="10003" spans="1:7">
      <c r="A10003" s="190">
        <v>161402.30071418884</v>
      </c>
      <c r="F10003" s="174">
        <v>9997</v>
      </c>
      <c r="G10003" s="196">
        <v>75792.222340710403</v>
      </c>
    </row>
    <row r="10004" spans="1:7">
      <c r="A10004" s="190">
        <v>164284.4846555136</v>
      </c>
      <c r="F10004" s="174">
        <v>9998</v>
      </c>
      <c r="G10004" s="196">
        <v>63699.537493760014</v>
      </c>
    </row>
    <row r="10005" spans="1:7">
      <c r="A10005" s="190">
        <v>166589.49655756805</v>
      </c>
      <c r="F10005" s="174">
        <v>9999</v>
      </c>
      <c r="G10005" s="196">
        <v>92870.663616000005</v>
      </c>
    </row>
    <row r="10006" spans="1:7">
      <c r="A10006" s="174"/>
      <c r="F10006" s="174">
        <v>10000</v>
      </c>
      <c r="G10006" s="196">
        <v>96405.958656000017</v>
      </c>
    </row>
    <row r="10009" spans="1:7">
      <c r="A10009" s="174"/>
    </row>
    <row r="10012" spans="1:7">
      <c r="A10012" s="174"/>
    </row>
    <row r="10015" spans="1:7">
      <c r="A10015" s="174"/>
    </row>
    <row r="10018" spans="1:1">
      <c r="A10018" s="174"/>
    </row>
    <row r="10021" spans="1:1">
      <c r="A10021" s="174"/>
    </row>
    <row r="10024" spans="1:1">
      <c r="A10024" s="174"/>
    </row>
    <row r="10027" spans="1:1">
      <c r="A10027" s="174"/>
    </row>
    <row r="10030" spans="1:1">
      <c r="A10030" s="174"/>
    </row>
    <row r="10033" spans="1:1">
      <c r="A10033" s="174"/>
    </row>
    <row r="10036" spans="1:1">
      <c r="A10036" s="174"/>
    </row>
    <row r="10039" spans="1:1">
      <c r="A10039" s="174"/>
    </row>
    <row r="10042" spans="1:1">
      <c r="A10042" s="174"/>
    </row>
    <row r="10045" spans="1:1">
      <c r="A10045" s="174"/>
    </row>
    <row r="10048" spans="1:1">
      <c r="A10048" s="174"/>
    </row>
    <row r="10051" spans="1:1">
      <c r="A10051" s="174"/>
    </row>
    <row r="10054" spans="1:1">
      <c r="A10054" s="174"/>
    </row>
    <row r="10057" spans="1:1">
      <c r="A10057" s="174"/>
    </row>
    <row r="10060" spans="1:1">
      <c r="A10060" s="174"/>
    </row>
    <row r="10063" spans="1:1">
      <c r="A10063" s="174"/>
    </row>
    <row r="10066" spans="1:1">
      <c r="A10066" s="174"/>
    </row>
    <row r="10069" spans="1:1">
      <c r="A10069" s="174"/>
    </row>
    <row r="10072" spans="1:1">
      <c r="A10072" s="174"/>
    </row>
    <row r="10075" spans="1:1">
      <c r="A10075" s="174"/>
    </row>
    <row r="10078" spans="1:1">
      <c r="A10078" s="174"/>
    </row>
    <row r="10081" spans="1:1">
      <c r="A10081" s="174"/>
    </row>
    <row r="10084" spans="1:1">
      <c r="A10084" s="174"/>
    </row>
    <row r="10087" spans="1:1">
      <c r="A10087" s="174"/>
    </row>
    <row r="10090" spans="1:1">
      <c r="A10090" s="174"/>
    </row>
    <row r="10093" spans="1:1">
      <c r="A10093" s="174"/>
    </row>
    <row r="10096" spans="1:1">
      <c r="A10096" s="174"/>
    </row>
    <row r="10099" spans="1:1">
      <c r="A10099" s="174"/>
    </row>
    <row r="10102" spans="1:1">
      <c r="A10102" s="174"/>
    </row>
    <row r="10105" spans="1:1">
      <c r="A10105" s="174"/>
    </row>
    <row r="10108" spans="1:1">
      <c r="A10108" s="174"/>
    </row>
    <row r="10111" spans="1:1">
      <c r="A10111" s="174"/>
    </row>
    <row r="10114" spans="1:1">
      <c r="A10114" s="174"/>
    </row>
    <row r="10117" spans="1:1">
      <c r="A10117" s="174"/>
    </row>
    <row r="10120" spans="1:1">
      <c r="A10120" s="174"/>
    </row>
    <row r="10123" spans="1:1">
      <c r="A10123" s="174"/>
    </row>
    <row r="10126" spans="1:1">
      <c r="A10126" s="174"/>
    </row>
    <row r="10129" spans="1:1">
      <c r="A10129" s="174"/>
    </row>
    <row r="10132" spans="1:1">
      <c r="A10132" s="174"/>
    </row>
    <row r="10135" spans="1:1">
      <c r="A10135" s="174"/>
    </row>
    <row r="10138" spans="1:1">
      <c r="A10138" s="174"/>
    </row>
    <row r="10141" spans="1:1">
      <c r="A10141" s="174"/>
    </row>
    <row r="10144" spans="1:1">
      <c r="A10144" s="174"/>
    </row>
    <row r="10147" spans="1:1">
      <c r="A10147" s="174"/>
    </row>
    <row r="10150" spans="1:1">
      <c r="A10150" s="174"/>
    </row>
    <row r="10153" spans="1:1">
      <c r="A10153" s="174"/>
    </row>
    <row r="10156" spans="1:1">
      <c r="A10156" s="174"/>
    </row>
    <row r="10159" spans="1:1">
      <c r="A10159" s="174"/>
    </row>
    <row r="10162" spans="1:1">
      <c r="A10162" s="174"/>
    </row>
    <row r="10165" spans="1:1">
      <c r="A10165" s="174"/>
    </row>
    <row r="10168" spans="1:1">
      <c r="A10168" s="174"/>
    </row>
    <row r="10171" spans="1:1">
      <c r="A10171" s="174"/>
    </row>
    <row r="10174" spans="1:1">
      <c r="A10174" s="174"/>
    </row>
    <row r="10177" spans="1:1">
      <c r="A10177" s="174"/>
    </row>
    <row r="10180" spans="1:1">
      <c r="A10180" s="174"/>
    </row>
    <row r="10183" spans="1:1">
      <c r="A10183" s="174"/>
    </row>
    <row r="10186" spans="1:1">
      <c r="A10186" s="174"/>
    </row>
    <row r="10189" spans="1:1">
      <c r="A10189" s="174"/>
    </row>
    <row r="10192" spans="1:1">
      <c r="A10192" s="174"/>
    </row>
    <row r="10195" spans="1:1">
      <c r="A10195" s="174"/>
    </row>
    <row r="10198" spans="1:1">
      <c r="A10198" s="174"/>
    </row>
    <row r="10201" spans="1:1">
      <c r="A10201" s="174"/>
    </row>
    <row r="10204" spans="1:1">
      <c r="A10204" s="174"/>
    </row>
    <row r="10207" spans="1:1">
      <c r="A10207" s="174"/>
    </row>
    <row r="10210" spans="1:1">
      <c r="A10210" s="174"/>
    </row>
    <row r="10213" spans="1:1">
      <c r="A10213" s="174"/>
    </row>
    <row r="10216" spans="1:1">
      <c r="A10216" s="174"/>
    </row>
    <row r="10219" spans="1:1">
      <c r="A10219" s="174"/>
    </row>
    <row r="10222" spans="1:1">
      <c r="A10222" s="174"/>
    </row>
    <row r="10225" spans="1:1">
      <c r="A10225" s="174"/>
    </row>
    <row r="10228" spans="1:1">
      <c r="A10228" s="174"/>
    </row>
    <row r="10231" spans="1:1">
      <c r="A10231" s="174"/>
    </row>
    <row r="10234" spans="1:1">
      <c r="A10234" s="174"/>
    </row>
    <row r="10237" spans="1:1">
      <c r="A10237" s="174"/>
    </row>
    <row r="10240" spans="1:1">
      <c r="A10240" s="174"/>
    </row>
    <row r="10243" spans="1:1">
      <c r="A10243" s="174"/>
    </row>
    <row r="10246" spans="1:1">
      <c r="A10246" s="174"/>
    </row>
    <row r="10249" spans="1:1">
      <c r="A10249" s="174"/>
    </row>
    <row r="10252" spans="1:1">
      <c r="A10252" s="174"/>
    </row>
    <row r="10255" spans="1:1">
      <c r="A10255" s="174"/>
    </row>
    <row r="10258" spans="1:1">
      <c r="A10258" s="174"/>
    </row>
    <row r="10261" spans="1:1">
      <c r="A10261" s="174"/>
    </row>
    <row r="10264" spans="1:1">
      <c r="A10264" s="174"/>
    </row>
    <row r="10267" spans="1:1">
      <c r="A10267" s="174"/>
    </row>
    <row r="10270" spans="1:1">
      <c r="A10270" s="174"/>
    </row>
    <row r="10273" spans="1:1">
      <c r="A10273" s="174"/>
    </row>
    <row r="10276" spans="1:1">
      <c r="A10276" s="174"/>
    </row>
    <row r="10279" spans="1:1">
      <c r="A10279" s="174"/>
    </row>
    <row r="10282" spans="1:1">
      <c r="A10282" s="174"/>
    </row>
    <row r="10285" spans="1:1">
      <c r="A10285" s="174"/>
    </row>
    <row r="10288" spans="1:1">
      <c r="A10288" s="174"/>
    </row>
    <row r="10291" spans="1:1">
      <c r="A10291" s="174"/>
    </row>
    <row r="10294" spans="1:1">
      <c r="A10294" s="174"/>
    </row>
    <row r="10297" spans="1:1">
      <c r="A10297" s="174"/>
    </row>
    <row r="10300" spans="1:1">
      <c r="A10300" s="174"/>
    </row>
    <row r="10303" spans="1:1">
      <c r="A10303" s="174"/>
    </row>
    <row r="10306" spans="1:1">
      <c r="A10306" s="174"/>
    </row>
    <row r="10309" spans="1:1">
      <c r="A10309" s="174"/>
    </row>
    <row r="10312" spans="1:1">
      <c r="A10312" s="174"/>
    </row>
    <row r="10315" spans="1:1">
      <c r="A10315" s="174"/>
    </row>
    <row r="10318" spans="1:1">
      <c r="A10318" s="174"/>
    </row>
    <row r="10321" spans="1:1">
      <c r="A10321" s="174"/>
    </row>
    <row r="10324" spans="1:1">
      <c r="A10324" s="174"/>
    </row>
    <row r="10327" spans="1:1">
      <c r="A10327" s="174"/>
    </row>
    <row r="10330" spans="1:1">
      <c r="A10330" s="174"/>
    </row>
    <row r="10333" spans="1:1">
      <c r="A10333" s="174"/>
    </row>
    <row r="10336" spans="1:1">
      <c r="A10336" s="174"/>
    </row>
    <row r="10339" spans="1:1">
      <c r="A10339" s="174"/>
    </row>
    <row r="10342" spans="1:1">
      <c r="A10342" s="174"/>
    </row>
    <row r="10345" spans="1:1">
      <c r="A10345" s="174"/>
    </row>
    <row r="10348" spans="1:1">
      <c r="A10348" s="174"/>
    </row>
    <row r="10351" spans="1:1">
      <c r="A10351" s="174"/>
    </row>
    <row r="10354" spans="1:1">
      <c r="A10354" s="174"/>
    </row>
    <row r="10357" spans="1:1">
      <c r="A10357" s="174"/>
    </row>
    <row r="10360" spans="1:1">
      <c r="A10360" s="174"/>
    </row>
    <row r="10363" spans="1:1">
      <c r="A10363" s="174"/>
    </row>
    <row r="10366" spans="1:1">
      <c r="A10366" s="174"/>
    </row>
    <row r="10369" spans="1:1">
      <c r="A10369" s="174"/>
    </row>
    <row r="10372" spans="1:1">
      <c r="A10372" s="174"/>
    </row>
    <row r="10375" spans="1:1">
      <c r="A10375" s="174"/>
    </row>
    <row r="10378" spans="1:1">
      <c r="A10378" s="174"/>
    </row>
    <row r="10381" spans="1:1">
      <c r="A10381" s="174"/>
    </row>
    <row r="10384" spans="1:1">
      <c r="A10384" s="174"/>
    </row>
    <row r="10387" spans="1:1">
      <c r="A10387" s="174"/>
    </row>
    <row r="10390" spans="1:1">
      <c r="A10390" s="174"/>
    </row>
    <row r="10393" spans="1:1">
      <c r="A10393" s="174"/>
    </row>
    <row r="10396" spans="1:1">
      <c r="A10396" s="174"/>
    </row>
    <row r="10399" spans="1:1">
      <c r="A10399" s="174"/>
    </row>
    <row r="10402" spans="1:1">
      <c r="A10402" s="174"/>
    </row>
    <row r="10405" spans="1:1">
      <c r="A10405" s="174"/>
    </row>
    <row r="10408" spans="1:1">
      <c r="A10408" s="174"/>
    </row>
    <row r="10411" spans="1:1">
      <c r="A10411" s="174"/>
    </row>
    <row r="10414" spans="1:1">
      <c r="A10414" s="174"/>
    </row>
    <row r="10417" spans="1:1">
      <c r="A10417" s="174"/>
    </row>
    <row r="10420" spans="1:1">
      <c r="A10420" s="174"/>
    </row>
    <row r="10423" spans="1:1">
      <c r="A10423" s="174"/>
    </row>
    <row r="10426" spans="1:1">
      <c r="A10426" s="174"/>
    </row>
    <row r="10429" spans="1:1">
      <c r="A10429" s="174"/>
    </row>
    <row r="10432" spans="1:1">
      <c r="A10432" s="174"/>
    </row>
    <row r="10435" spans="1:1">
      <c r="A10435" s="174"/>
    </row>
    <row r="10438" spans="1:1">
      <c r="A10438" s="174"/>
    </row>
    <row r="10441" spans="1:1">
      <c r="A10441" s="174"/>
    </row>
    <row r="10444" spans="1:1">
      <c r="A10444" s="174"/>
    </row>
    <row r="10447" spans="1:1">
      <c r="A10447" s="174"/>
    </row>
    <row r="10450" spans="1:1">
      <c r="A10450" s="174"/>
    </row>
    <row r="10453" spans="1:1">
      <c r="A10453" s="174"/>
    </row>
    <row r="10456" spans="1:1">
      <c r="A10456" s="174"/>
    </row>
    <row r="10459" spans="1:1">
      <c r="A10459" s="174"/>
    </row>
    <row r="10462" spans="1:1">
      <c r="A10462" s="174"/>
    </row>
    <row r="10465" spans="1:1">
      <c r="A10465" s="174"/>
    </row>
    <row r="10468" spans="1:1">
      <c r="A10468" s="174"/>
    </row>
    <row r="10471" spans="1:1">
      <c r="A10471" s="174"/>
    </row>
    <row r="10474" spans="1:1">
      <c r="A10474" s="174"/>
    </row>
    <row r="10477" spans="1:1">
      <c r="A10477" s="174"/>
    </row>
    <row r="10480" spans="1:1">
      <c r="A10480" s="174"/>
    </row>
    <row r="10483" spans="1:1">
      <c r="A10483" s="174"/>
    </row>
    <row r="10486" spans="1:1">
      <c r="A10486" s="174"/>
    </row>
    <row r="10489" spans="1:1">
      <c r="A10489" s="174"/>
    </row>
    <row r="10492" spans="1:1">
      <c r="A10492" s="174"/>
    </row>
    <row r="10495" spans="1:1">
      <c r="A10495" s="174"/>
    </row>
    <row r="10498" spans="1:1">
      <c r="A10498" s="174"/>
    </row>
    <row r="10501" spans="1:1">
      <c r="A10501" s="174"/>
    </row>
    <row r="10504" spans="1:1">
      <c r="A10504" s="174"/>
    </row>
    <row r="10507" spans="1:1">
      <c r="A10507" s="174"/>
    </row>
    <row r="10510" spans="1:1">
      <c r="A10510" s="174"/>
    </row>
    <row r="10513" spans="1:1">
      <c r="A10513" s="174"/>
    </row>
    <row r="10516" spans="1:1">
      <c r="A10516" s="174"/>
    </row>
    <row r="10519" spans="1:1">
      <c r="A10519" s="174"/>
    </row>
    <row r="10522" spans="1:1">
      <c r="A10522" s="174"/>
    </row>
    <row r="10525" spans="1:1">
      <c r="A10525" s="174"/>
    </row>
    <row r="10528" spans="1:1">
      <c r="A10528" s="174"/>
    </row>
    <row r="10531" spans="1:1">
      <c r="A10531" s="174"/>
    </row>
    <row r="10534" spans="1:1">
      <c r="A10534" s="174"/>
    </row>
    <row r="10537" spans="1:1">
      <c r="A10537" s="174"/>
    </row>
    <row r="10540" spans="1:1">
      <c r="A10540" s="174"/>
    </row>
    <row r="10543" spans="1:1">
      <c r="A10543" s="174"/>
    </row>
    <row r="10546" spans="1:1">
      <c r="A10546" s="174"/>
    </row>
    <row r="10549" spans="1:1">
      <c r="A10549" s="174"/>
    </row>
    <row r="10552" spans="1:1">
      <c r="A10552" s="174"/>
    </row>
    <row r="10555" spans="1:1">
      <c r="A10555" s="174"/>
    </row>
    <row r="10558" spans="1:1">
      <c r="A10558" s="174"/>
    </row>
    <row r="10561" spans="1:1">
      <c r="A10561" s="174"/>
    </row>
    <row r="10564" spans="1:1">
      <c r="A10564" s="174"/>
    </row>
    <row r="10567" spans="1:1">
      <c r="A10567" s="174"/>
    </row>
    <row r="10570" spans="1:1">
      <c r="A10570" s="174"/>
    </row>
    <row r="10573" spans="1:1">
      <c r="A10573" s="174"/>
    </row>
    <row r="10576" spans="1:1">
      <c r="A10576" s="174"/>
    </row>
    <row r="10579" spans="1:1">
      <c r="A10579" s="174"/>
    </row>
    <row r="10582" spans="1:1">
      <c r="A10582" s="174"/>
    </row>
    <row r="10585" spans="1:1">
      <c r="A10585" s="174"/>
    </row>
    <row r="10588" spans="1:1">
      <c r="A10588" s="174"/>
    </row>
    <row r="10591" spans="1:1">
      <c r="A10591" s="174"/>
    </row>
    <row r="10594" spans="1:1">
      <c r="A10594" s="174"/>
    </row>
    <row r="10597" spans="1:1">
      <c r="A10597" s="174"/>
    </row>
    <row r="10600" spans="1:1">
      <c r="A10600" s="174"/>
    </row>
    <row r="10603" spans="1:1">
      <c r="A10603" s="174"/>
    </row>
    <row r="10606" spans="1:1">
      <c r="A10606" s="174"/>
    </row>
    <row r="10609" spans="1:1">
      <c r="A10609" s="174"/>
    </row>
    <row r="10612" spans="1:1">
      <c r="A10612" s="174"/>
    </row>
    <row r="10615" spans="1:1">
      <c r="A10615" s="174"/>
    </row>
    <row r="10618" spans="1:1">
      <c r="A10618" s="174"/>
    </row>
    <row r="10621" spans="1:1">
      <c r="A10621" s="174"/>
    </row>
    <row r="10624" spans="1:1">
      <c r="A10624" s="174"/>
    </row>
    <row r="10627" spans="1:1">
      <c r="A10627" s="174"/>
    </row>
    <row r="10630" spans="1:1">
      <c r="A10630" s="174"/>
    </row>
    <row r="10633" spans="1:1">
      <c r="A10633" s="174"/>
    </row>
    <row r="10636" spans="1:1">
      <c r="A10636" s="174"/>
    </row>
    <row r="10639" spans="1:1">
      <c r="A10639" s="174"/>
    </row>
    <row r="10642" spans="1:1">
      <c r="A10642" s="174"/>
    </row>
    <row r="10645" spans="1:1">
      <c r="A10645" s="174"/>
    </row>
    <row r="10648" spans="1:1">
      <c r="A10648" s="174"/>
    </row>
    <row r="10651" spans="1:1">
      <c r="A10651" s="174"/>
    </row>
    <row r="10654" spans="1:1">
      <c r="A10654" s="174"/>
    </row>
    <row r="10657" spans="1:1">
      <c r="A10657" s="174"/>
    </row>
    <row r="10660" spans="1:1">
      <c r="A10660" s="174"/>
    </row>
    <row r="10663" spans="1:1">
      <c r="A10663" s="174"/>
    </row>
    <row r="10666" spans="1:1">
      <c r="A10666" s="174"/>
    </row>
    <row r="10669" spans="1:1">
      <c r="A10669" s="174"/>
    </row>
    <row r="10672" spans="1:1">
      <c r="A10672" s="174"/>
    </row>
    <row r="10675" spans="1:1">
      <c r="A10675" s="174"/>
    </row>
    <row r="10678" spans="1:1">
      <c r="A10678" s="174"/>
    </row>
    <row r="10681" spans="1:1">
      <c r="A10681" s="174"/>
    </row>
    <row r="10684" spans="1:1">
      <c r="A10684" s="174"/>
    </row>
    <row r="10687" spans="1:1">
      <c r="A10687" s="174"/>
    </row>
    <row r="10690" spans="1:1">
      <c r="A10690" s="174"/>
    </row>
    <row r="10693" spans="1:1">
      <c r="A10693" s="174"/>
    </row>
    <row r="10696" spans="1:1">
      <c r="A10696" s="174"/>
    </row>
    <row r="10699" spans="1:1">
      <c r="A10699" s="174"/>
    </row>
    <row r="10702" spans="1:1">
      <c r="A10702" s="174"/>
    </row>
    <row r="10705" spans="1:1">
      <c r="A10705" s="174"/>
    </row>
    <row r="10708" spans="1:1">
      <c r="A10708" s="174"/>
    </row>
    <row r="10711" spans="1:1">
      <c r="A10711" s="174"/>
    </row>
    <row r="10714" spans="1:1">
      <c r="A10714" s="174"/>
    </row>
    <row r="10717" spans="1:1">
      <c r="A10717" s="174"/>
    </row>
    <row r="10720" spans="1:1">
      <c r="A10720" s="174"/>
    </row>
    <row r="10723" spans="1:1">
      <c r="A10723" s="174"/>
    </row>
    <row r="10726" spans="1:1">
      <c r="A10726" s="174"/>
    </row>
    <row r="10729" spans="1:1">
      <c r="A10729" s="174"/>
    </row>
    <row r="10732" spans="1:1">
      <c r="A10732" s="174"/>
    </row>
    <row r="10735" spans="1:1">
      <c r="A10735" s="174"/>
    </row>
    <row r="10738" spans="1:1">
      <c r="A10738" s="174"/>
    </row>
    <row r="10741" spans="1:1">
      <c r="A10741" s="174"/>
    </row>
    <row r="10744" spans="1:1">
      <c r="A10744" s="174"/>
    </row>
    <row r="10747" spans="1:1">
      <c r="A10747" s="174"/>
    </row>
    <row r="10750" spans="1:1">
      <c r="A10750" s="174"/>
    </row>
    <row r="10753" spans="1:1">
      <c r="A10753" s="174"/>
    </row>
    <row r="10756" spans="1:1">
      <c r="A10756" s="174"/>
    </row>
    <row r="10759" spans="1:1">
      <c r="A10759" s="174"/>
    </row>
    <row r="10762" spans="1:1">
      <c r="A10762" s="174"/>
    </row>
    <row r="10765" spans="1:1">
      <c r="A10765" s="174"/>
    </row>
    <row r="10768" spans="1:1">
      <c r="A10768" s="174"/>
    </row>
    <row r="10771" spans="1:1">
      <c r="A10771" s="174"/>
    </row>
    <row r="10774" spans="1:1">
      <c r="A10774" s="174"/>
    </row>
    <row r="10777" spans="1:1">
      <c r="A10777" s="174"/>
    </row>
    <row r="10780" spans="1:1">
      <c r="A10780" s="174"/>
    </row>
    <row r="10783" spans="1:1">
      <c r="A10783" s="174"/>
    </row>
    <row r="10786" spans="1:1">
      <c r="A10786" s="174"/>
    </row>
    <row r="10789" spans="1:1">
      <c r="A10789" s="174"/>
    </row>
    <row r="10792" spans="1:1">
      <c r="A10792" s="174"/>
    </row>
    <row r="10795" spans="1:1">
      <c r="A10795" s="174"/>
    </row>
    <row r="10798" spans="1:1">
      <c r="A10798" s="174"/>
    </row>
    <row r="10801" spans="1:1">
      <c r="A10801" s="174"/>
    </row>
    <row r="10804" spans="1:1">
      <c r="A10804" s="174"/>
    </row>
    <row r="10807" spans="1:1">
      <c r="A10807" s="174"/>
    </row>
    <row r="10810" spans="1:1">
      <c r="A10810" s="174"/>
    </row>
    <row r="10813" spans="1:1">
      <c r="A10813" s="174"/>
    </row>
    <row r="10816" spans="1:1">
      <c r="A10816" s="174"/>
    </row>
    <row r="10819" spans="1:1">
      <c r="A10819" s="174"/>
    </row>
    <row r="10822" spans="1:1">
      <c r="A10822" s="174"/>
    </row>
    <row r="10825" spans="1:1">
      <c r="A10825" s="174"/>
    </row>
    <row r="10828" spans="1:1">
      <c r="A10828" s="174"/>
    </row>
    <row r="10831" spans="1:1">
      <c r="A10831" s="174"/>
    </row>
    <row r="10834" spans="1:1">
      <c r="A10834" s="174"/>
    </row>
    <row r="10837" spans="1:1">
      <c r="A10837" s="174"/>
    </row>
    <row r="10840" spans="1:1">
      <c r="A10840" s="174"/>
    </row>
    <row r="10843" spans="1:1">
      <c r="A10843" s="174"/>
    </row>
    <row r="10846" spans="1:1">
      <c r="A10846" s="174"/>
    </row>
    <row r="10849" spans="1:1">
      <c r="A10849" s="174"/>
    </row>
    <row r="10852" spans="1:1">
      <c r="A10852" s="174"/>
    </row>
    <row r="10855" spans="1:1">
      <c r="A10855" s="174"/>
    </row>
    <row r="10858" spans="1:1">
      <c r="A10858" s="174"/>
    </row>
    <row r="10861" spans="1:1">
      <c r="A10861" s="174"/>
    </row>
    <row r="10864" spans="1:1">
      <c r="A10864" s="174"/>
    </row>
    <row r="10867" spans="1:1">
      <c r="A10867" s="174"/>
    </row>
    <row r="10870" spans="1:1">
      <c r="A10870" s="174"/>
    </row>
    <row r="10873" spans="1:1">
      <c r="A10873" s="174"/>
    </row>
    <row r="10876" spans="1:1">
      <c r="A10876" s="174"/>
    </row>
    <row r="10879" spans="1:1">
      <c r="A10879" s="174"/>
    </row>
    <row r="10882" spans="1:1">
      <c r="A10882" s="174"/>
    </row>
    <row r="10885" spans="1:1">
      <c r="A10885" s="174"/>
    </row>
    <row r="10888" spans="1:1">
      <c r="A10888" s="174"/>
    </row>
    <row r="10891" spans="1:1">
      <c r="A10891" s="174"/>
    </row>
    <row r="10894" spans="1:1">
      <c r="A10894" s="174"/>
    </row>
    <row r="10897" spans="1:1">
      <c r="A10897" s="174"/>
    </row>
    <row r="10900" spans="1:1">
      <c r="A10900" s="174"/>
    </row>
    <row r="10903" spans="1:1">
      <c r="A10903" s="174"/>
    </row>
    <row r="10906" spans="1:1">
      <c r="A10906" s="174"/>
    </row>
    <row r="10909" spans="1:1">
      <c r="A10909" s="174"/>
    </row>
    <row r="10912" spans="1:1">
      <c r="A10912" s="174"/>
    </row>
    <row r="10915" spans="1:1">
      <c r="A10915" s="174"/>
    </row>
    <row r="10918" spans="1:1">
      <c r="A10918" s="174"/>
    </row>
    <row r="10921" spans="1:1">
      <c r="A10921" s="174"/>
    </row>
    <row r="10924" spans="1:1">
      <c r="A10924" s="174"/>
    </row>
    <row r="10927" spans="1:1">
      <c r="A10927" s="174"/>
    </row>
    <row r="10930" spans="1:1">
      <c r="A10930" s="174"/>
    </row>
    <row r="10933" spans="1:1">
      <c r="A10933" s="174"/>
    </row>
    <row r="10936" spans="1:1">
      <c r="A10936" s="174"/>
    </row>
    <row r="10939" spans="1:1">
      <c r="A10939" s="174"/>
    </row>
    <row r="10942" spans="1:1">
      <c r="A10942" s="174"/>
    </row>
    <row r="10945" spans="1:1">
      <c r="A10945" s="174"/>
    </row>
    <row r="10948" spans="1:1">
      <c r="A10948" s="174"/>
    </row>
    <row r="10951" spans="1:1">
      <c r="A10951" s="174"/>
    </row>
    <row r="10954" spans="1:1">
      <c r="A10954" s="174"/>
    </row>
    <row r="10957" spans="1:1">
      <c r="A10957" s="174"/>
    </row>
    <row r="10960" spans="1:1">
      <c r="A10960" s="174"/>
    </row>
    <row r="10963" spans="1:1">
      <c r="A10963" s="174"/>
    </row>
    <row r="10966" spans="1:1">
      <c r="A10966" s="174"/>
    </row>
    <row r="10969" spans="1:1">
      <c r="A10969" s="174"/>
    </row>
    <row r="10972" spans="1:1">
      <c r="A10972" s="174"/>
    </row>
    <row r="10975" spans="1:1">
      <c r="A10975" s="174"/>
    </row>
    <row r="10978" spans="1:1">
      <c r="A10978" s="174"/>
    </row>
    <row r="10981" spans="1:1">
      <c r="A10981" s="174"/>
    </row>
    <row r="10984" spans="1:1">
      <c r="A10984" s="174"/>
    </row>
    <row r="10987" spans="1:1">
      <c r="A10987" s="174"/>
    </row>
    <row r="10990" spans="1:1">
      <c r="A10990" s="174"/>
    </row>
    <row r="10993" spans="1:1">
      <c r="A10993" s="174"/>
    </row>
    <row r="10996" spans="1:1">
      <c r="A10996" s="174"/>
    </row>
    <row r="10999" spans="1:1">
      <c r="A10999" s="174"/>
    </row>
    <row r="11002" spans="1:1">
      <c r="A11002" s="174"/>
    </row>
    <row r="11005" spans="1:1">
      <c r="A11005" s="174"/>
    </row>
    <row r="11008" spans="1:1">
      <c r="A11008" s="174"/>
    </row>
    <row r="11011" spans="1:1">
      <c r="A11011" s="174"/>
    </row>
    <row r="11014" spans="1:1">
      <c r="A11014" s="174"/>
    </row>
    <row r="11017" spans="1:1">
      <c r="A11017" s="174"/>
    </row>
    <row r="11020" spans="1:1">
      <c r="A11020" s="174"/>
    </row>
    <row r="11023" spans="1:1">
      <c r="A11023" s="174"/>
    </row>
    <row r="11026" spans="1:1">
      <c r="A11026" s="174"/>
    </row>
    <row r="11029" spans="1:1">
      <c r="A11029" s="174"/>
    </row>
    <row r="11032" spans="1:1">
      <c r="A11032" s="174"/>
    </row>
    <row r="11035" spans="1:1">
      <c r="A11035" s="174"/>
    </row>
    <row r="11038" spans="1:1">
      <c r="A11038" s="174"/>
    </row>
    <row r="11041" spans="1:1">
      <c r="A11041" s="174"/>
    </row>
    <row r="11044" spans="1:1">
      <c r="A11044" s="174"/>
    </row>
    <row r="11047" spans="1:1">
      <c r="A11047" s="174"/>
    </row>
    <row r="11050" spans="1:1">
      <c r="A11050" s="174"/>
    </row>
    <row r="11053" spans="1:1">
      <c r="A11053" s="174"/>
    </row>
    <row r="11056" spans="1:1">
      <c r="A11056" s="174"/>
    </row>
    <row r="11059" spans="1:1">
      <c r="A11059" s="174"/>
    </row>
    <row r="11062" spans="1:1">
      <c r="A11062" s="174"/>
    </row>
    <row r="11065" spans="1:1">
      <c r="A11065" s="174"/>
    </row>
    <row r="11068" spans="1:1">
      <c r="A11068" s="174"/>
    </row>
    <row r="11071" spans="1:1">
      <c r="A11071" s="174"/>
    </row>
    <row r="11074" spans="1:1">
      <c r="A11074" s="174"/>
    </row>
    <row r="11077" spans="1:1">
      <c r="A11077" s="174"/>
    </row>
    <row r="11080" spans="1:1">
      <c r="A11080" s="174"/>
    </row>
    <row r="11083" spans="1:1">
      <c r="A11083" s="174"/>
    </row>
    <row r="11086" spans="1:1">
      <c r="A11086" s="174"/>
    </row>
    <row r="11089" spans="1:1">
      <c r="A11089" s="174"/>
    </row>
    <row r="11092" spans="1:1">
      <c r="A11092" s="174"/>
    </row>
    <row r="11095" spans="1:1">
      <c r="A11095" s="174"/>
    </row>
    <row r="11098" spans="1:1">
      <c r="A11098" s="174"/>
    </row>
    <row r="11101" spans="1:1">
      <c r="A11101" s="174"/>
    </row>
    <row r="11104" spans="1:1">
      <c r="A11104" s="174"/>
    </row>
    <row r="11107" spans="1:1">
      <c r="A11107" s="174"/>
    </row>
    <row r="11110" spans="1:1">
      <c r="A11110" s="174"/>
    </row>
    <row r="11113" spans="1:1">
      <c r="A11113" s="174"/>
    </row>
    <row r="11116" spans="1:1">
      <c r="A11116" s="174"/>
    </row>
    <row r="11119" spans="1:1">
      <c r="A11119" s="174"/>
    </row>
    <row r="11122" spans="1:1">
      <c r="A11122" s="174"/>
    </row>
    <row r="11125" spans="1:1">
      <c r="A11125" s="174"/>
    </row>
    <row r="11128" spans="1:1">
      <c r="A11128" s="174"/>
    </row>
    <row r="11131" spans="1:1">
      <c r="A11131" s="174"/>
    </row>
    <row r="11134" spans="1:1">
      <c r="A11134" s="174"/>
    </row>
    <row r="11137" spans="1:1">
      <c r="A11137" s="174"/>
    </row>
    <row r="11140" spans="1:1">
      <c r="A11140" s="174"/>
    </row>
    <row r="11143" spans="1:1">
      <c r="A11143" s="174"/>
    </row>
    <row r="11146" spans="1:1">
      <c r="A11146" s="174"/>
    </row>
    <row r="11149" spans="1:1">
      <c r="A11149" s="174"/>
    </row>
    <row r="11152" spans="1:1">
      <c r="A11152" s="174"/>
    </row>
    <row r="11155" spans="1:1">
      <c r="A11155" s="174"/>
    </row>
    <row r="11158" spans="1:1">
      <c r="A11158" s="174"/>
    </row>
    <row r="11161" spans="1:1">
      <c r="A11161" s="174"/>
    </row>
    <row r="11164" spans="1:1">
      <c r="A11164" s="174"/>
    </row>
    <row r="11167" spans="1:1">
      <c r="A11167" s="174"/>
    </row>
    <row r="11170" spans="1:1">
      <c r="A11170" s="174"/>
    </row>
    <row r="11173" spans="1:1">
      <c r="A11173" s="174"/>
    </row>
    <row r="11176" spans="1:1">
      <c r="A11176" s="174"/>
    </row>
    <row r="11179" spans="1:1">
      <c r="A11179" s="174"/>
    </row>
    <row r="11182" spans="1:1">
      <c r="A11182" s="174"/>
    </row>
    <row r="11185" spans="1:1">
      <c r="A11185" s="174"/>
    </row>
    <row r="11188" spans="1:1">
      <c r="A11188" s="174"/>
    </row>
    <row r="11191" spans="1:1">
      <c r="A11191" s="174"/>
    </row>
    <row r="11194" spans="1:1">
      <c r="A11194" s="174"/>
    </row>
    <row r="11197" spans="1:1">
      <c r="A11197" s="174"/>
    </row>
    <row r="11200" spans="1:1">
      <c r="A11200" s="174"/>
    </row>
    <row r="11203" spans="1:1">
      <c r="A11203" s="174"/>
    </row>
    <row r="11206" spans="1:1">
      <c r="A11206" s="174"/>
    </row>
    <row r="11209" spans="1:1">
      <c r="A11209" s="174"/>
    </row>
    <row r="11212" spans="1:1">
      <c r="A11212" s="174"/>
    </row>
    <row r="11215" spans="1:1">
      <c r="A11215" s="174"/>
    </row>
    <row r="11218" spans="1:1">
      <c r="A11218" s="174"/>
    </row>
    <row r="11221" spans="1:1">
      <c r="A11221" s="174"/>
    </row>
    <row r="11224" spans="1:1">
      <c r="A11224" s="174"/>
    </row>
    <row r="11227" spans="1:1">
      <c r="A11227" s="174"/>
    </row>
    <row r="11230" spans="1:1">
      <c r="A11230" s="174"/>
    </row>
    <row r="11233" spans="1:1">
      <c r="A11233" s="174"/>
    </row>
    <row r="11236" spans="1:1">
      <c r="A11236" s="174"/>
    </row>
    <row r="11239" spans="1:1">
      <c r="A11239" s="174"/>
    </row>
    <row r="11242" spans="1:1">
      <c r="A11242" s="174"/>
    </row>
    <row r="11245" spans="1:1">
      <c r="A11245" s="174"/>
    </row>
    <row r="11248" spans="1:1">
      <c r="A11248" s="174"/>
    </row>
    <row r="11251" spans="1:1">
      <c r="A11251" s="174"/>
    </row>
    <row r="11254" spans="1:1">
      <c r="A11254" s="174"/>
    </row>
    <row r="11257" spans="1:1">
      <c r="A11257" s="174"/>
    </row>
    <row r="11260" spans="1:1">
      <c r="A11260" s="174"/>
    </row>
    <row r="11263" spans="1:1">
      <c r="A11263" s="174"/>
    </row>
    <row r="11266" spans="1:1">
      <c r="A11266" s="174"/>
    </row>
    <row r="11269" spans="1:1">
      <c r="A11269" s="174"/>
    </row>
    <row r="11272" spans="1:1">
      <c r="A11272" s="174"/>
    </row>
    <row r="11275" spans="1:1">
      <c r="A11275" s="174"/>
    </row>
    <row r="11278" spans="1:1">
      <c r="A11278" s="174"/>
    </row>
    <row r="11281" spans="1:1">
      <c r="A11281" s="174"/>
    </row>
    <row r="11284" spans="1:1">
      <c r="A11284" s="174"/>
    </row>
    <row r="11287" spans="1:1">
      <c r="A11287" s="174"/>
    </row>
    <row r="11290" spans="1:1">
      <c r="A11290" s="174"/>
    </row>
    <row r="11293" spans="1:1">
      <c r="A11293" s="174"/>
    </row>
    <row r="11296" spans="1:1">
      <c r="A11296" s="174"/>
    </row>
    <row r="11299" spans="1:1">
      <c r="A11299" s="174"/>
    </row>
    <row r="11302" spans="1:1">
      <c r="A11302" s="174"/>
    </row>
    <row r="11305" spans="1:1">
      <c r="A11305" s="174"/>
    </row>
    <row r="11308" spans="1:1">
      <c r="A11308" s="174"/>
    </row>
    <row r="11311" spans="1:1">
      <c r="A11311" s="174"/>
    </row>
    <row r="11314" spans="1:1">
      <c r="A11314" s="174"/>
    </row>
    <row r="11317" spans="1:1">
      <c r="A11317" s="174"/>
    </row>
    <row r="11320" spans="1:1">
      <c r="A11320" s="174"/>
    </row>
    <row r="11323" spans="1:1">
      <c r="A11323" s="174"/>
    </row>
    <row r="11326" spans="1:1">
      <c r="A11326" s="174"/>
    </row>
    <row r="11329" spans="1:1">
      <c r="A11329" s="174"/>
    </row>
    <row r="11332" spans="1:1">
      <c r="A11332" s="174"/>
    </row>
    <row r="11335" spans="1:1">
      <c r="A11335" s="174"/>
    </row>
    <row r="11338" spans="1:1">
      <c r="A11338" s="174"/>
    </row>
    <row r="11341" spans="1:1">
      <c r="A11341" s="174"/>
    </row>
    <row r="11344" spans="1:1">
      <c r="A11344" s="174"/>
    </row>
    <row r="11347" spans="1:1">
      <c r="A11347" s="174"/>
    </row>
    <row r="11350" spans="1:1">
      <c r="A11350" s="174"/>
    </row>
    <row r="11353" spans="1:1">
      <c r="A11353" s="174"/>
    </row>
    <row r="11356" spans="1:1">
      <c r="A11356" s="174"/>
    </row>
    <row r="11359" spans="1:1">
      <c r="A11359" s="174"/>
    </row>
    <row r="11362" spans="1:1">
      <c r="A11362" s="174"/>
    </row>
    <row r="11365" spans="1:1">
      <c r="A11365" s="174"/>
    </row>
    <row r="11368" spans="1:1">
      <c r="A11368" s="174"/>
    </row>
    <row r="11371" spans="1:1">
      <c r="A11371" s="174"/>
    </row>
    <row r="11374" spans="1:1">
      <c r="A11374" s="174"/>
    </row>
    <row r="11377" spans="1:1">
      <c r="A11377" s="174"/>
    </row>
    <row r="11380" spans="1:1">
      <c r="A11380" s="174"/>
    </row>
    <row r="11383" spans="1:1">
      <c r="A11383" s="174"/>
    </row>
    <row r="11386" spans="1:1">
      <c r="A11386" s="174"/>
    </row>
    <row r="11389" spans="1:1">
      <c r="A11389" s="174"/>
    </row>
    <row r="11392" spans="1:1">
      <c r="A11392" s="174"/>
    </row>
    <row r="11395" spans="1:1">
      <c r="A11395" s="174"/>
    </row>
    <row r="11398" spans="1:1">
      <c r="A11398" s="174"/>
    </row>
    <row r="11401" spans="1:1">
      <c r="A11401" s="174"/>
    </row>
    <row r="11404" spans="1:1">
      <c r="A11404" s="174"/>
    </row>
    <row r="11407" spans="1:1">
      <c r="A11407" s="174"/>
    </row>
    <row r="11410" spans="1:1">
      <c r="A11410" s="174"/>
    </row>
    <row r="11413" spans="1:1">
      <c r="A11413" s="174"/>
    </row>
    <row r="11416" spans="1:1">
      <c r="A11416" s="174"/>
    </row>
    <row r="11419" spans="1:1">
      <c r="A11419" s="174"/>
    </row>
    <row r="11422" spans="1:1">
      <c r="A11422" s="174"/>
    </row>
    <row r="11425" spans="1:1">
      <c r="A11425" s="174"/>
    </row>
    <row r="11428" spans="1:1">
      <c r="A11428" s="174"/>
    </row>
    <row r="11431" spans="1:1">
      <c r="A11431" s="174"/>
    </row>
    <row r="11434" spans="1:1">
      <c r="A11434" s="174"/>
    </row>
    <row r="11437" spans="1:1">
      <c r="A11437" s="174"/>
    </row>
    <row r="11440" spans="1:1">
      <c r="A11440" s="174"/>
    </row>
    <row r="11443" spans="1:1">
      <c r="A11443" s="174"/>
    </row>
    <row r="11446" spans="1:1">
      <c r="A11446" s="174"/>
    </row>
    <row r="11449" spans="1:1">
      <c r="A11449" s="174"/>
    </row>
    <row r="11452" spans="1:1">
      <c r="A11452" s="174"/>
    </row>
    <row r="11455" spans="1:1">
      <c r="A11455" s="174"/>
    </row>
    <row r="11458" spans="1:1">
      <c r="A11458" s="174"/>
    </row>
    <row r="11461" spans="1:1">
      <c r="A11461" s="174"/>
    </row>
    <row r="11464" spans="1:1">
      <c r="A11464" s="174"/>
    </row>
    <row r="11467" spans="1:1">
      <c r="A11467" s="174"/>
    </row>
    <row r="11470" spans="1:1">
      <c r="A11470" s="174"/>
    </row>
    <row r="11473" spans="1:1">
      <c r="A11473" s="174"/>
    </row>
    <row r="11476" spans="1:1">
      <c r="A11476" s="174"/>
    </row>
    <row r="11479" spans="1:1">
      <c r="A11479" s="174"/>
    </row>
    <row r="11482" spans="1:1">
      <c r="A11482" s="174"/>
    </row>
    <row r="11485" spans="1:1">
      <c r="A11485" s="174"/>
    </row>
    <row r="11488" spans="1:1">
      <c r="A11488" s="174"/>
    </row>
    <row r="11491" spans="1:1">
      <c r="A11491" s="174"/>
    </row>
    <row r="11494" spans="1:1">
      <c r="A11494" s="174"/>
    </row>
    <row r="11497" spans="1:1">
      <c r="A11497" s="174"/>
    </row>
    <row r="11500" spans="1:1">
      <c r="A11500" s="174"/>
    </row>
    <row r="11503" spans="1:1">
      <c r="A11503" s="174"/>
    </row>
    <row r="11506" spans="1:1">
      <c r="A11506" s="174"/>
    </row>
    <row r="11509" spans="1:1">
      <c r="A11509" s="174"/>
    </row>
    <row r="11512" spans="1:1">
      <c r="A11512" s="174"/>
    </row>
    <row r="11515" spans="1:1">
      <c r="A11515" s="174"/>
    </row>
    <row r="11518" spans="1:1">
      <c r="A11518" s="174"/>
    </row>
    <row r="11521" spans="1:1">
      <c r="A11521" s="174"/>
    </row>
    <row r="11524" spans="1:1">
      <c r="A11524" s="174"/>
    </row>
    <row r="11527" spans="1:1">
      <c r="A11527" s="174"/>
    </row>
    <row r="11530" spans="1:1">
      <c r="A11530" s="174"/>
    </row>
    <row r="11533" spans="1:1">
      <c r="A11533" s="174"/>
    </row>
    <row r="11536" spans="1:1">
      <c r="A11536" s="174"/>
    </row>
    <row r="11539" spans="1:1">
      <c r="A11539" s="174"/>
    </row>
    <row r="11542" spans="1:1">
      <c r="A11542" s="174"/>
    </row>
    <row r="11545" spans="1:1">
      <c r="A11545" s="174"/>
    </row>
    <row r="11548" spans="1:1">
      <c r="A11548" s="174"/>
    </row>
    <row r="11551" spans="1:1">
      <c r="A11551" s="174"/>
    </row>
    <row r="11554" spans="1:1">
      <c r="A11554" s="174"/>
    </row>
    <row r="11557" spans="1:1">
      <c r="A11557" s="174"/>
    </row>
    <row r="11560" spans="1:1">
      <c r="A11560" s="174"/>
    </row>
    <row r="11563" spans="1:1">
      <c r="A11563" s="174"/>
    </row>
    <row r="11566" spans="1:1">
      <c r="A11566" s="174"/>
    </row>
    <row r="11569" spans="1:1">
      <c r="A11569" s="174"/>
    </row>
    <row r="11572" spans="1:1">
      <c r="A11572" s="174"/>
    </row>
    <row r="11575" spans="1:1">
      <c r="A11575" s="174"/>
    </row>
    <row r="11578" spans="1:1">
      <c r="A11578" s="174"/>
    </row>
    <row r="11581" spans="1:1">
      <c r="A11581" s="174"/>
    </row>
    <row r="11584" spans="1:1">
      <c r="A11584" s="174"/>
    </row>
    <row r="11587" spans="1:1">
      <c r="A11587" s="174"/>
    </row>
    <row r="11590" spans="1:1">
      <c r="A11590" s="174"/>
    </row>
    <row r="11593" spans="1:1">
      <c r="A11593" s="174"/>
    </row>
    <row r="11596" spans="1:1">
      <c r="A11596" s="174"/>
    </row>
    <row r="11599" spans="1:1">
      <c r="A11599" s="174"/>
    </row>
    <row r="11602" spans="1:1">
      <c r="A11602" s="174"/>
    </row>
    <row r="11605" spans="1:1">
      <c r="A11605" s="174"/>
    </row>
    <row r="11608" spans="1:1">
      <c r="A11608" s="174"/>
    </row>
    <row r="11611" spans="1:1">
      <c r="A11611" s="174"/>
    </row>
    <row r="11614" spans="1:1">
      <c r="A11614" s="174"/>
    </row>
    <row r="11617" spans="1:1">
      <c r="A11617" s="174"/>
    </row>
    <row r="11620" spans="1:1">
      <c r="A11620" s="174"/>
    </row>
    <row r="11623" spans="1:1">
      <c r="A11623" s="174"/>
    </row>
    <row r="11626" spans="1:1">
      <c r="A11626" s="174"/>
    </row>
    <row r="11629" spans="1:1">
      <c r="A11629" s="174"/>
    </row>
    <row r="11632" spans="1:1">
      <c r="A11632" s="174"/>
    </row>
    <row r="11635" spans="1:1">
      <c r="A11635" s="174"/>
    </row>
    <row r="11638" spans="1:1">
      <c r="A11638" s="174"/>
    </row>
    <row r="11641" spans="1:1">
      <c r="A11641" s="174"/>
    </row>
    <row r="11644" spans="1:1">
      <c r="A11644" s="174"/>
    </row>
    <row r="11647" spans="1:1">
      <c r="A11647" s="174"/>
    </row>
    <row r="11650" spans="1:1">
      <c r="A11650" s="174"/>
    </row>
    <row r="11653" spans="1:1">
      <c r="A11653" s="174"/>
    </row>
    <row r="11656" spans="1:1">
      <c r="A11656" s="174"/>
    </row>
    <row r="11659" spans="1:1">
      <c r="A11659" s="174"/>
    </row>
    <row r="11662" spans="1:1">
      <c r="A11662" s="174"/>
    </row>
    <row r="11665" spans="1:1">
      <c r="A11665" s="174"/>
    </row>
    <row r="11668" spans="1:1">
      <c r="A11668" s="174"/>
    </row>
    <row r="11671" spans="1:1">
      <c r="A11671" s="174"/>
    </row>
    <row r="11674" spans="1:1">
      <c r="A11674" s="174"/>
    </row>
    <row r="11677" spans="1:1">
      <c r="A11677" s="174"/>
    </row>
    <row r="11680" spans="1:1">
      <c r="A11680" s="174"/>
    </row>
    <row r="11683" spans="1:1">
      <c r="A11683" s="174"/>
    </row>
    <row r="11686" spans="1:1">
      <c r="A11686" s="174"/>
    </row>
    <row r="11689" spans="1:1">
      <c r="A11689" s="174"/>
    </row>
    <row r="11692" spans="1:1">
      <c r="A11692" s="174"/>
    </row>
    <row r="11695" spans="1:1">
      <c r="A11695" s="174"/>
    </row>
    <row r="11698" spans="1:1">
      <c r="A11698" s="174"/>
    </row>
    <row r="11701" spans="1:1">
      <c r="A11701" s="174"/>
    </row>
    <row r="11704" spans="1:1">
      <c r="A11704" s="174"/>
    </row>
    <row r="11707" spans="1:1">
      <c r="A11707" s="174"/>
    </row>
    <row r="11710" spans="1:1">
      <c r="A11710" s="174"/>
    </row>
    <row r="11713" spans="1:1">
      <c r="A11713" s="174"/>
    </row>
    <row r="11716" spans="1:1">
      <c r="A11716" s="174"/>
    </row>
    <row r="11719" spans="1:1">
      <c r="A11719" s="174"/>
    </row>
    <row r="11722" spans="1:1">
      <c r="A11722" s="174"/>
    </row>
    <row r="11725" spans="1:1">
      <c r="A11725" s="174"/>
    </row>
    <row r="11728" spans="1:1">
      <c r="A11728" s="174"/>
    </row>
    <row r="11731" spans="1:1">
      <c r="A11731" s="174"/>
    </row>
    <row r="11734" spans="1:1">
      <c r="A11734" s="174"/>
    </row>
    <row r="11737" spans="1:1">
      <c r="A11737" s="174"/>
    </row>
    <row r="11740" spans="1:1">
      <c r="A11740" s="174"/>
    </row>
    <row r="11743" spans="1:1">
      <c r="A11743" s="174"/>
    </row>
    <row r="11746" spans="1:1">
      <c r="A11746" s="174"/>
    </row>
    <row r="11749" spans="1:1">
      <c r="A11749" s="174"/>
    </row>
    <row r="11752" spans="1:1">
      <c r="A11752" s="174"/>
    </row>
    <row r="11755" spans="1:1">
      <c r="A11755" s="174"/>
    </row>
    <row r="11758" spans="1:1">
      <c r="A11758" s="174"/>
    </row>
    <row r="11761" spans="1:1">
      <c r="A11761" s="174"/>
    </row>
    <row r="11764" spans="1:1">
      <c r="A11764" s="174"/>
    </row>
    <row r="11767" spans="1:1">
      <c r="A11767" s="174"/>
    </row>
    <row r="11770" spans="1:1">
      <c r="A11770" s="174"/>
    </row>
    <row r="11773" spans="1:1">
      <c r="A11773" s="174"/>
    </row>
    <row r="11776" spans="1:1">
      <c r="A11776" s="174"/>
    </row>
    <row r="11779" spans="1:1">
      <c r="A11779" s="174"/>
    </row>
    <row r="11782" spans="1:1">
      <c r="A11782" s="174"/>
    </row>
    <row r="11785" spans="1:1">
      <c r="A11785" s="174"/>
    </row>
    <row r="11788" spans="1:1">
      <c r="A11788" s="174"/>
    </row>
    <row r="11791" spans="1:1">
      <c r="A11791" s="174"/>
    </row>
    <row r="11794" spans="1:1">
      <c r="A11794" s="174"/>
    </row>
    <row r="11797" spans="1:1">
      <c r="A11797" s="174"/>
    </row>
    <row r="11800" spans="1:1">
      <c r="A11800" s="174"/>
    </row>
    <row r="11803" spans="1:1">
      <c r="A11803" s="174"/>
    </row>
    <row r="11806" spans="1:1">
      <c r="A11806" s="174"/>
    </row>
    <row r="11809" spans="1:1">
      <c r="A11809" s="174"/>
    </row>
    <row r="11812" spans="1:1">
      <c r="A11812" s="174"/>
    </row>
    <row r="11815" spans="1:1">
      <c r="A11815" s="174"/>
    </row>
    <row r="11818" spans="1:1">
      <c r="A11818" s="174"/>
    </row>
    <row r="11821" spans="1:1">
      <c r="A11821" s="174"/>
    </row>
    <row r="11824" spans="1:1">
      <c r="A11824" s="174"/>
    </row>
    <row r="11827" spans="1:1">
      <c r="A11827" s="174"/>
    </row>
    <row r="11830" spans="1:1">
      <c r="A11830" s="174"/>
    </row>
    <row r="11833" spans="1:1">
      <c r="A11833" s="174"/>
    </row>
    <row r="11836" spans="1:1">
      <c r="A11836" s="174"/>
    </row>
    <row r="11839" spans="1:1">
      <c r="A11839" s="174"/>
    </row>
    <row r="11842" spans="1:1">
      <c r="A11842" s="174"/>
    </row>
    <row r="11845" spans="1:1">
      <c r="A11845" s="174"/>
    </row>
    <row r="11848" spans="1:1">
      <c r="A11848" s="174"/>
    </row>
    <row r="11851" spans="1:1">
      <c r="A11851" s="174"/>
    </row>
    <row r="11854" spans="1:1">
      <c r="A11854" s="174"/>
    </row>
    <row r="11857" spans="1:1">
      <c r="A11857" s="174"/>
    </row>
    <row r="11860" spans="1:1">
      <c r="A11860" s="174"/>
    </row>
    <row r="11863" spans="1:1">
      <c r="A11863" s="174"/>
    </row>
    <row r="11866" spans="1:1">
      <c r="A11866" s="174"/>
    </row>
    <row r="11869" spans="1:1">
      <c r="A11869" s="174"/>
    </row>
    <row r="11872" spans="1:1">
      <c r="A11872" s="174"/>
    </row>
    <row r="11875" spans="1:1">
      <c r="A11875" s="174"/>
    </row>
    <row r="11878" spans="1:1">
      <c r="A11878" s="174"/>
    </row>
    <row r="11881" spans="1:1">
      <c r="A11881" s="174"/>
    </row>
    <row r="11884" spans="1:1">
      <c r="A11884" s="174"/>
    </row>
    <row r="11887" spans="1:1">
      <c r="A11887" s="174"/>
    </row>
    <row r="11890" spans="1:1">
      <c r="A11890" s="174"/>
    </row>
    <row r="11893" spans="1:1">
      <c r="A11893" s="174"/>
    </row>
    <row r="11896" spans="1:1">
      <c r="A11896" s="174"/>
    </row>
    <row r="11899" spans="1:1">
      <c r="A11899" s="174"/>
    </row>
    <row r="11902" spans="1:1">
      <c r="A11902" s="174"/>
    </row>
    <row r="11905" spans="1:1">
      <c r="A11905" s="174"/>
    </row>
    <row r="11908" spans="1:1">
      <c r="A11908" s="174"/>
    </row>
    <row r="11911" spans="1:1">
      <c r="A11911" s="174"/>
    </row>
    <row r="11914" spans="1:1">
      <c r="A11914" s="174"/>
    </row>
    <row r="11917" spans="1:1">
      <c r="A11917" s="174"/>
    </row>
    <row r="11920" spans="1:1">
      <c r="A11920" s="174"/>
    </row>
    <row r="11923" spans="1:1">
      <c r="A11923" s="174"/>
    </row>
    <row r="11926" spans="1:1">
      <c r="A11926" s="174"/>
    </row>
    <row r="11929" spans="1:1">
      <c r="A11929" s="174"/>
    </row>
    <row r="11932" spans="1:1">
      <c r="A11932" s="174"/>
    </row>
    <row r="11935" spans="1:1">
      <c r="A11935" s="174"/>
    </row>
    <row r="11938" spans="1:1">
      <c r="A11938" s="174"/>
    </row>
    <row r="11941" spans="1:1">
      <c r="A11941" s="174"/>
    </row>
    <row r="11944" spans="1:1">
      <c r="A11944" s="174"/>
    </row>
    <row r="11947" spans="1:1">
      <c r="A11947" s="174"/>
    </row>
    <row r="11950" spans="1:1">
      <c r="A11950" s="174"/>
    </row>
    <row r="11953" spans="1:1">
      <c r="A11953" s="174"/>
    </row>
    <row r="11956" spans="1:1">
      <c r="A11956" s="174"/>
    </row>
    <row r="11959" spans="1:1">
      <c r="A11959" s="174"/>
    </row>
    <row r="11962" spans="1:1">
      <c r="A11962" s="174"/>
    </row>
    <row r="11965" spans="1:1">
      <c r="A11965" s="174"/>
    </row>
    <row r="11968" spans="1:1">
      <c r="A11968" s="174"/>
    </row>
    <row r="11971" spans="1:1">
      <c r="A11971" s="174"/>
    </row>
    <row r="11974" spans="1:1">
      <c r="A11974" s="174"/>
    </row>
    <row r="11977" spans="1:1">
      <c r="A11977" s="174"/>
    </row>
    <row r="11980" spans="1:1">
      <c r="A11980" s="174"/>
    </row>
    <row r="11983" spans="1:1">
      <c r="A11983" s="174"/>
    </row>
    <row r="11986" spans="1:1">
      <c r="A11986" s="174"/>
    </row>
    <row r="11989" spans="1:1">
      <c r="A11989" s="174"/>
    </row>
    <row r="11992" spans="1:1">
      <c r="A11992" s="174"/>
    </row>
    <row r="11995" spans="1:1">
      <c r="A11995" s="174"/>
    </row>
    <row r="11998" spans="1:1">
      <c r="A11998" s="174"/>
    </row>
    <row r="12001" spans="1:1">
      <c r="A12001" s="174"/>
    </row>
    <row r="12004" spans="1:1">
      <c r="A12004" s="174"/>
    </row>
    <row r="12007" spans="1:1">
      <c r="A12007" s="174"/>
    </row>
    <row r="12010" spans="1:1">
      <c r="A12010" s="174"/>
    </row>
    <row r="12013" spans="1:1">
      <c r="A12013" s="174"/>
    </row>
    <row r="12016" spans="1:1">
      <c r="A12016" s="174"/>
    </row>
    <row r="12019" spans="1:1">
      <c r="A12019" s="174"/>
    </row>
    <row r="12022" spans="1:1">
      <c r="A12022" s="174"/>
    </row>
    <row r="12025" spans="1:1">
      <c r="A12025" s="174"/>
    </row>
    <row r="12028" spans="1:1">
      <c r="A12028" s="174"/>
    </row>
    <row r="12031" spans="1:1">
      <c r="A12031" s="174"/>
    </row>
    <row r="12034" spans="1:1">
      <c r="A12034" s="174"/>
    </row>
    <row r="12037" spans="1:1">
      <c r="A12037" s="174"/>
    </row>
    <row r="12040" spans="1:1">
      <c r="A12040" s="174"/>
    </row>
    <row r="12043" spans="1:1">
      <c r="A12043" s="174"/>
    </row>
    <row r="12046" spans="1:1">
      <c r="A12046" s="174"/>
    </row>
    <row r="12049" spans="1:1">
      <c r="A12049" s="174"/>
    </row>
    <row r="12052" spans="1:1">
      <c r="A12052" s="174"/>
    </row>
    <row r="12055" spans="1:1">
      <c r="A12055" s="174"/>
    </row>
    <row r="12058" spans="1:1">
      <c r="A12058" s="174"/>
    </row>
    <row r="12061" spans="1:1">
      <c r="A12061" s="174"/>
    </row>
    <row r="12064" spans="1:1">
      <c r="A12064" s="174"/>
    </row>
    <row r="12067" spans="1:1">
      <c r="A12067" s="174"/>
    </row>
    <row r="12070" spans="1:1">
      <c r="A12070" s="174"/>
    </row>
    <row r="12073" spans="1:1">
      <c r="A12073" s="174"/>
    </row>
    <row r="12076" spans="1:1">
      <c r="A12076" s="174"/>
    </row>
    <row r="12079" spans="1:1">
      <c r="A12079" s="174"/>
    </row>
    <row r="12082" spans="1:1">
      <c r="A12082" s="174"/>
    </row>
    <row r="12085" spans="1:1">
      <c r="A12085" s="174"/>
    </row>
    <row r="12088" spans="1:1">
      <c r="A12088" s="174"/>
    </row>
    <row r="12091" spans="1:1">
      <c r="A12091" s="174"/>
    </row>
    <row r="12094" spans="1:1">
      <c r="A12094" s="174"/>
    </row>
    <row r="12097" spans="1:1">
      <c r="A12097" s="174"/>
    </row>
    <row r="12100" spans="1:1">
      <c r="A12100" s="174"/>
    </row>
    <row r="12103" spans="1:1">
      <c r="A12103" s="174"/>
    </row>
    <row r="12106" spans="1:1">
      <c r="A12106" s="174"/>
    </row>
    <row r="12109" spans="1:1">
      <c r="A12109" s="174"/>
    </row>
    <row r="12112" spans="1:1">
      <c r="A12112" s="174"/>
    </row>
    <row r="12115" spans="1:1">
      <c r="A12115" s="174"/>
    </row>
    <row r="12118" spans="1:1">
      <c r="A12118" s="174"/>
    </row>
    <row r="12121" spans="1:1">
      <c r="A12121" s="174"/>
    </row>
    <row r="12124" spans="1:1">
      <c r="A12124" s="174"/>
    </row>
    <row r="12127" spans="1:1">
      <c r="A12127" s="174"/>
    </row>
    <row r="12130" spans="1:1">
      <c r="A12130" s="174"/>
    </row>
    <row r="12133" spans="1:1">
      <c r="A12133" s="174"/>
    </row>
    <row r="12136" spans="1:1">
      <c r="A12136" s="174"/>
    </row>
    <row r="12139" spans="1:1">
      <c r="A12139" s="174"/>
    </row>
    <row r="12142" spans="1:1">
      <c r="A12142" s="174"/>
    </row>
    <row r="12145" spans="1:1">
      <c r="A12145" s="174"/>
    </row>
    <row r="12148" spans="1:1">
      <c r="A12148" s="174"/>
    </row>
    <row r="12151" spans="1:1">
      <c r="A12151" s="174"/>
    </row>
    <row r="12154" spans="1:1">
      <c r="A12154" s="174"/>
    </row>
    <row r="12157" spans="1:1">
      <c r="A12157" s="174"/>
    </row>
    <row r="12160" spans="1:1">
      <c r="A12160" s="174"/>
    </row>
    <row r="12163" spans="1:1">
      <c r="A12163" s="174"/>
    </row>
    <row r="12166" spans="1:1">
      <c r="A12166" s="174"/>
    </row>
    <row r="12169" spans="1:1">
      <c r="A12169" s="174"/>
    </row>
    <row r="12172" spans="1:1">
      <c r="A12172" s="174"/>
    </row>
    <row r="12175" spans="1:1">
      <c r="A12175" s="174"/>
    </row>
    <row r="12178" spans="1:1">
      <c r="A12178" s="174"/>
    </row>
    <row r="12181" spans="1:1">
      <c r="A12181" s="174"/>
    </row>
    <row r="12184" spans="1:1">
      <c r="A12184" s="174"/>
    </row>
    <row r="12187" spans="1:1">
      <c r="A12187" s="174"/>
    </row>
    <row r="12190" spans="1:1">
      <c r="A12190" s="174"/>
    </row>
    <row r="12193" spans="1:1">
      <c r="A12193" s="174"/>
    </row>
    <row r="12196" spans="1:1">
      <c r="A12196" s="174"/>
    </row>
    <row r="12199" spans="1:1">
      <c r="A12199" s="174"/>
    </row>
    <row r="12202" spans="1:1">
      <c r="A12202" s="174"/>
    </row>
    <row r="12205" spans="1:1">
      <c r="A12205" s="174"/>
    </row>
    <row r="12208" spans="1:1">
      <c r="A12208" s="174"/>
    </row>
    <row r="12211" spans="1:1">
      <c r="A12211" s="174"/>
    </row>
    <row r="12214" spans="1:1">
      <c r="A12214" s="174"/>
    </row>
    <row r="12217" spans="1:1">
      <c r="A12217" s="174"/>
    </row>
    <row r="12220" spans="1:1">
      <c r="A12220" s="174"/>
    </row>
    <row r="12223" spans="1:1">
      <c r="A12223" s="174"/>
    </row>
    <row r="12226" spans="1:1">
      <c r="A12226" s="174"/>
    </row>
    <row r="12229" spans="1:1">
      <c r="A12229" s="174"/>
    </row>
    <row r="12232" spans="1:1">
      <c r="A12232" s="174"/>
    </row>
    <row r="12235" spans="1:1">
      <c r="A12235" s="174"/>
    </row>
    <row r="12238" spans="1:1">
      <c r="A12238" s="174"/>
    </row>
    <row r="12241" spans="1:1">
      <c r="A12241" s="174"/>
    </row>
    <row r="12244" spans="1:1">
      <c r="A12244" s="174"/>
    </row>
    <row r="12247" spans="1:1">
      <c r="A12247" s="174"/>
    </row>
    <row r="12250" spans="1:1">
      <c r="A12250" s="174"/>
    </row>
    <row r="12253" spans="1:1">
      <c r="A12253" s="174"/>
    </row>
    <row r="12256" spans="1:1">
      <c r="A12256" s="174"/>
    </row>
    <row r="12259" spans="1:1">
      <c r="A12259" s="174"/>
    </row>
    <row r="12262" spans="1:1">
      <c r="A12262" s="174"/>
    </row>
    <row r="12265" spans="1:1">
      <c r="A12265" s="174"/>
    </row>
    <row r="12268" spans="1:1">
      <c r="A12268" s="174"/>
    </row>
    <row r="12271" spans="1:1">
      <c r="A12271" s="174"/>
    </row>
    <row r="12274" spans="1:1">
      <c r="A12274" s="174"/>
    </row>
    <row r="12277" spans="1:1">
      <c r="A12277" s="174"/>
    </row>
    <row r="12280" spans="1:1">
      <c r="A12280" s="174"/>
    </row>
    <row r="12283" spans="1:1">
      <c r="A12283" s="174"/>
    </row>
    <row r="12286" spans="1:1">
      <c r="A12286" s="174"/>
    </row>
    <row r="12289" spans="1:1">
      <c r="A12289" s="174"/>
    </row>
    <row r="12292" spans="1:1">
      <c r="A12292" s="174"/>
    </row>
    <row r="12295" spans="1:1">
      <c r="A12295" s="174"/>
    </row>
    <row r="12298" spans="1:1">
      <c r="A12298" s="174"/>
    </row>
    <row r="12301" spans="1:1">
      <c r="A12301" s="174"/>
    </row>
    <row r="12304" spans="1:1">
      <c r="A12304" s="174"/>
    </row>
    <row r="12307" spans="1:1">
      <c r="A12307" s="174"/>
    </row>
    <row r="12310" spans="1:1">
      <c r="A12310" s="174"/>
    </row>
    <row r="12313" spans="1:1">
      <c r="A12313" s="174"/>
    </row>
    <row r="12316" spans="1:1">
      <c r="A12316" s="174"/>
    </row>
    <row r="12319" spans="1:1">
      <c r="A12319" s="174"/>
    </row>
    <row r="12322" spans="1:1">
      <c r="A12322" s="174"/>
    </row>
    <row r="12325" spans="1:1">
      <c r="A12325" s="174"/>
    </row>
    <row r="12328" spans="1:1">
      <c r="A12328" s="174"/>
    </row>
    <row r="12331" spans="1:1">
      <c r="A12331" s="174"/>
    </row>
    <row r="12334" spans="1:1">
      <c r="A12334" s="174"/>
    </row>
    <row r="12337" spans="1:1">
      <c r="A12337" s="174"/>
    </row>
    <row r="12340" spans="1:1">
      <c r="A12340" s="174"/>
    </row>
    <row r="12343" spans="1:1">
      <c r="A12343" s="174"/>
    </row>
    <row r="12346" spans="1:1">
      <c r="A12346" s="174"/>
    </row>
    <row r="12349" spans="1:1">
      <c r="A12349" s="174"/>
    </row>
    <row r="12352" spans="1:1">
      <c r="A12352" s="174"/>
    </row>
    <row r="12355" spans="1:1">
      <c r="A12355" s="174"/>
    </row>
    <row r="12358" spans="1:1">
      <c r="A12358" s="174"/>
    </row>
    <row r="12361" spans="1:1">
      <c r="A12361" s="174"/>
    </row>
    <row r="12364" spans="1:1">
      <c r="A12364" s="174"/>
    </row>
    <row r="12367" spans="1:1">
      <c r="A12367" s="174"/>
    </row>
    <row r="12370" spans="1:1">
      <c r="A12370" s="174"/>
    </row>
    <row r="12373" spans="1:1">
      <c r="A12373" s="174"/>
    </row>
    <row r="12376" spans="1:1">
      <c r="A12376" s="174"/>
    </row>
    <row r="12379" spans="1:1">
      <c r="A12379" s="174"/>
    </row>
    <row r="12382" spans="1:1">
      <c r="A12382" s="174"/>
    </row>
    <row r="12385" spans="1:1">
      <c r="A12385" s="174"/>
    </row>
    <row r="12388" spans="1:1">
      <c r="A12388" s="174"/>
    </row>
    <row r="12391" spans="1:1">
      <c r="A12391" s="174"/>
    </row>
    <row r="12394" spans="1:1">
      <c r="A12394" s="174"/>
    </row>
    <row r="12397" spans="1:1">
      <c r="A12397" s="174"/>
    </row>
    <row r="12400" spans="1:1">
      <c r="A12400" s="174"/>
    </row>
    <row r="12403" spans="1:1">
      <c r="A12403" s="174"/>
    </row>
    <row r="12406" spans="1:1">
      <c r="A12406" s="174"/>
    </row>
    <row r="12409" spans="1:1">
      <c r="A12409" s="174"/>
    </row>
    <row r="12412" spans="1:1">
      <c r="A12412" s="174"/>
    </row>
    <row r="12415" spans="1:1">
      <c r="A12415" s="174"/>
    </row>
    <row r="12418" spans="1:1">
      <c r="A12418" s="174"/>
    </row>
    <row r="12421" spans="1:1">
      <c r="A12421" s="174"/>
    </row>
    <row r="12424" spans="1:1">
      <c r="A12424" s="174"/>
    </row>
    <row r="12427" spans="1:1">
      <c r="A12427" s="174"/>
    </row>
    <row r="12430" spans="1:1">
      <c r="A12430" s="174"/>
    </row>
    <row r="12433" spans="1:1">
      <c r="A12433" s="174"/>
    </row>
    <row r="12436" spans="1:1">
      <c r="A12436" s="174"/>
    </row>
    <row r="12439" spans="1:1">
      <c r="A12439" s="174"/>
    </row>
    <row r="12442" spans="1:1">
      <c r="A12442" s="174"/>
    </row>
    <row r="12445" spans="1:1">
      <c r="A12445" s="174"/>
    </row>
    <row r="12448" spans="1:1">
      <c r="A12448" s="174"/>
    </row>
    <row r="12451" spans="1:1">
      <c r="A12451" s="174"/>
    </row>
    <row r="12454" spans="1:1">
      <c r="A12454" s="174"/>
    </row>
    <row r="12457" spans="1:1">
      <c r="A12457" s="174"/>
    </row>
    <row r="12460" spans="1:1">
      <c r="A12460" s="174"/>
    </row>
    <row r="12463" spans="1:1">
      <c r="A12463" s="174"/>
    </row>
    <row r="12466" spans="1:1">
      <c r="A12466" s="174"/>
    </row>
    <row r="12469" spans="1:1">
      <c r="A12469" s="174"/>
    </row>
    <row r="12472" spans="1:1">
      <c r="A12472" s="174"/>
    </row>
    <row r="12475" spans="1:1">
      <c r="A12475" s="174"/>
    </row>
    <row r="12478" spans="1:1">
      <c r="A12478" s="174"/>
    </row>
    <row r="12481" spans="1:1">
      <c r="A12481" s="174"/>
    </row>
    <row r="12484" spans="1:1">
      <c r="A12484" s="174"/>
    </row>
    <row r="12487" spans="1:1">
      <c r="A12487" s="174"/>
    </row>
    <row r="12490" spans="1:1">
      <c r="A12490" s="174"/>
    </row>
    <row r="12493" spans="1:1">
      <c r="A12493" s="174"/>
    </row>
    <row r="12496" spans="1:1">
      <c r="A12496" s="174"/>
    </row>
    <row r="12499" spans="1:1">
      <c r="A12499" s="174"/>
    </row>
    <row r="12502" spans="1:1">
      <c r="A12502" s="174"/>
    </row>
    <row r="12505" spans="1:1">
      <c r="A12505" s="174"/>
    </row>
    <row r="12508" spans="1:1">
      <c r="A12508" s="174"/>
    </row>
    <row r="12511" spans="1:1">
      <c r="A12511" s="174"/>
    </row>
    <row r="12514" spans="1:1">
      <c r="A12514" s="174"/>
    </row>
    <row r="12517" spans="1:1">
      <c r="A12517" s="174"/>
    </row>
    <row r="12520" spans="1:1">
      <c r="A12520" s="174"/>
    </row>
    <row r="12523" spans="1:1">
      <c r="A12523" s="174"/>
    </row>
    <row r="12526" spans="1:1">
      <c r="A12526" s="174"/>
    </row>
    <row r="12529" spans="1:1">
      <c r="A12529" s="174"/>
    </row>
    <row r="12532" spans="1:1">
      <c r="A12532" s="174"/>
    </row>
    <row r="12535" spans="1:1">
      <c r="A12535" s="174"/>
    </row>
    <row r="12538" spans="1:1">
      <c r="A12538" s="174"/>
    </row>
    <row r="12541" spans="1:1">
      <c r="A12541" s="174"/>
    </row>
    <row r="12544" spans="1:1">
      <c r="A12544" s="174"/>
    </row>
    <row r="12547" spans="1:1">
      <c r="A12547" s="174"/>
    </row>
    <row r="12550" spans="1:1">
      <c r="A12550" s="174"/>
    </row>
    <row r="12553" spans="1:1">
      <c r="A12553" s="174"/>
    </row>
    <row r="12556" spans="1:1">
      <c r="A12556" s="174"/>
    </row>
    <row r="12559" spans="1:1">
      <c r="A12559" s="174"/>
    </row>
    <row r="12562" spans="1:1">
      <c r="A12562" s="174"/>
    </row>
    <row r="12565" spans="1:1">
      <c r="A12565" s="174"/>
    </row>
    <row r="12568" spans="1:1">
      <c r="A12568" s="174"/>
    </row>
    <row r="12571" spans="1:1">
      <c r="A12571" s="174"/>
    </row>
    <row r="12574" spans="1:1">
      <c r="A12574" s="174"/>
    </row>
    <row r="12577" spans="1:1">
      <c r="A12577" s="174"/>
    </row>
    <row r="12580" spans="1:1">
      <c r="A12580" s="174"/>
    </row>
    <row r="12583" spans="1:1">
      <c r="A12583" s="174"/>
    </row>
    <row r="12586" spans="1:1">
      <c r="A12586" s="174"/>
    </row>
    <row r="12589" spans="1:1">
      <c r="A12589" s="174"/>
    </row>
    <row r="12592" spans="1:1">
      <c r="A12592" s="174"/>
    </row>
    <row r="12595" spans="1:1">
      <c r="A12595" s="174"/>
    </row>
    <row r="12598" spans="1:1">
      <c r="A12598" s="174"/>
    </row>
    <row r="12601" spans="1:1">
      <c r="A12601" s="174"/>
    </row>
    <row r="12604" spans="1:1">
      <c r="A12604" s="174"/>
    </row>
    <row r="12607" spans="1:1">
      <c r="A12607" s="174"/>
    </row>
    <row r="12610" spans="1:1">
      <c r="A12610" s="174"/>
    </row>
    <row r="12613" spans="1:1">
      <c r="A12613" s="174"/>
    </row>
    <row r="12616" spans="1:1">
      <c r="A12616" s="174"/>
    </row>
    <row r="12619" spans="1:1">
      <c r="A12619" s="174"/>
    </row>
    <row r="12622" spans="1:1">
      <c r="A12622" s="174"/>
    </row>
    <row r="12625" spans="1:1">
      <c r="A12625" s="174"/>
    </row>
    <row r="12628" spans="1:1">
      <c r="A12628" s="174"/>
    </row>
    <row r="12631" spans="1:1">
      <c r="A12631" s="174"/>
    </row>
    <row r="12634" spans="1:1">
      <c r="A12634" s="174"/>
    </row>
    <row r="12637" spans="1:1">
      <c r="A12637" s="174"/>
    </row>
    <row r="12640" spans="1:1">
      <c r="A12640" s="174"/>
    </row>
    <row r="12643" spans="1:1">
      <c r="A12643" s="174"/>
    </row>
    <row r="12646" spans="1:1">
      <c r="A12646" s="174"/>
    </row>
    <row r="12649" spans="1:1">
      <c r="A12649" s="174"/>
    </row>
    <row r="12652" spans="1:1">
      <c r="A12652" s="174"/>
    </row>
    <row r="12655" spans="1:1">
      <c r="A12655" s="174"/>
    </row>
    <row r="12658" spans="1:1">
      <c r="A12658" s="174"/>
    </row>
    <row r="12661" spans="1:1">
      <c r="A12661" s="174"/>
    </row>
    <row r="12664" spans="1:1">
      <c r="A12664" s="174"/>
    </row>
    <row r="12667" spans="1:1">
      <c r="A12667" s="174"/>
    </row>
    <row r="12670" spans="1:1">
      <c r="A12670" s="174"/>
    </row>
    <row r="12673" spans="1:1">
      <c r="A12673" s="174"/>
    </row>
    <row r="12676" spans="1:1">
      <c r="A12676" s="174"/>
    </row>
    <row r="12679" spans="1:1">
      <c r="A12679" s="174"/>
    </row>
    <row r="12682" spans="1:1">
      <c r="A12682" s="174"/>
    </row>
    <row r="12685" spans="1:1">
      <c r="A12685" s="174"/>
    </row>
    <row r="12688" spans="1:1">
      <c r="A12688" s="174"/>
    </row>
    <row r="12691" spans="1:1">
      <c r="A12691" s="174"/>
    </row>
    <row r="12694" spans="1:1">
      <c r="A12694" s="174"/>
    </row>
    <row r="12697" spans="1:1">
      <c r="A12697" s="174"/>
    </row>
    <row r="12700" spans="1:1">
      <c r="A12700" s="174"/>
    </row>
    <row r="12703" spans="1:1">
      <c r="A12703" s="174"/>
    </row>
    <row r="12706" spans="1:1">
      <c r="A12706" s="174"/>
    </row>
    <row r="12709" spans="1:1">
      <c r="A12709" s="174"/>
    </row>
    <row r="12712" spans="1:1">
      <c r="A12712" s="174"/>
    </row>
    <row r="12715" spans="1:1">
      <c r="A12715" s="174"/>
    </row>
    <row r="12718" spans="1:1">
      <c r="A12718" s="174"/>
    </row>
    <row r="12721" spans="1:1">
      <c r="A12721" s="174"/>
    </row>
    <row r="12724" spans="1:1">
      <c r="A12724" s="174"/>
    </row>
    <row r="12727" spans="1:1">
      <c r="A12727" s="174"/>
    </row>
    <row r="12730" spans="1:1">
      <c r="A12730" s="174"/>
    </row>
    <row r="12733" spans="1:1">
      <c r="A12733" s="174"/>
    </row>
    <row r="12736" spans="1:1">
      <c r="A12736" s="174"/>
    </row>
    <row r="12739" spans="1:1">
      <c r="A12739" s="174"/>
    </row>
    <row r="12742" spans="1:1">
      <c r="A12742" s="174"/>
    </row>
    <row r="12745" spans="1:1">
      <c r="A12745" s="174"/>
    </row>
    <row r="12748" spans="1:1">
      <c r="A12748" s="174"/>
    </row>
    <row r="12751" spans="1:1">
      <c r="A12751" s="174"/>
    </row>
    <row r="12754" spans="1:1">
      <c r="A12754" s="174"/>
    </row>
    <row r="12757" spans="1:1">
      <c r="A12757" s="174"/>
    </row>
    <row r="12760" spans="1:1">
      <c r="A12760" s="174"/>
    </row>
    <row r="12763" spans="1:1">
      <c r="A12763" s="174"/>
    </row>
    <row r="12766" spans="1:1">
      <c r="A12766" s="174"/>
    </row>
    <row r="12769" spans="1:1">
      <c r="A12769" s="174"/>
    </row>
    <row r="12772" spans="1:1">
      <c r="A12772" s="174"/>
    </row>
    <row r="12775" spans="1:1">
      <c r="A12775" s="174"/>
    </row>
    <row r="12778" spans="1:1">
      <c r="A12778" s="174"/>
    </row>
    <row r="12781" spans="1:1">
      <c r="A12781" s="174"/>
    </row>
    <row r="12784" spans="1:1">
      <c r="A12784" s="174"/>
    </row>
    <row r="12787" spans="1:1">
      <c r="A12787" s="174"/>
    </row>
    <row r="12790" spans="1:1">
      <c r="A12790" s="174"/>
    </row>
    <row r="12793" spans="1:1">
      <c r="A12793" s="174"/>
    </row>
    <row r="12796" spans="1:1">
      <c r="A12796" s="174"/>
    </row>
    <row r="12799" spans="1:1">
      <c r="A12799" s="174"/>
    </row>
    <row r="12802" spans="1:1">
      <c r="A12802" s="174"/>
    </row>
    <row r="12805" spans="1:1">
      <c r="A12805" s="174"/>
    </row>
    <row r="12808" spans="1:1">
      <c r="A12808" s="174"/>
    </row>
    <row r="12811" spans="1:1">
      <c r="A12811" s="174"/>
    </row>
    <row r="12814" spans="1:1">
      <c r="A12814" s="174"/>
    </row>
    <row r="12817" spans="1:1">
      <c r="A12817" s="174"/>
    </row>
    <row r="12820" spans="1:1">
      <c r="A12820" s="174"/>
    </row>
    <row r="12823" spans="1:1">
      <c r="A12823" s="174"/>
    </row>
    <row r="12826" spans="1:1">
      <c r="A12826" s="174"/>
    </row>
    <row r="12829" spans="1:1">
      <c r="A12829" s="174"/>
    </row>
    <row r="12832" spans="1:1">
      <c r="A12832" s="174"/>
    </row>
    <row r="12835" spans="1:1">
      <c r="A12835" s="174"/>
    </row>
    <row r="12838" spans="1:1">
      <c r="A12838" s="174"/>
    </row>
    <row r="12841" spans="1:1">
      <c r="A12841" s="174"/>
    </row>
    <row r="12844" spans="1:1">
      <c r="A12844" s="174"/>
    </row>
    <row r="12847" spans="1:1">
      <c r="A12847" s="174"/>
    </row>
    <row r="12850" spans="1:1">
      <c r="A12850" s="174"/>
    </row>
    <row r="12853" spans="1:1">
      <c r="A12853" s="174"/>
    </row>
    <row r="12856" spans="1:1">
      <c r="A12856" s="174"/>
    </row>
    <row r="12859" spans="1:1">
      <c r="A12859" s="174"/>
    </row>
    <row r="12862" spans="1:1">
      <c r="A12862" s="174"/>
    </row>
    <row r="12865" spans="1:1">
      <c r="A12865" s="174"/>
    </row>
    <row r="12868" spans="1:1">
      <c r="A12868" s="174"/>
    </row>
    <row r="12871" spans="1:1">
      <c r="A12871" s="174"/>
    </row>
    <row r="12874" spans="1:1">
      <c r="A12874" s="174"/>
    </row>
    <row r="12877" spans="1:1">
      <c r="A12877" s="174"/>
    </row>
    <row r="12880" spans="1:1">
      <c r="A12880" s="174"/>
    </row>
    <row r="12883" spans="1:1">
      <c r="A12883" s="174"/>
    </row>
    <row r="12886" spans="1:1">
      <c r="A12886" s="174"/>
    </row>
    <row r="12889" spans="1:1">
      <c r="A12889" s="174"/>
    </row>
    <row r="12892" spans="1:1">
      <c r="A12892" s="174"/>
    </row>
    <row r="12895" spans="1:1">
      <c r="A12895" s="174"/>
    </row>
    <row r="12898" spans="1:1">
      <c r="A12898" s="174"/>
    </row>
    <row r="12901" spans="1:1">
      <c r="A12901" s="174"/>
    </row>
    <row r="12904" spans="1:1">
      <c r="A12904" s="174"/>
    </row>
    <row r="12907" spans="1:1">
      <c r="A12907" s="174"/>
    </row>
    <row r="12910" spans="1:1">
      <c r="A12910" s="174"/>
    </row>
    <row r="12913" spans="1:1">
      <c r="A12913" s="174"/>
    </row>
    <row r="12916" spans="1:1">
      <c r="A12916" s="174"/>
    </row>
    <row r="12919" spans="1:1">
      <c r="A12919" s="174"/>
    </row>
    <row r="12922" spans="1:1">
      <c r="A12922" s="174"/>
    </row>
    <row r="12925" spans="1:1">
      <c r="A12925" s="174"/>
    </row>
    <row r="12928" spans="1:1">
      <c r="A12928" s="174"/>
    </row>
    <row r="12931" spans="1:1">
      <c r="A12931" s="174"/>
    </row>
    <row r="12934" spans="1:1">
      <c r="A12934" s="174"/>
    </row>
    <row r="12937" spans="1:1">
      <c r="A12937" s="174"/>
    </row>
    <row r="12940" spans="1:1">
      <c r="A12940" s="174"/>
    </row>
    <row r="12943" spans="1:1">
      <c r="A12943" s="174"/>
    </row>
    <row r="12946" spans="1:1">
      <c r="A12946" s="174"/>
    </row>
    <row r="12949" spans="1:1">
      <c r="A12949" s="174"/>
    </row>
    <row r="12952" spans="1:1">
      <c r="A12952" s="174"/>
    </row>
    <row r="12955" spans="1:1">
      <c r="A12955" s="174"/>
    </row>
    <row r="12958" spans="1:1">
      <c r="A12958" s="174"/>
    </row>
    <row r="12961" spans="1:1">
      <c r="A12961" s="174"/>
    </row>
    <row r="12964" spans="1:1">
      <c r="A12964" s="174"/>
    </row>
    <row r="12967" spans="1:1">
      <c r="A12967" s="174"/>
    </row>
    <row r="12970" spans="1:1">
      <c r="A12970" s="174"/>
    </row>
    <row r="12973" spans="1:1">
      <c r="A12973" s="174"/>
    </row>
    <row r="12976" spans="1:1">
      <c r="A12976" s="174"/>
    </row>
    <row r="12979" spans="1:1">
      <c r="A12979" s="174"/>
    </row>
    <row r="12982" spans="1:1">
      <c r="A12982" s="174"/>
    </row>
    <row r="12985" spans="1:1">
      <c r="A12985" s="174"/>
    </row>
    <row r="12988" spans="1:1">
      <c r="A12988" s="174"/>
    </row>
    <row r="12991" spans="1:1">
      <c r="A12991" s="174"/>
    </row>
    <row r="12994" spans="1:1">
      <c r="A12994" s="174"/>
    </row>
    <row r="12997" spans="1:1">
      <c r="A12997" s="174"/>
    </row>
    <row r="13000" spans="1:1">
      <c r="A13000" s="174"/>
    </row>
    <row r="13003" spans="1:1">
      <c r="A13003" s="174"/>
    </row>
    <row r="13006" spans="1:1">
      <c r="A13006" s="174"/>
    </row>
    <row r="13009" spans="1:1">
      <c r="A13009" s="174"/>
    </row>
    <row r="13012" spans="1:1">
      <c r="A13012" s="174"/>
    </row>
    <row r="13015" spans="1:1">
      <c r="A13015" s="174"/>
    </row>
    <row r="13018" spans="1:1">
      <c r="A13018" s="174"/>
    </row>
    <row r="13021" spans="1:1">
      <c r="A13021" s="174"/>
    </row>
    <row r="13024" spans="1:1">
      <c r="A13024" s="174"/>
    </row>
    <row r="13027" spans="1:1">
      <c r="A13027" s="174"/>
    </row>
    <row r="13030" spans="1:1">
      <c r="A13030" s="174"/>
    </row>
    <row r="13033" spans="1:1">
      <c r="A13033" s="174"/>
    </row>
    <row r="13036" spans="1:1">
      <c r="A13036" s="174"/>
    </row>
    <row r="13039" spans="1:1">
      <c r="A13039" s="174"/>
    </row>
    <row r="13042" spans="1:1">
      <c r="A13042" s="174"/>
    </row>
    <row r="13045" spans="1:1">
      <c r="A13045" s="174"/>
    </row>
    <row r="13048" spans="1:1">
      <c r="A13048" s="174"/>
    </row>
    <row r="13051" spans="1:1">
      <c r="A13051" s="174"/>
    </row>
    <row r="13054" spans="1:1">
      <c r="A13054" s="174"/>
    </row>
    <row r="13057" spans="1:1">
      <c r="A13057" s="174"/>
    </row>
    <row r="13060" spans="1:1">
      <c r="A13060" s="174"/>
    </row>
    <row r="13063" spans="1:1">
      <c r="A13063" s="174"/>
    </row>
    <row r="13066" spans="1:1">
      <c r="A13066" s="174"/>
    </row>
    <row r="13069" spans="1:1">
      <c r="A13069" s="174"/>
    </row>
    <row r="13072" spans="1:1">
      <c r="A13072" s="174"/>
    </row>
    <row r="13075" spans="1:1">
      <c r="A13075" s="174"/>
    </row>
    <row r="13078" spans="1:1">
      <c r="A13078" s="174"/>
    </row>
    <row r="13081" spans="1:1">
      <c r="A13081" s="174"/>
    </row>
    <row r="13084" spans="1:1">
      <c r="A13084" s="174"/>
    </row>
    <row r="13087" spans="1:1">
      <c r="A13087" s="174"/>
    </row>
    <row r="13090" spans="1:1">
      <c r="A13090" s="174"/>
    </row>
    <row r="13093" spans="1:1">
      <c r="A13093" s="174"/>
    </row>
    <row r="13096" spans="1:1">
      <c r="A13096" s="174"/>
    </row>
    <row r="13099" spans="1:1">
      <c r="A13099" s="174"/>
    </row>
    <row r="13102" spans="1:1">
      <c r="A13102" s="174"/>
    </row>
    <row r="13105" spans="1:1">
      <c r="A13105" s="174"/>
    </row>
    <row r="13108" spans="1:1">
      <c r="A13108" s="174"/>
    </row>
    <row r="13111" spans="1:1">
      <c r="A13111" s="174"/>
    </row>
    <row r="13114" spans="1:1">
      <c r="A13114" s="174"/>
    </row>
    <row r="13117" spans="1:1">
      <c r="A13117" s="174"/>
    </row>
    <row r="13120" spans="1:1">
      <c r="A13120" s="174"/>
    </row>
    <row r="13123" spans="1:1">
      <c r="A13123" s="174"/>
    </row>
    <row r="13126" spans="1:1">
      <c r="A13126" s="174"/>
    </row>
    <row r="13129" spans="1:1">
      <c r="A13129" s="174"/>
    </row>
    <row r="13132" spans="1:1">
      <c r="A13132" s="174"/>
    </row>
    <row r="13135" spans="1:1">
      <c r="A13135" s="174"/>
    </row>
    <row r="13138" spans="1:1">
      <c r="A13138" s="174"/>
    </row>
    <row r="13141" spans="1:1">
      <c r="A13141" s="174"/>
    </row>
    <row r="13144" spans="1:1">
      <c r="A13144" s="174"/>
    </row>
    <row r="13147" spans="1:1">
      <c r="A13147" s="174"/>
    </row>
    <row r="13150" spans="1:1">
      <c r="A13150" s="174"/>
    </row>
    <row r="13153" spans="1:1">
      <c r="A13153" s="174"/>
    </row>
    <row r="13156" spans="1:1">
      <c r="A13156" s="174"/>
    </row>
    <row r="13159" spans="1:1">
      <c r="A13159" s="174"/>
    </row>
    <row r="13162" spans="1:1">
      <c r="A13162" s="174"/>
    </row>
    <row r="13165" spans="1:1">
      <c r="A13165" s="174"/>
    </row>
    <row r="13168" spans="1:1">
      <c r="A13168" s="174"/>
    </row>
    <row r="13171" spans="1:1">
      <c r="A13171" s="174"/>
    </row>
    <row r="13174" spans="1:1">
      <c r="A13174" s="174"/>
    </row>
    <row r="13177" spans="1:1">
      <c r="A13177" s="174"/>
    </row>
    <row r="13180" spans="1:1">
      <c r="A13180" s="174"/>
    </row>
    <row r="13183" spans="1:1">
      <c r="A13183" s="174"/>
    </row>
    <row r="13186" spans="1:1">
      <c r="A13186" s="174"/>
    </row>
    <row r="13189" spans="1:1">
      <c r="A13189" s="174"/>
    </row>
    <row r="13192" spans="1:1">
      <c r="A13192" s="174"/>
    </row>
    <row r="13195" spans="1:1">
      <c r="A13195" s="174"/>
    </row>
    <row r="13198" spans="1:1">
      <c r="A13198" s="174"/>
    </row>
    <row r="13201" spans="1:1">
      <c r="A13201" s="174"/>
    </row>
    <row r="13204" spans="1:1">
      <c r="A13204" s="174"/>
    </row>
    <row r="13207" spans="1:1">
      <c r="A13207" s="174"/>
    </row>
    <row r="13210" spans="1:1">
      <c r="A13210" s="174"/>
    </row>
    <row r="13213" spans="1:1">
      <c r="A13213" s="174"/>
    </row>
    <row r="13216" spans="1:1">
      <c r="A13216" s="174"/>
    </row>
    <row r="13219" spans="1:1">
      <c r="A13219" s="174"/>
    </row>
    <row r="13222" spans="1:1">
      <c r="A13222" s="174"/>
    </row>
    <row r="13225" spans="1:1">
      <c r="A13225" s="174"/>
    </row>
    <row r="13228" spans="1:1">
      <c r="A13228" s="174"/>
    </row>
    <row r="13231" spans="1:1">
      <c r="A13231" s="174"/>
    </row>
    <row r="13234" spans="1:1">
      <c r="A13234" s="174"/>
    </row>
    <row r="13237" spans="1:1">
      <c r="A13237" s="174"/>
    </row>
    <row r="13240" spans="1:1">
      <c r="A13240" s="174"/>
    </row>
    <row r="13243" spans="1:1">
      <c r="A13243" s="174"/>
    </row>
    <row r="13246" spans="1:1">
      <c r="A13246" s="174"/>
    </row>
    <row r="13249" spans="1:1">
      <c r="A13249" s="174"/>
    </row>
    <row r="13252" spans="1:1">
      <c r="A13252" s="174"/>
    </row>
    <row r="13255" spans="1:1">
      <c r="A13255" s="174"/>
    </row>
    <row r="13258" spans="1:1">
      <c r="A13258" s="174"/>
    </row>
    <row r="13261" spans="1:1">
      <c r="A13261" s="174"/>
    </row>
    <row r="13264" spans="1:1">
      <c r="A13264" s="174"/>
    </row>
    <row r="13267" spans="1:1">
      <c r="A13267" s="174"/>
    </row>
    <row r="13270" spans="1:1">
      <c r="A13270" s="174"/>
    </row>
    <row r="13273" spans="1:1">
      <c r="A13273" s="174"/>
    </row>
    <row r="13276" spans="1:1">
      <c r="A13276" s="174"/>
    </row>
    <row r="13279" spans="1:1">
      <c r="A13279" s="174"/>
    </row>
    <row r="13282" spans="1:1">
      <c r="A13282" s="174"/>
    </row>
    <row r="13285" spans="1:1">
      <c r="A13285" s="174"/>
    </row>
    <row r="13288" spans="1:1">
      <c r="A13288" s="174"/>
    </row>
    <row r="13291" spans="1:1">
      <c r="A13291" s="174"/>
    </row>
    <row r="13294" spans="1:1">
      <c r="A13294" s="174"/>
    </row>
    <row r="13297" spans="1:1">
      <c r="A13297" s="174"/>
    </row>
    <row r="13300" spans="1:1">
      <c r="A13300" s="174"/>
    </row>
    <row r="13303" spans="1:1">
      <c r="A13303" s="174"/>
    </row>
    <row r="13306" spans="1:1">
      <c r="A13306" s="174"/>
    </row>
    <row r="13309" spans="1:1">
      <c r="A13309" s="174"/>
    </row>
    <row r="13312" spans="1:1">
      <c r="A13312" s="174"/>
    </row>
    <row r="13315" spans="1:1">
      <c r="A13315" s="174"/>
    </row>
    <row r="13318" spans="1:1">
      <c r="A13318" s="174"/>
    </row>
    <row r="13321" spans="1:1">
      <c r="A13321" s="174"/>
    </row>
    <row r="13324" spans="1:1">
      <c r="A13324" s="174"/>
    </row>
    <row r="13327" spans="1:1">
      <c r="A13327" s="174"/>
    </row>
    <row r="13330" spans="1:1">
      <c r="A13330" s="174"/>
    </row>
    <row r="13333" spans="1:1">
      <c r="A13333" s="174"/>
    </row>
    <row r="13336" spans="1:1">
      <c r="A13336" s="174"/>
    </row>
    <row r="13339" spans="1:1">
      <c r="A13339" s="174"/>
    </row>
    <row r="13342" spans="1:1">
      <c r="A13342" s="174"/>
    </row>
    <row r="13345" spans="1:1">
      <c r="A13345" s="174"/>
    </row>
    <row r="13348" spans="1:1">
      <c r="A13348" s="174"/>
    </row>
    <row r="13351" spans="1:1">
      <c r="A13351" s="174"/>
    </row>
    <row r="13354" spans="1:1">
      <c r="A13354" s="174"/>
    </row>
    <row r="13357" spans="1:1">
      <c r="A13357" s="174"/>
    </row>
    <row r="13360" spans="1:1">
      <c r="A13360" s="174"/>
    </row>
    <row r="13363" spans="1:1">
      <c r="A13363" s="174"/>
    </row>
    <row r="13366" spans="1:1">
      <c r="A13366" s="174"/>
    </row>
    <row r="13369" spans="1:1">
      <c r="A13369" s="174"/>
    </row>
    <row r="13372" spans="1:1">
      <c r="A13372" s="174"/>
    </row>
    <row r="13375" spans="1:1">
      <c r="A13375" s="174"/>
    </row>
    <row r="13378" spans="1:1">
      <c r="A13378" s="174"/>
    </row>
    <row r="13381" spans="1:1">
      <c r="A13381" s="174"/>
    </row>
    <row r="13384" spans="1:1">
      <c r="A13384" s="174"/>
    </row>
    <row r="13387" spans="1:1">
      <c r="A13387" s="174"/>
    </row>
    <row r="13390" spans="1:1">
      <c r="A13390" s="174"/>
    </row>
    <row r="13393" spans="1:1">
      <c r="A13393" s="174"/>
    </row>
    <row r="13396" spans="1:1">
      <c r="A13396" s="174"/>
    </row>
    <row r="13399" spans="1:1">
      <c r="A13399" s="174"/>
    </row>
    <row r="13402" spans="1:1">
      <c r="A13402" s="174"/>
    </row>
    <row r="13405" spans="1:1">
      <c r="A13405" s="174"/>
    </row>
    <row r="13408" spans="1:1">
      <c r="A13408" s="174"/>
    </row>
    <row r="13411" spans="1:1">
      <c r="A13411" s="174"/>
    </row>
    <row r="13414" spans="1:1">
      <c r="A13414" s="174"/>
    </row>
    <row r="13417" spans="1:1">
      <c r="A13417" s="174"/>
    </row>
    <row r="13420" spans="1:1">
      <c r="A13420" s="174"/>
    </row>
    <row r="13423" spans="1:1">
      <c r="A13423" s="174"/>
    </row>
    <row r="13426" spans="1:1">
      <c r="A13426" s="174"/>
    </row>
    <row r="13429" spans="1:1">
      <c r="A13429" s="174"/>
    </row>
    <row r="13432" spans="1:1">
      <c r="A13432" s="174"/>
    </row>
    <row r="13435" spans="1:1">
      <c r="A13435" s="174"/>
    </row>
    <row r="13438" spans="1:1">
      <c r="A13438" s="174"/>
    </row>
    <row r="13441" spans="1:1">
      <c r="A13441" s="174"/>
    </row>
    <row r="13444" spans="1:1">
      <c r="A13444" s="174"/>
    </row>
    <row r="13447" spans="1:1">
      <c r="A13447" s="174"/>
    </row>
    <row r="13450" spans="1:1">
      <c r="A13450" s="174"/>
    </row>
    <row r="13453" spans="1:1">
      <c r="A13453" s="174"/>
    </row>
    <row r="13456" spans="1:1">
      <c r="A13456" s="174"/>
    </row>
    <row r="13459" spans="1:1">
      <c r="A13459" s="174"/>
    </row>
    <row r="13462" spans="1:1">
      <c r="A13462" s="174"/>
    </row>
    <row r="13465" spans="1:1">
      <c r="A13465" s="174"/>
    </row>
    <row r="13468" spans="1:1">
      <c r="A13468" s="174"/>
    </row>
    <row r="13471" spans="1:1">
      <c r="A13471" s="174"/>
    </row>
    <row r="13474" spans="1:1">
      <c r="A13474" s="174"/>
    </row>
    <row r="13477" spans="1:1">
      <c r="A13477" s="174"/>
    </row>
    <row r="13480" spans="1:1">
      <c r="A13480" s="174"/>
    </row>
    <row r="13483" spans="1:1">
      <c r="A13483" s="174"/>
    </row>
    <row r="13486" spans="1:1">
      <c r="A13486" s="174"/>
    </row>
    <row r="13489" spans="1:1">
      <c r="A13489" s="174"/>
    </row>
    <row r="13492" spans="1:1">
      <c r="A13492" s="174"/>
    </row>
    <row r="13495" spans="1:1">
      <c r="A13495" s="174"/>
    </row>
    <row r="13498" spans="1:1">
      <c r="A13498" s="174"/>
    </row>
    <row r="13501" spans="1:1">
      <c r="A13501" s="174"/>
    </row>
    <row r="13504" spans="1:1">
      <c r="A13504" s="174"/>
    </row>
    <row r="13507" spans="1:1">
      <c r="A13507" s="174"/>
    </row>
    <row r="13510" spans="1:1">
      <c r="A13510" s="174"/>
    </row>
    <row r="13513" spans="1:1">
      <c r="A13513" s="174"/>
    </row>
    <row r="13516" spans="1:1">
      <c r="A13516" s="174"/>
    </row>
    <row r="13519" spans="1:1">
      <c r="A13519" s="174"/>
    </row>
    <row r="13522" spans="1:1">
      <c r="A13522" s="174"/>
    </row>
    <row r="13525" spans="1:1">
      <c r="A13525" s="174"/>
    </row>
    <row r="13528" spans="1:1">
      <c r="A13528" s="174"/>
    </row>
    <row r="13531" spans="1:1">
      <c r="A13531" s="174"/>
    </row>
    <row r="13534" spans="1:1">
      <c r="A13534" s="174"/>
    </row>
    <row r="13537" spans="1:1">
      <c r="A13537" s="174"/>
    </row>
    <row r="13540" spans="1:1">
      <c r="A13540" s="174"/>
    </row>
    <row r="13543" spans="1:1">
      <c r="A13543" s="174"/>
    </row>
    <row r="13546" spans="1:1">
      <c r="A13546" s="174"/>
    </row>
    <row r="13549" spans="1:1">
      <c r="A13549" s="174"/>
    </row>
    <row r="13552" spans="1:1">
      <c r="A13552" s="174"/>
    </row>
    <row r="13555" spans="1:1">
      <c r="A13555" s="174"/>
    </row>
    <row r="13558" spans="1:1">
      <c r="A13558" s="174"/>
    </row>
    <row r="13561" spans="1:1">
      <c r="A13561" s="174"/>
    </row>
    <row r="13564" spans="1:1">
      <c r="A13564" s="174"/>
    </row>
    <row r="13567" spans="1:1">
      <c r="A13567" s="174"/>
    </row>
    <row r="13570" spans="1:1">
      <c r="A13570" s="174"/>
    </row>
    <row r="13573" spans="1:1">
      <c r="A13573" s="174"/>
    </row>
    <row r="13576" spans="1:1">
      <c r="A13576" s="174"/>
    </row>
    <row r="13579" spans="1:1">
      <c r="A13579" s="174"/>
    </row>
    <row r="13582" spans="1:1">
      <c r="A13582" s="174"/>
    </row>
    <row r="13585" spans="1:1">
      <c r="A13585" s="174"/>
    </row>
    <row r="13588" spans="1:1">
      <c r="A13588" s="174"/>
    </row>
    <row r="13591" spans="1:1">
      <c r="A13591" s="174"/>
    </row>
    <row r="13594" spans="1:1">
      <c r="A13594" s="174"/>
    </row>
    <row r="13597" spans="1:1">
      <c r="A13597" s="174"/>
    </row>
    <row r="13600" spans="1:1">
      <c r="A13600" s="174"/>
    </row>
    <row r="13603" spans="1:1">
      <c r="A13603" s="174"/>
    </row>
    <row r="13606" spans="1:1">
      <c r="A13606" s="174"/>
    </row>
    <row r="13609" spans="1:1">
      <c r="A13609" s="174"/>
    </row>
    <row r="13612" spans="1:1">
      <c r="A13612" s="174"/>
    </row>
    <row r="13615" spans="1:1">
      <c r="A13615" s="174"/>
    </row>
    <row r="13618" spans="1:1">
      <c r="A13618" s="174"/>
    </row>
    <row r="13621" spans="1:1">
      <c r="A13621" s="174"/>
    </row>
    <row r="13624" spans="1:1">
      <c r="A13624" s="174"/>
    </row>
    <row r="13627" spans="1:1">
      <c r="A13627" s="174"/>
    </row>
    <row r="13630" spans="1:1">
      <c r="A13630" s="174"/>
    </row>
    <row r="13633" spans="1:1">
      <c r="A13633" s="174"/>
    </row>
    <row r="13636" spans="1:1">
      <c r="A13636" s="174"/>
    </row>
    <row r="13639" spans="1:1">
      <c r="A13639" s="174"/>
    </row>
    <row r="13642" spans="1:1">
      <c r="A13642" s="174"/>
    </row>
    <row r="13645" spans="1:1">
      <c r="A13645" s="174"/>
    </row>
    <row r="13648" spans="1:1">
      <c r="A13648" s="174"/>
    </row>
    <row r="13651" spans="1:1">
      <c r="A13651" s="174"/>
    </row>
    <row r="13654" spans="1:1">
      <c r="A13654" s="174"/>
    </row>
    <row r="13657" spans="1:1">
      <c r="A13657" s="174"/>
    </row>
    <row r="13660" spans="1:1">
      <c r="A13660" s="174"/>
    </row>
    <row r="13663" spans="1:1">
      <c r="A13663" s="174"/>
    </row>
    <row r="13666" spans="1:1">
      <c r="A13666" s="174"/>
    </row>
    <row r="13669" spans="1:1">
      <c r="A13669" s="174"/>
    </row>
    <row r="13672" spans="1:1">
      <c r="A13672" s="174"/>
    </row>
    <row r="13675" spans="1:1">
      <c r="A13675" s="174"/>
    </row>
    <row r="13678" spans="1:1">
      <c r="A13678" s="174"/>
    </row>
    <row r="13681" spans="1:1">
      <c r="A13681" s="174"/>
    </row>
    <row r="13684" spans="1:1">
      <c r="A13684" s="174"/>
    </row>
    <row r="13687" spans="1:1">
      <c r="A13687" s="174"/>
    </row>
    <row r="13690" spans="1:1">
      <c r="A13690" s="174"/>
    </row>
    <row r="13693" spans="1:1">
      <c r="A13693" s="174"/>
    </row>
    <row r="13696" spans="1:1">
      <c r="A13696" s="174"/>
    </row>
    <row r="13699" spans="1:1">
      <c r="A13699" s="174"/>
    </row>
    <row r="13702" spans="1:1">
      <c r="A13702" s="174"/>
    </row>
    <row r="13705" spans="1:1">
      <c r="A13705" s="174"/>
    </row>
    <row r="13708" spans="1:1">
      <c r="A13708" s="174"/>
    </row>
    <row r="13711" spans="1:1">
      <c r="A13711" s="174"/>
    </row>
    <row r="13714" spans="1:1">
      <c r="A13714" s="174"/>
    </row>
    <row r="13717" spans="1:1">
      <c r="A13717" s="174"/>
    </row>
    <row r="13720" spans="1:1">
      <c r="A13720" s="174"/>
    </row>
    <row r="13723" spans="1:1">
      <c r="A13723" s="174"/>
    </row>
    <row r="13726" spans="1:1">
      <c r="A13726" s="174"/>
    </row>
    <row r="13729" spans="1:1">
      <c r="A13729" s="174"/>
    </row>
    <row r="13732" spans="1:1">
      <c r="A13732" s="174"/>
    </row>
    <row r="13735" spans="1:1">
      <c r="A13735" s="174"/>
    </row>
    <row r="13738" spans="1:1">
      <c r="A13738" s="174"/>
    </row>
    <row r="13741" spans="1:1">
      <c r="A13741" s="174"/>
    </row>
    <row r="13744" spans="1:1">
      <c r="A13744" s="174"/>
    </row>
    <row r="13747" spans="1:1">
      <c r="A13747" s="174"/>
    </row>
    <row r="13750" spans="1:1">
      <c r="A13750" s="174"/>
    </row>
    <row r="13753" spans="1:1">
      <c r="A13753" s="174"/>
    </row>
    <row r="13756" spans="1:1">
      <c r="A13756" s="174"/>
    </row>
    <row r="13759" spans="1:1">
      <c r="A13759" s="174"/>
    </row>
    <row r="13762" spans="1:1">
      <c r="A13762" s="174"/>
    </row>
    <row r="13765" spans="1:1">
      <c r="A13765" s="174"/>
    </row>
    <row r="13768" spans="1:1">
      <c r="A13768" s="174"/>
    </row>
    <row r="13771" spans="1:1">
      <c r="A13771" s="174"/>
    </row>
    <row r="13774" spans="1:1">
      <c r="A13774" s="174"/>
    </row>
    <row r="13777" spans="1:1">
      <c r="A13777" s="174"/>
    </row>
    <row r="13780" spans="1:1">
      <c r="A13780" s="174"/>
    </row>
    <row r="13783" spans="1:1">
      <c r="A13783" s="174"/>
    </row>
    <row r="13786" spans="1:1">
      <c r="A13786" s="174"/>
    </row>
    <row r="13789" spans="1:1">
      <c r="A13789" s="174"/>
    </row>
    <row r="13792" spans="1:1">
      <c r="A13792" s="174"/>
    </row>
    <row r="13795" spans="1:1">
      <c r="A13795" s="174"/>
    </row>
    <row r="13798" spans="1:1">
      <c r="A13798" s="174"/>
    </row>
    <row r="13801" spans="1:1">
      <c r="A13801" s="174"/>
    </row>
    <row r="13804" spans="1:1">
      <c r="A13804" s="174"/>
    </row>
    <row r="13807" spans="1:1">
      <c r="A13807" s="174"/>
    </row>
    <row r="13810" spans="1:1">
      <c r="A13810" s="174"/>
    </row>
    <row r="13813" spans="1:1">
      <c r="A13813" s="174"/>
    </row>
    <row r="13816" spans="1:1">
      <c r="A13816" s="174"/>
    </row>
    <row r="13819" spans="1:1">
      <c r="A13819" s="174"/>
    </row>
    <row r="13822" spans="1:1">
      <c r="A13822" s="174"/>
    </row>
    <row r="13825" spans="1:1">
      <c r="A13825" s="174"/>
    </row>
    <row r="13828" spans="1:1">
      <c r="A13828" s="174"/>
    </row>
    <row r="13831" spans="1:1">
      <c r="A13831" s="174"/>
    </row>
    <row r="13834" spans="1:1">
      <c r="A13834" s="174"/>
    </row>
    <row r="13837" spans="1:1">
      <c r="A13837" s="174"/>
    </row>
    <row r="13840" spans="1:1">
      <c r="A13840" s="174"/>
    </row>
    <row r="13843" spans="1:1">
      <c r="A13843" s="174"/>
    </row>
    <row r="13846" spans="1:1">
      <c r="A13846" s="174"/>
    </row>
    <row r="13849" spans="1:1">
      <c r="A13849" s="174"/>
    </row>
    <row r="13852" spans="1:1">
      <c r="A13852" s="174"/>
    </row>
    <row r="13855" spans="1:1">
      <c r="A13855" s="174"/>
    </row>
    <row r="13858" spans="1:1">
      <c r="A13858" s="174"/>
    </row>
    <row r="13861" spans="1:1">
      <c r="A13861" s="174"/>
    </row>
    <row r="13864" spans="1:1">
      <c r="A13864" s="174"/>
    </row>
    <row r="13867" spans="1:1">
      <c r="A13867" s="174"/>
    </row>
    <row r="13870" spans="1:1">
      <c r="A13870" s="174"/>
    </row>
    <row r="13873" spans="1:1">
      <c r="A13873" s="174"/>
    </row>
    <row r="13876" spans="1:1">
      <c r="A13876" s="174"/>
    </row>
    <row r="13879" spans="1:1">
      <c r="A13879" s="174"/>
    </row>
    <row r="13882" spans="1:1">
      <c r="A13882" s="174"/>
    </row>
    <row r="13885" spans="1:1">
      <c r="A13885" s="174"/>
    </row>
    <row r="13888" spans="1:1">
      <c r="A13888" s="174"/>
    </row>
    <row r="13891" spans="1:1">
      <c r="A13891" s="174"/>
    </row>
    <row r="13894" spans="1:1">
      <c r="A13894" s="174"/>
    </row>
    <row r="13897" spans="1:1">
      <c r="A13897" s="174"/>
    </row>
    <row r="13900" spans="1:1">
      <c r="A13900" s="174"/>
    </row>
    <row r="13903" spans="1:1">
      <c r="A13903" s="174"/>
    </row>
    <row r="13906" spans="1:1">
      <c r="A13906" s="174"/>
    </row>
    <row r="13909" spans="1:1">
      <c r="A13909" s="174"/>
    </row>
    <row r="13912" spans="1:1">
      <c r="A13912" s="174"/>
    </row>
    <row r="13915" spans="1:1">
      <c r="A13915" s="174"/>
    </row>
    <row r="13918" spans="1:1">
      <c r="A13918" s="174"/>
    </row>
    <row r="13921" spans="1:1">
      <c r="A13921" s="174"/>
    </row>
    <row r="13924" spans="1:1">
      <c r="A13924" s="174"/>
    </row>
    <row r="13927" spans="1:1">
      <c r="A13927" s="174"/>
    </row>
    <row r="13930" spans="1:1">
      <c r="A13930" s="174"/>
    </row>
    <row r="13933" spans="1:1">
      <c r="A13933" s="174"/>
    </row>
    <row r="13936" spans="1:1">
      <c r="A13936" s="174"/>
    </row>
    <row r="13939" spans="1:1">
      <c r="A13939" s="174"/>
    </row>
    <row r="13942" spans="1:1">
      <c r="A13942" s="174"/>
    </row>
    <row r="13945" spans="1:1">
      <c r="A13945" s="174"/>
    </row>
    <row r="13948" spans="1:1">
      <c r="A13948" s="174"/>
    </row>
    <row r="13951" spans="1:1">
      <c r="A13951" s="174"/>
    </row>
    <row r="13954" spans="1:1">
      <c r="A13954" s="174"/>
    </row>
    <row r="13957" spans="1:1">
      <c r="A13957" s="174"/>
    </row>
    <row r="13960" spans="1:1">
      <c r="A13960" s="174"/>
    </row>
    <row r="13963" spans="1:1">
      <c r="A13963" s="174"/>
    </row>
    <row r="13966" spans="1:1">
      <c r="A13966" s="174"/>
    </row>
    <row r="13969" spans="1:1">
      <c r="A13969" s="174"/>
    </row>
    <row r="13972" spans="1:1">
      <c r="A13972" s="174"/>
    </row>
    <row r="13975" spans="1:1">
      <c r="A13975" s="174"/>
    </row>
    <row r="13978" spans="1:1">
      <c r="A13978" s="174"/>
    </row>
    <row r="13981" spans="1:1">
      <c r="A13981" s="174"/>
    </row>
    <row r="13984" spans="1:1">
      <c r="A13984" s="174"/>
    </row>
    <row r="13987" spans="1:1">
      <c r="A13987" s="174"/>
    </row>
    <row r="13990" spans="1:1">
      <c r="A13990" s="174"/>
    </row>
    <row r="13993" spans="1:1">
      <c r="A13993" s="174"/>
    </row>
    <row r="13996" spans="1:1">
      <c r="A13996" s="174"/>
    </row>
    <row r="13999" spans="1:1">
      <c r="A13999" s="174"/>
    </row>
    <row r="14002" spans="1:1">
      <c r="A14002" s="174"/>
    </row>
    <row r="14005" spans="1:1">
      <c r="A14005" s="174"/>
    </row>
    <row r="14008" spans="1:1">
      <c r="A14008" s="174"/>
    </row>
    <row r="14011" spans="1:1">
      <c r="A14011" s="174"/>
    </row>
    <row r="14014" spans="1:1">
      <c r="A14014" s="174"/>
    </row>
    <row r="14017" spans="1:1">
      <c r="A14017" s="174"/>
    </row>
    <row r="14020" spans="1:1">
      <c r="A14020" s="174"/>
    </row>
    <row r="14023" spans="1:1">
      <c r="A14023" s="174"/>
    </row>
    <row r="14026" spans="1:1">
      <c r="A14026" s="174"/>
    </row>
    <row r="14029" spans="1:1">
      <c r="A14029" s="174"/>
    </row>
    <row r="14032" spans="1:1">
      <c r="A14032" s="174"/>
    </row>
    <row r="14035" spans="1:1">
      <c r="A14035" s="174"/>
    </row>
    <row r="14038" spans="1:1">
      <c r="A14038" s="174"/>
    </row>
    <row r="14041" spans="1:1">
      <c r="A14041" s="174"/>
    </row>
    <row r="14044" spans="1:1">
      <c r="A14044" s="174"/>
    </row>
    <row r="14047" spans="1:1">
      <c r="A14047" s="174"/>
    </row>
    <row r="14050" spans="1:1">
      <c r="A14050" s="174"/>
    </row>
    <row r="14053" spans="1:1">
      <c r="A14053" s="174"/>
    </row>
    <row r="14056" spans="1:1">
      <c r="A14056" s="174"/>
    </row>
    <row r="14059" spans="1:1">
      <c r="A14059" s="174"/>
    </row>
    <row r="14062" spans="1:1">
      <c r="A14062" s="174"/>
    </row>
    <row r="14065" spans="1:1">
      <c r="A14065" s="174"/>
    </row>
    <row r="14068" spans="1:1">
      <c r="A14068" s="174"/>
    </row>
    <row r="14071" spans="1:1">
      <c r="A14071" s="174"/>
    </row>
    <row r="14074" spans="1:1">
      <c r="A14074" s="174"/>
    </row>
    <row r="14077" spans="1:1">
      <c r="A14077" s="174"/>
    </row>
    <row r="14080" spans="1:1">
      <c r="A14080" s="174"/>
    </row>
    <row r="14083" spans="1:1">
      <c r="A14083" s="174"/>
    </row>
    <row r="14086" spans="1:1">
      <c r="A14086" s="174"/>
    </row>
    <row r="14089" spans="1:1">
      <c r="A14089" s="174"/>
    </row>
    <row r="14092" spans="1:1">
      <c r="A14092" s="174"/>
    </row>
    <row r="14095" spans="1:1">
      <c r="A14095" s="174"/>
    </row>
    <row r="14098" spans="1:1">
      <c r="A14098" s="174"/>
    </row>
    <row r="14101" spans="1:1">
      <c r="A14101" s="174"/>
    </row>
    <row r="14104" spans="1:1">
      <c r="A14104" s="174"/>
    </row>
    <row r="14107" spans="1:1">
      <c r="A14107" s="174"/>
    </row>
    <row r="14110" spans="1:1">
      <c r="A14110" s="174"/>
    </row>
    <row r="14113" spans="1:1">
      <c r="A14113" s="174"/>
    </row>
    <row r="14116" spans="1:1">
      <c r="A14116" s="174"/>
    </row>
    <row r="14119" spans="1:1">
      <c r="A14119" s="174"/>
    </row>
    <row r="14122" spans="1:1">
      <c r="A14122" s="174"/>
    </row>
    <row r="14125" spans="1:1">
      <c r="A14125" s="174"/>
    </row>
    <row r="14128" spans="1:1">
      <c r="A14128" s="174"/>
    </row>
    <row r="14131" spans="1:1">
      <c r="A14131" s="174"/>
    </row>
    <row r="14134" spans="1:1">
      <c r="A14134" s="174"/>
    </row>
    <row r="14137" spans="1:1">
      <c r="A14137" s="174"/>
    </row>
    <row r="14140" spans="1:1">
      <c r="A14140" s="174"/>
    </row>
    <row r="14143" spans="1:1">
      <c r="A14143" s="174"/>
    </row>
    <row r="14146" spans="1:1">
      <c r="A14146" s="174"/>
    </row>
    <row r="14149" spans="1:1">
      <c r="A14149" s="174"/>
    </row>
    <row r="14152" spans="1:1">
      <c r="A14152" s="174"/>
    </row>
    <row r="14155" spans="1:1">
      <c r="A14155" s="174"/>
    </row>
    <row r="14158" spans="1:1">
      <c r="A14158" s="174"/>
    </row>
    <row r="14161" spans="1:1">
      <c r="A14161" s="174"/>
    </row>
    <row r="14164" spans="1:1">
      <c r="A14164" s="174"/>
    </row>
    <row r="14167" spans="1:1">
      <c r="A14167" s="174"/>
    </row>
    <row r="14170" spans="1:1">
      <c r="A14170" s="174"/>
    </row>
    <row r="14173" spans="1:1">
      <c r="A14173" s="174"/>
    </row>
    <row r="14176" spans="1:1">
      <c r="A14176" s="174"/>
    </row>
    <row r="14179" spans="1:1">
      <c r="A14179" s="174"/>
    </row>
    <row r="14182" spans="1:1">
      <c r="A14182" s="174"/>
    </row>
    <row r="14185" spans="1:1">
      <c r="A14185" s="174"/>
    </row>
    <row r="14188" spans="1:1">
      <c r="A14188" s="174"/>
    </row>
    <row r="14191" spans="1:1">
      <c r="A14191" s="174"/>
    </row>
    <row r="14194" spans="1:1">
      <c r="A14194" s="174"/>
    </row>
    <row r="14197" spans="1:1">
      <c r="A14197" s="174"/>
    </row>
    <row r="14200" spans="1:1">
      <c r="A14200" s="174"/>
    </row>
    <row r="14203" spans="1:1">
      <c r="A14203" s="174"/>
    </row>
    <row r="14206" spans="1:1">
      <c r="A14206" s="174"/>
    </row>
    <row r="14209" spans="1:1">
      <c r="A14209" s="174"/>
    </row>
    <row r="14212" spans="1:1">
      <c r="A14212" s="174"/>
    </row>
    <row r="14215" spans="1:1">
      <c r="A14215" s="174"/>
    </row>
    <row r="14218" spans="1:1">
      <c r="A14218" s="174"/>
    </row>
    <row r="14221" spans="1:1">
      <c r="A14221" s="174"/>
    </row>
    <row r="14224" spans="1:1">
      <c r="A14224" s="174"/>
    </row>
    <row r="14227" spans="1:1">
      <c r="A14227" s="174"/>
    </row>
    <row r="14230" spans="1:1">
      <c r="A14230" s="174"/>
    </row>
    <row r="14233" spans="1:1">
      <c r="A14233" s="174"/>
    </row>
    <row r="14236" spans="1:1">
      <c r="A14236" s="174"/>
    </row>
    <row r="14239" spans="1:1">
      <c r="A14239" s="174"/>
    </row>
    <row r="14242" spans="1:1">
      <c r="A14242" s="174"/>
    </row>
    <row r="14245" spans="1:1">
      <c r="A14245" s="174"/>
    </row>
    <row r="14248" spans="1:1">
      <c r="A14248" s="174"/>
    </row>
    <row r="14251" spans="1:1">
      <c r="A14251" s="174"/>
    </row>
    <row r="14254" spans="1:1">
      <c r="A14254" s="174"/>
    </row>
    <row r="14257" spans="1:1">
      <c r="A14257" s="174"/>
    </row>
    <row r="14260" spans="1:1">
      <c r="A14260" s="174"/>
    </row>
    <row r="14263" spans="1:1">
      <c r="A14263" s="174"/>
    </row>
    <row r="14266" spans="1:1">
      <c r="A14266" s="174"/>
    </row>
    <row r="14269" spans="1:1">
      <c r="A14269" s="174"/>
    </row>
    <row r="14272" spans="1:1">
      <c r="A14272" s="174"/>
    </row>
    <row r="14275" spans="1:1">
      <c r="A14275" s="174"/>
    </row>
    <row r="14278" spans="1:1">
      <c r="A14278" s="174"/>
    </row>
    <row r="14281" spans="1:1">
      <c r="A14281" s="174"/>
    </row>
    <row r="14284" spans="1:1">
      <c r="A14284" s="174"/>
    </row>
    <row r="14287" spans="1:1">
      <c r="A14287" s="174"/>
    </row>
    <row r="14290" spans="1:1">
      <c r="A14290" s="174"/>
    </row>
    <row r="14293" spans="1:1">
      <c r="A14293" s="174"/>
    </row>
    <row r="14296" spans="1:1">
      <c r="A14296" s="174"/>
    </row>
    <row r="14299" spans="1:1">
      <c r="A14299" s="174"/>
    </row>
    <row r="14302" spans="1:1">
      <c r="A14302" s="174"/>
    </row>
    <row r="14305" spans="1:1">
      <c r="A14305" s="174"/>
    </row>
    <row r="14308" spans="1:1">
      <c r="A14308" s="174"/>
    </row>
    <row r="14311" spans="1:1">
      <c r="A14311" s="174"/>
    </row>
    <row r="14314" spans="1:1">
      <c r="A14314" s="174"/>
    </row>
    <row r="14317" spans="1:1">
      <c r="A14317" s="174"/>
    </row>
    <row r="14320" spans="1:1">
      <c r="A14320" s="174"/>
    </row>
    <row r="14323" spans="1:1">
      <c r="A14323" s="174"/>
    </row>
    <row r="14326" spans="1:1">
      <c r="A14326" s="174"/>
    </row>
    <row r="14329" spans="1:1">
      <c r="A14329" s="174"/>
    </row>
    <row r="14332" spans="1:1">
      <c r="A14332" s="174"/>
    </row>
    <row r="14335" spans="1:1">
      <c r="A14335" s="174"/>
    </row>
    <row r="14338" spans="1:1">
      <c r="A14338" s="174"/>
    </row>
    <row r="14341" spans="1:1">
      <c r="A14341" s="174"/>
    </row>
    <row r="14344" spans="1:1">
      <c r="A14344" s="174"/>
    </row>
    <row r="14347" spans="1:1">
      <c r="A14347" s="174"/>
    </row>
    <row r="14350" spans="1:1">
      <c r="A14350" s="174"/>
    </row>
    <row r="14353" spans="1:1">
      <c r="A14353" s="174"/>
    </row>
    <row r="14356" spans="1:1">
      <c r="A14356" s="174"/>
    </row>
    <row r="14359" spans="1:1">
      <c r="A14359" s="174"/>
    </row>
    <row r="14362" spans="1:1">
      <c r="A14362" s="174"/>
    </row>
    <row r="14365" spans="1:1">
      <c r="A14365" s="174"/>
    </row>
    <row r="14368" spans="1:1">
      <c r="A14368" s="174"/>
    </row>
    <row r="14371" spans="1:1">
      <c r="A14371" s="174"/>
    </row>
    <row r="14374" spans="1:1">
      <c r="A14374" s="174"/>
    </row>
    <row r="14377" spans="1:1">
      <c r="A14377" s="174"/>
    </row>
    <row r="14380" spans="1:1">
      <c r="A14380" s="174"/>
    </row>
    <row r="14383" spans="1:1">
      <c r="A14383" s="174"/>
    </row>
    <row r="14386" spans="1:1">
      <c r="A14386" s="174"/>
    </row>
    <row r="14389" spans="1:1">
      <c r="A14389" s="174"/>
    </row>
    <row r="14392" spans="1:1">
      <c r="A14392" s="174"/>
    </row>
    <row r="14395" spans="1:1">
      <c r="A14395" s="174"/>
    </row>
    <row r="14398" spans="1:1">
      <c r="A14398" s="174"/>
    </row>
    <row r="14401" spans="1:1">
      <c r="A14401" s="174"/>
    </row>
    <row r="14404" spans="1:1">
      <c r="A14404" s="174"/>
    </row>
    <row r="14407" spans="1:1">
      <c r="A14407" s="174"/>
    </row>
    <row r="14410" spans="1:1">
      <c r="A14410" s="174"/>
    </row>
    <row r="14413" spans="1:1">
      <c r="A14413" s="174"/>
    </row>
    <row r="14416" spans="1:1">
      <c r="A14416" s="174"/>
    </row>
    <row r="14419" spans="1:1">
      <c r="A14419" s="174"/>
    </row>
    <row r="14422" spans="1:1">
      <c r="A14422" s="174"/>
    </row>
    <row r="14425" spans="1:1">
      <c r="A14425" s="174"/>
    </row>
    <row r="14428" spans="1:1">
      <c r="A14428" s="174"/>
    </row>
    <row r="14431" spans="1:1">
      <c r="A14431" s="174"/>
    </row>
    <row r="14434" spans="1:1">
      <c r="A14434" s="174"/>
    </row>
    <row r="14437" spans="1:1">
      <c r="A14437" s="174"/>
    </row>
    <row r="14440" spans="1:1">
      <c r="A14440" s="174"/>
    </row>
    <row r="14443" spans="1:1">
      <c r="A14443" s="174"/>
    </row>
    <row r="14446" spans="1:1">
      <c r="A14446" s="174"/>
    </row>
    <row r="14449" spans="1:1">
      <c r="A14449" s="174"/>
    </row>
    <row r="14452" spans="1:1">
      <c r="A14452" s="174"/>
    </row>
    <row r="14455" spans="1:1">
      <c r="A14455" s="174"/>
    </row>
    <row r="14458" spans="1:1">
      <c r="A14458" s="174"/>
    </row>
    <row r="14461" spans="1:1">
      <c r="A14461" s="174"/>
    </row>
    <row r="14464" spans="1:1">
      <c r="A14464" s="174"/>
    </row>
    <row r="14467" spans="1:1">
      <c r="A14467" s="174"/>
    </row>
    <row r="14470" spans="1:1">
      <c r="A14470" s="174"/>
    </row>
    <row r="14473" spans="1:1">
      <c r="A14473" s="174"/>
    </row>
    <row r="14476" spans="1:1">
      <c r="A14476" s="174"/>
    </row>
    <row r="14479" spans="1:1">
      <c r="A14479" s="174"/>
    </row>
    <row r="14482" spans="1:1">
      <c r="A14482" s="174"/>
    </row>
    <row r="14485" spans="1:1">
      <c r="A14485" s="174"/>
    </row>
    <row r="14488" spans="1:1">
      <c r="A14488" s="174"/>
    </row>
    <row r="14491" spans="1:1">
      <c r="A14491" s="174"/>
    </row>
    <row r="14494" spans="1:1">
      <c r="A14494" s="174"/>
    </row>
    <row r="14497" spans="1:1">
      <c r="A14497" s="174"/>
    </row>
    <row r="14500" spans="1:1">
      <c r="A14500" s="174"/>
    </row>
    <row r="14503" spans="1:1">
      <c r="A14503" s="174"/>
    </row>
    <row r="14506" spans="1:1">
      <c r="A14506" s="174"/>
    </row>
    <row r="14509" spans="1:1">
      <c r="A14509" s="174"/>
    </row>
    <row r="14512" spans="1:1">
      <c r="A14512" s="174"/>
    </row>
    <row r="14515" spans="1:1">
      <c r="A14515" s="174"/>
    </row>
    <row r="14518" spans="1:1">
      <c r="A14518" s="174"/>
    </row>
    <row r="14521" spans="1:1">
      <c r="A14521" s="174"/>
    </row>
    <row r="14524" spans="1:1">
      <c r="A14524" s="174"/>
    </row>
    <row r="14527" spans="1:1">
      <c r="A14527" s="174"/>
    </row>
    <row r="14530" spans="1:1">
      <c r="A14530" s="174"/>
    </row>
    <row r="14533" spans="1:1">
      <c r="A14533" s="174"/>
    </row>
    <row r="14536" spans="1:1">
      <c r="A14536" s="174"/>
    </row>
    <row r="14539" spans="1:1">
      <c r="A14539" s="174"/>
    </row>
    <row r="14542" spans="1:1">
      <c r="A14542" s="174"/>
    </row>
    <row r="14545" spans="1:1">
      <c r="A14545" s="174"/>
    </row>
    <row r="14548" spans="1:1">
      <c r="A14548" s="174"/>
    </row>
    <row r="14551" spans="1:1">
      <c r="A14551" s="174"/>
    </row>
    <row r="14554" spans="1:1">
      <c r="A14554" s="174"/>
    </row>
    <row r="14557" spans="1:1">
      <c r="A14557" s="174"/>
    </row>
    <row r="14560" spans="1:1">
      <c r="A14560" s="174"/>
    </row>
    <row r="14563" spans="1:1">
      <c r="A14563" s="174"/>
    </row>
    <row r="14566" spans="1:1">
      <c r="A14566" s="174"/>
    </row>
    <row r="14569" spans="1:1">
      <c r="A14569" s="174"/>
    </row>
    <row r="14572" spans="1:1">
      <c r="A14572" s="174"/>
    </row>
    <row r="14575" spans="1:1">
      <c r="A14575" s="174"/>
    </row>
    <row r="14578" spans="1:1">
      <c r="A14578" s="174"/>
    </row>
    <row r="14581" spans="1:1">
      <c r="A14581" s="174"/>
    </row>
    <row r="14584" spans="1:1">
      <c r="A14584" s="174"/>
    </row>
    <row r="14587" spans="1:1">
      <c r="A14587" s="174"/>
    </row>
    <row r="14590" spans="1:1">
      <c r="A14590" s="174"/>
    </row>
    <row r="14593" spans="1:1">
      <c r="A14593" s="174"/>
    </row>
    <row r="14596" spans="1:1">
      <c r="A14596" s="174"/>
    </row>
    <row r="14599" spans="1:1">
      <c r="A14599" s="174"/>
    </row>
    <row r="14602" spans="1:1">
      <c r="A14602" s="174"/>
    </row>
    <row r="14605" spans="1:1">
      <c r="A14605" s="174"/>
    </row>
    <row r="14608" spans="1:1">
      <c r="A14608" s="174"/>
    </row>
    <row r="14611" spans="1:1">
      <c r="A14611" s="174"/>
    </row>
    <row r="14614" spans="1:1">
      <c r="A14614" s="174"/>
    </row>
    <row r="14617" spans="1:1">
      <c r="A14617" s="174"/>
    </row>
    <row r="14620" spans="1:1">
      <c r="A14620" s="174"/>
    </row>
    <row r="14623" spans="1:1">
      <c r="A14623" s="174"/>
    </row>
    <row r="14626" spans="1:1">
      <c r="A14626" s="174"/>
    </row>
    <row r="14629" spans="1:1">
      <c r="A14629" s="174"/>
    </row>
    <row r="14632" spans="1:1">
      <c r="A14632" s="174"/>
    </row>
    <row r="14635" spans="1:1">
      <c r="A14635" s="174"/>
    </row>
    <row r="14638" spans="1:1">
      <c r="A14638" s="174"/>
    </row>
    <row r="14641" spans="1:1">
      <c r="A14641" s="174"/>
    </row>
    <row r="14644" spans="1:1">
      <c r="A14644" s="174"/>
    </row>
    <row r="14647" spans="1:1">
      <c r="A14647" s="174"/>
    </row>
    <row r="14650" spans="1:1">
      <c r="A14650" s="174"/>
    </row>
    <row r="14653" spans="1:1">
      <c r="A14653" s="174"/>
    </row>
    <row r="14656" spans="1:1">
      <c r="A14656" s="174"/>
    </row>
    <row r="14659" spans="1:1">
      <c r="A14659" s="174"/>
    </row>
    <row r="14662" spans="1:1">
      <c r="A14662" s="174"/>
    </row>
    <row r="14665" spans="1:1">
      <c r="A14665" s="174"/>
    </row>
    <row r="14668" spans="1:1">
      <c r="A14668" s="174"/>
    </row>
    <row r="14671" spans="1:1">
      <c r="A14671" s="174"/>
    </row>
    <row r="14674" spans="1:1">
      <c r="A14674" s="174"/>
    </row>
    <row r="14677" spans="1:1">
      <c r="A14677" s="174"/>
    </row>
    <row r="14680" spans="1:1">
      <c r="A14680" s="174"/>
    </row>
    <row r="14683" spans="1:1">
      <c r="A14683" s="174"/>
    </row>
    <row r="14686" spans="1:1">
      <c r="A14686" s="174"/>
    </row>
    <row r="14689" spans="1:1">
      <c r="A14689" s="174"/>
    </row>
    <row r="14692" spans="1:1">
      <c r="A14692" s="174"/>
    </row>
    <row r="14695" spans="1:1">
      <c r="A14695" s="174"/>
    </row>
    <row r="14698" spans="1:1">
      <c r="A14698" s="174"/>
    </row>
    <row r="14701" spans="1:1">
      <c r="A14701" s="174"/>
    </row>
    <row r="14704" spans="1:1">
      <c r="A14704" s="174"/>
    </row>
    <row r="14707" spans="1:1">
      <c r="A14707" s="174"/>
    </row>
    <row r="14710" spans="1:1">
      <c r="A14710" s="174"/>
    </row>
    <row r="14713" spans="1:1">
      <c r="A14713" s="174"/>
    </row>
    <row r="14716" spans="1:1">
      <c r="A14716" s="174"/>
    </row>
    <row r="14719" spans="1:1">
      <c r="A14719" s="174"/>
    </row>
    <row r="14722" spans="1:1">
      <c r="A14722" s="174"/>
    </row>
    <row r="14725" spans="1:1">
      <c r="A14725" s="174"/>
    </row>
    <row r="14728" spans="1:1">
      <c r="A14728" s="174"/>
    </row>
    <row r="14731" spans="1:1">
      <c r="A14731" s="174"/>
    </row>
    <row r="14734" spans="1:1">
      <c r="A14734" s="174"/>
    </row>
    <row r="14737" spans="1:1">
      <c r="A14737" s="174"/>
    </row>
    <row r="14740" spans="1:1">
      <c r="A14740" s="174"/>
    </row>
    <row r="14743" spans="1:1">
      <c r="A14743" s="174"/>
    </row>
    <row r="14746" spans="1:1">
      <c r="A14746" s="174"/>
    </row>
    <row r="14749" spans="1:1">
      <c r="A14749" s="174"/>
    </row>
    <row r="14752" spans="1:1">
      <c r="A14752" s="174"/>
    </row>
    <row r="14755" spans="1:1">
      <c r="A14755" s="174"/>
    </row>
    <row r="14758" spans="1:1">
      <c r="A14758" s="174"/>
    </row>
    <row r="14761" spans="1:1">
      <c r="A14761" s="174"/>
    </row>
    <row r="14764" spans="1:1">
      <c r="A14764" s="174"/>
    </row>
    <row r="14767" spans="1:1">
      <c r="A14767" s="174"/>
    </row>
    <row r="14770" spans="1:1">
      <c r="A14770" s="174"/>
    </row>
    <row r="14773" spans="1:1">
      <c r="A14773" s="174"/>
    </row>
    <row r="14776" spans="1:1">
      <c r="A14776" s="174"/>
    </row>
    <row r="14779" spans="1:1">
      <c r="A14779" s="174"/>
    </row>
    <row r="14782" spans="1:1">
      <c r="A14782" s="174"/>
    </row>
    <row r="14785" spans="1:1">
      <c r="A14785" s="174"/>
    </row>
    <row r="14788" spans="1:1">
      <c r="A14788" s="174"/>
    </row>
    <row r="14791" spans="1:1">
      <c r="A14791" s="174"/>
    </row>
    <row r="14794" spans="1:1">
      <c r="A14794" s="174"/>
    </row>
    <row r="14797" spans="1:1">
      <c r="A14797" s="174"/>
    </row>
    <row r="14800" spans="1:1">
      <c r="A14800" s="174"/>
    </row>
    <row r="14803" spans="1:1">
      <c r="A14803" s="174"/>
    </row>
    <row r="14806" spans="1:1">
      <c r="A14806" s="174"/>
    </row>
    <row r="14809" spans="1:1">
      <c r="A14809" s="174"/>
    </row>
    <row r="14812" spans="1:1">
      <c r="A14812" s="174"/>
    </row>
    <row r="14815" spans="1:1">
      <c r="A14815" s="174"/>
    </row>
    <row r="14818" spans="1:1">
      <c r="A14818" s="174"/>
    </row>
    <row r="14821" spans="1:1">
      <c r="A14821" s="174"/>
    </row>
    <row r="14824" spans="1:1">
      <c r="A14824" s="174"/>
    </row>
    <row r="14827" spans="1:1">
      <c r="A14827" s="174"/>
    </row>
    <row r="14830" spans="1:1">
      <c r="A14830" s="174"/>
    </row>
    <row r="14833" spans="1:1">
      <c r="A14833" s="174"/>
    </row>
    <row r="14836" spans="1:1">
      <c r="A14836" s="174"/>
    </row>
    <row r="14839" spans="1:1">
      <c r="A14839" s="174"/>
    </row>
    <row r="14842" spans="1:1">
      <c r="A14842" s="174"/>
    </row>
    <row r="14845" spans="1:1">
      <c r="A14845" s="174"/>
    </row>
    <row r="14848" spans="1:1">
      <c r="A14848" s="174"/>
    </row>
    <row r="14851" spans="1:1">
      <c r="A14851" s="174"/>
    </row>
    <row r="14854" spans="1:1">
      <c r="A14854" s="174"/>
    </row>
    <row r="14857" spans="1:1">
      <c r="A14857" s="174"/>
    </row>
    <row r="14860" spans="1:1">
      <c r="A14860" s="174"/>
    </row>
    <row r="14863" spans="1:1">
      <c r="A14863" s="174"/>
    </row>
    <row r="14866" spans="1:1">
      <c r="A14866" s="174"/>
    </row>
    <row r="14869" spans="1:1">
      <c r="A14869" s="174"/>
    </row>
    <row r="14872" spans="1:1">
      <c r="A14872" s="174"/>
    </row>
    <row r="14875" spans="1:1">
      <c r="A14875" s="174"/>
    </row>
    <row r="14878" spans="1:1">
      <c r="A14878" s="174"/>
    </row>
    <row r="14881" spans="1:1">
      <c r="A14881" s="174"/>
    </row>
    <row r="14884" spans="1:1">
      <c r="A14884" s="174"/>
    </row>
    <row r="14887" spans="1:1">
      <c r="A14887" s="174"/>
    </row>
    <row r="14890" spans="1:1">
      <c r="A14890" s="174"/>
    </row>
    <row r="14893" spans="1:1">
      <c r="A14893" s="174"/>
    </row>
    <row r="14896" spans="1:1">
      <c r="A14896" s="174"/>
    </row>
    <row r="14899" spans="1:1">
      <c r="A14899" s="174"/>
    </row>
    <row r="14902" spans="1:1">
      <c r="A14902" s="174"/>
    </row>
    <row r="14905" spans="1:1">
      <c r="A14905" s="174"/>
    </row>
    <row r="14908" spans="1:1">
      <c r="A14908" s="174"/>
    </row>
    <row r="14911" spans="1:1">
      <c r="A14911" s="174"/>
    </row>
    <row r="14914" spans="1:1">
      <c r="A14914" s="174"/>
    </row>
    <row r="14917" spans="1:1">
      <c r="A14917" s="174"/>
    </row>
    <row r="14920" spans="1:1">
      <c r="A14920" s="174"/>
    </row>
    <row r="14923" spans="1:1">
      <c r="A14923" s="174"/>
    </row>
    <row r="14926" spans="1:1">
      <c r="A14926" s="174"/>
    </row>
    <row r="14929" spans="1:1">
      <c r="A14929" s="174"/>
    </row>
    <row r="14932" spans="1:1">
      <c r="A14932" s="174"/>
    </row>
    <row r="14935" spans="1:1">
      <c r="A14935" s="174"/>
    </row>
    <row r="14938" spans="1:1">
      <c r="A14938" s="174"/>
    </row>
    <row r="14941" spans="1:1">
      <c r="A14941" s="174"/>
    </row>
    <row r="14944" spans="1:1">
      <c r="A14944" s="174"/>
    </row>
    <row r="14947" spans="1:1">
      <c r="A14947" s="174"/>
    </row>
    <row r="14950" spans="1:1">
      <c r="A14950" s="174"/>
    </row>
    <row r="14953" spans="1:1">
      <c r="A14953" s="174"/>
    </row>
    <row r="14956" spans="1:1">
      <c r="A14956" s="174"/>
    </row>
    <row r="14959" spans="1:1">
      <c r="A14959" s="174"/>
    </row>
    <row r="14962" spans="1:1">
      <c r="A14962" s="174"/>
    </row>
    <row r="14965" spans="1:1">
      <c r="A14965" s="174"/>
    </row>
    <row r="14968" spans="1:1">
      <c r="A14968" s="174"/>
    </row>
    <row r="14971" spans="1:1">
      <c r="A14971" s="174"/>
    </row>
    <row r="14974" spans="1:1">
      <c r="A14974" s="174"/>
    </row>
    <row r="14977" spans="1:1">
      <c r="A14977" s="174"/>
    </row>
    <row r="14980" spans="1:1">
      <c r="A14980" s="174"/>
    </row>
    <row r="14983" spans="1:1">
      <c r="A14983" s="174"/>
    </row>
    <row r="14986" spans="1:1">
      <c r="A14986" s="174"/>
    </row>
    <row r="14989" spans="1:1">
      <c r="A14989" s="174"/>
    </row>
    <row r="14992" spans="1:1">
      <c r="A14992" s="174"/>
    </row>
    <row r="14995" spans="1:1">
      <c r="A14995" s="174"/>
    </row>
    <row r="14998" spans="1:1">
      <c r="A14998" s="174"/>
    </row>
    <row r="15001" spans="1:1">
      <c r="A15001" s="174"/>
    </row>
    <row r="15004" spans="1:1">
      <c r="A15004" s="174"/>
    </row>
    <row r="15007" spans="1:1">
      <c r="A15007" s="174"/>
    </row>
    <row r="15010" spans="1:1">
      <c r="A15010" s="174"/>
    </row>
    <row r="15013" spans="1:1">
      <c r="A15013" s="174"/>
    </row>
    <row r="15016" spans="1:1">
      <c r="A15016" s="174"/>
    </row>
    <row r="15019" spans="1:1">
      <c r="A15019" s="174"/>
    </row>
    <row r="15022" spans="1:1">
      <c r="A15022" s="174"/>
    </row>
    <row r="15025" spans="1:1">
      <c r="A15025" s="174"/>
    </row>
    <row r="15028" spans="1:1">
      <c r="A15028" s="174"/>
    </row>
    <row r="15031" spans="1:1">
      <c r="A15031" s="174"/>
    </row>
    <row r="15034" spans="1:1">
      <c r="A15034" s="174"/>
    </row>
    <row r="15037" spans="1:1">
      <c r="A15037" s="174"/>
    </row>
    <row r="15040" spans="1:1">
      <c r="A15040" s="174"/>
    </row>
    <row r="15043" spans="1:1">
      <c r="A15043" s="174"/>
    </row>
    <row r="15046" spans="1:1">
      <c r="A15046" s="174"/>
    </row>
    <row r="15049" spans="1:1">
      <c r="A15049" s="174"/>
    </row>
    <row r="15052" spans="1:1">
      <c r="A15052" s="174"/>
    </row>
    <row r="15055" spans="1:1">
      <c r="A15055" s="174"/>
    </row>
    <row r="15058" spans="1:1">
      <c r="A15058" s="174"/>
    </row>
    <row r="15061" spans="1:1">
      <c r="A15061" s="174"/>
    </row>
    <row r="15064" spans="1:1">
      <c r="A15064" s="174"/>
    </row>
    <row r="15067" spans="1:1">
      <c r="A15067" s="174"/>
    </row>
    <row r="15070" spans="1:1">
      <c r="A15070" s="174"/>
    </row>
    <row r="15073" spans="1:1">
      <c r="A15073" s="174"/>
    </row>
    <row r="15076" spans="1:1">
      <c r="A15076" s="174"/>
    </row>
    <row r="15079" spans="1:1">
      <c r="A15079" s="174"/>
    </row>
    <row r="15082" spans="1:1">
      <c r="A15082" s="174"/>
    </row>
    <row r="15085" spans="1:1">
      <c r="A15085" s="174"/>
    </row>
    <row r="15088" spans="1:1">
      <c r="A15088" s="174"/>
    </row>
    <row r="15091" spans="1:1">
      <c r="A15091" s="174"/>
    </row>
    <row r="15094" spans="1:1">
      <c r="A15094" s="174"/>
    </row>
    <row r="15097" spans="1:1">
      <c r="A15097" s="174"/>
    </row>
    <row r="15100" spans="1:1">
      <c r="A15100" s="174"/>
    </row>
    <row r="15103" spans="1:1">
      <c r="A15103" s="174"/>
    </row>
    <row r="15106" spans="1:1">
      <c r="A15106" s="174"/>
    </row>
    <row r="15109" spans="1:1">
      <c r="A15109" s="174"/>
    </row>
    <row r="15112" spans="1:1">
      <c r="A15112" s="174"/>
    </row>
    <row r="15115" spans="1:1">
      <c r="A15115" s="174"/>
    </row>
    <row r="15118" spans="1:1">
      <c r="A15118" s="174"/>
    </row>
    <row r="15121" spans="1:1">
      <c r="A15121" s="174"/>
    </row>
    <row r="15124" spans="1:1">
      <c r="A15124" s="174"/>
    </row>
    <row r="15127" spans="1:1">
      <c r="A15127" s="174"/>
    </row>
    <row r="15130" spans="1:1">
      <c r="A15130" s="174"/>
    </row>
    <row r="15133" spans="1:1">
      <c r="A15133" s="174"/>
    </row>
    <row r="15136" spans="1:1">
      <c r="A15136" s="174"/>
    </row>
    <row r="15139" spans="1:1">
      <c r="A15139" s="174"/>
    </row>
    <row r="15142" spans="1:1">
      <c r="A15142" s="174"/>
    </row>
    <row r="15145" spans="1:1">
      <c r="A15145" s="174"/>
    </row>
    <row r="15148" spans="1:1">
      <c r="A15148" s="174"/>
    </row>
    <row r="15151" spans="1:1">
      <c r="A15151" s="174"/>
    </row>
    <row r="15154" spans="1:1">
      <c r="A15154" s="174"/>
    </row>
    <row r="15157" spans="1:1">
      <c r="A15157" s="174"/>
    </row>
    <row r="15160" spans="1:1">
      <c r="A15160" s="174"/>
    </row>
    <row r="15163" spans="1:1">
      <c r="A15163" s="174"/>
    </row>
    <row r="15166" spans="1:1">
      <c r="A15166" s="174"/>
    </row>
    <row r="15169" spans="1:1">
      <c r="A15169" s="174"/>
    </row>
    <row r="15172" spans="1:1">
      <c r="A15172" s="174"/>
    </row>
    <row r="15175" spans="1:1">
      <c r="A15175" s="174"/>
    </row>
    <row r="15178" spans="1:1">
      <c r="A15178" s="174"/>
    </row>
    <row r="15181" spans="1:1">
      <c r="A15181" s="174"/>
    </row>
    <row r="15184" spans="1:1">
      <c r="A15184" s="174"/>
    </row>
    <row r="15187" spans="1:1">
      <c r="A15187" s="174"/>
    </row>
    <row r="15190" spans="1:1">
      <c r="A15190" s="174"/>
    </row>
    <row r="15193" spans="1:1">
      <c r="A15193" s="174"/>
    </row>
    <row r="15196" spans="1:1">
      <c r="A15196" s="174"/>
    </row>
    <row r="15199" spans="1:1">
      <c r="A15199" s="174"/>
    </row>
    <row r="15202" spans="1:1">
      <c r="A15202" s="174"/>
    </row>
    <row r="15205" spans="1:1">
      <c r="A15205" s="174"/>
    </row>
    <row r="15208" spans="1:1">
      <c r="A15208" s="174"/>
    </row>
    <row r="15211" spans="1:1">
      <c r="A15211" s="174"/>
    </row>
    <row r="15214" spans="1:1">
      <c r="A15214" s="174"/>
    </row>
    <row r="15217" spans="1:1">
      <c r="A15217" s="174"/>
    </row>
    <row r="15220" spans="1:1">
      <c r="A15220" s="174"/>
    </row>
    <row r="15223" spans="1:1">
      <c r="A15223" s="174"/>
    </row>
    <row r="15226" spans="1:1">
      <c r="A15226" s="174"/>
    </row>
    <row r="15229" spans="1:1">
      <c r="A15229" s="174"/>
    </row>
    <row r="15232" spans="1:1">
      <c r="A15232" s="174"/>
    </row>
    <row r="15235" spans="1:1">
      <c r="A15235" s="174"/>
    </row>
    <row r="15238" spans="1:1">
      <c r="A15238" s="174"/>
    </row>
    <row r="15241" spans="1:1">
      <c r="A15241" s="174"/>
    </row>
    <row r="15244" spans="1:1">
      <c r="A15244" s="174"/>
    </row>
    <row r="15247" spans="1:1">
      <c r="A15247" s="174"/>
    </row>
    <row r="15250" spans="1:1">
      <c r="A15250" s="174"/>
    </row>
    <row r="15253" spans="1:1">
      <c r="A15253" s="174"/>
    </row>
    <row r="15256" spans="1:1">
      <c r="A15256" s="174"/>
    </row>
    <row r="15259" spans="1:1">
      <c r="A15259" s="174"/>
    </row>
    <row r="15262" spans="1:1">
      <c r="A15262" s="174"/>
    </row>
    <row r="15265" spans="1:1">
      <c r="A15265" s="174"/>
    </row>
    <row r="15268" spans="1:1">
      <c r="A15268" s="174"/>
    </row>
    <row r="15271" spans="1:1">
      <c r="A15271" s="174"/>
    </row>
    <row r="15274" spans="1:1">
      <c r="A15274" s="174"/>
    </row>
    <row r="15277" spans="1:1">
      <c r="A15277" s="174"/>
    </row>
    <row r="15280" spans="1:1">
      <c r="A15280" s="174"/>
    </row>
    <row r="15283" spans="1:1">
      <c r="A15283" s="174"/>
    </row>
    <row r="15286" spans="1:1">
      <c r="A15286" s="174"/>
    </row>
    <row r="15289" spans="1:1">
      <c r="A15289" s="174"/>
    </row>
    <row r="15292" spans="1:1">
      <c r="A15292" s="174"/>
    </row>
    <row r="15295" spans="1:1">
      <c r="A15295" s="174"/>
    </row>
    <row r="15298" spans="1:1">
      <c r="A15298" s="174"/>
    </row>
    <row r="15301" spans="1:1">
      <c r="A15301" s="174"/>
    </row>
    <row r="15304" spans="1:1">
      <c r="A15304" s="174"/>
    </row>
    <row r="15307" spans="1:1">
      <c r="A15307" s="174"/>
    </row>
    <row r="15310" spans="1:1">
      <c r="A15310" s="174"/>
    </row>
    <row r="15313" spans="1:1">
      <c r="A15313" s="174"/>
    </row>
    <row r="15316" spans="1:1">
      <c r="A15316" s="174"/>
    </row>
    <row r="15319" spans="1:1">
      <c r="A15319" s="174"/>
    </row>
    <row r="15322" spans="1:1">
      <c r="A15322" s="174"/>
    </row>
    <row r="15325" spans="1:1">
      <c r="A15325" s="174"/>
    </row>
    <row r="15328" spans="1:1">
      <c r="A15328" s="174"/>
    </row>
    <row r="15331" spans="1:1">
      <c r="A15331" s="174"/>
    </row>
    <row r="15334" spans="1:1">
      <c r="A15334" s="174"/>
    </row>
    <row r="15337" spans="1:1">
      <c r="A15337" s="174"/>
    </row>
    <row r="15340" spans="1:1">
      <c r="A15340" s="174"/>
    </row>
    <row r="15343" spans="1:1">
      <c r="A15343" s="174"/>
    </row>
    <row r="15346" spans="1:1">
      <c r="A15346" s="174"/>
    </row>
    <row r="15349" spans="1:1">
      <c r="A15349" s="174"/>
    </row>
    <row r="15352" spans="1:1">
      <c r="A15352" s="174"/>
    </row>
    <row r="15355" spans="1:1">
      <c r="A15355" s="174"/>
    </row>
    <row r="15358" spans="1:1">
      <c r="A15358" s="174"/>
    </row>
    <row r="15361" spans="1:1">
      <c r="A15361" s="174"/>
    </row>
    <row r="15364" spans="1:1">
      <c r="A15364" s="174"/>
    </row>
    <row r="15367" spans="1:1">
      <c r="A15367" s="174"/>
    </row>
    <row r="15370" spans="1:1">
      <c r="A15370" s="174"/>
    </row>
    <row r="15373" spans="1:1">
      <c r="A15373" s="174"/>
    </row>
    <row r="15376" spans="1:1">
      <c r="A15376" s="174"/>
    </row>
    <row r="15379" spans="1:1">
      <c r="A15379" s="174"/>
    </row>
    <row r="15382" spans="1:1">
      <c r="A15382" s="174"/>
    </row>
    <row r="15385" spans="1:1">
      <c r="A15385" s="174"/>
    </row>
    <row r="15388" spans="1:1">
      <c r="A15388" s="174"/>
    </row>
    <row r="15391" spans="1:1">
      <c r="A15391" s="174"/>
    </row>
    <row r="15394" spans="1:1">
      <c r="A15394" s="174"/>
    </row>
    <row r="15397" spans="1:1">
      <c r="A15397" s="174"/>
    </row>
    <row r="15400" spans="1:1">
      <c r="A15400" s="174"/>
    </row>
    <row r="15403" spans="1:1">
      <c r="A15403" s="174"/>
    </row>
    <row r="15406" spans="1:1">
      <c r="A15406" s="174"/>
    </row>
    <row r="15409" spans="1:1">
      <c r="A15409" s="174"/>
    </row>
    <row r="15412" spans="1:1">
      <c r="A15412" s="174"/>
    </row>
    <row r="15415" spans="1:1">
      <c r="A15415" s="174"/>
    </row>
    <row r="15418" spans="1:1">
      <c r="A15418" s="174"/>
    </row>
    <row r="15421" spans="1:1">
      <c r="A15421" s="174"/>
    </row>
    <row r="15424" spans="1:1">
      <c r="A15424" s="174"/>
    </row>
    <row r="15427" spans="1:1">
      <c r="A15427" s="174"/>
    </row>
    <row r="15430" spans="1:1">
      <c r="A15430" s="174"/>
    </row>
    <row r="15433" spans="1:1">
      <c r="A15433" s="174"/>
    </row>
    <row r="15436" spans="1:1">
      <c r="A15436" s="174"/>
    </row>
    <row r="15439" spans="1:1">
      <c r="A15439" s="174"/>
    </row>
    <row r="15442" spans="1:1">
      <c r="A15442" s="174"/>
    </row>
    <row r="15445" spans="1:1">
      <c r="A15445" s="174"/>
    </row>
    <row r="15448" spans="1:1">
      <c r="A15448" s="174"/>
    </row>
    <row r="15451" spans="1:1">
      <c r="A15451" s="174"/>
    </row>
    <row r="15454" spans="1:1">
      <c r="A15454" s="174"/>
    </row>
    <row r="15457" spans="1:1">
      <c r="A15457" s="174"/>
    </row>
    <row r="15460" spans="1:1">
      <c r="A15460" s="174"/>
    </row>
    <row r="15463" spans="1:1">
      <c r="A15463" s="174"/>
    </row>
    <row r="15466" spans="1:1">
      <c r="A15466" s="174"/>
    </row>
    <row r="15469" spans="1:1">
      <c r="A15469" s="174"/>
    </row>
    <row r="15472" spans="1:1">
      <c r="A15472" s="174"/>
    </row>
    <row r="15475" spans="1:1">
      <c r="A15475" s="174"/>
    </row>
    <row r="15478" spans="1:1">
      <c r="A15478" s="174"/>
    </row>
    <row r="15481" spans="1:1">
      <c r="A15481" s="174"/>
    </row>
    <row r="15484" spans="1:1">
      <c r="A15484" s="174"/>
    </row>
    <row r="15487" spans="1:1">
      <c r="A15487" s="174"/>
    </row>
    <row r="15490" spans="1:1">
      <c r="A15490" s="174"/>
    </row>
    <row r="15493" spans="1:1">
      <c r="A15493" s="174"/>
    </row>
    <row r="15496" spans="1:1">
      <c r="A15496" s="174"/>
    </row>
    <row r="15499" spans="1:1">
      <c r="A15499" s="174"/>
    </row>
    <row r="15502" spans="1:1">
      <c r="A15502" s="174"/>
    </row>
    <row r="15505" spans="1:1">
      <c r="A15505" s="174"/>
    </row>
    <row r="15508" spans="1:1">
      <c r="A15508" s="174"/>
    </row>
    <row r="15511" spans="1:1">
      <c r="A15511" s="174"/>
    </row>
    <row r="15514" spans="1:1">
      <c r="A15514" s="174"/>
    </row>
    <row r="15517" spans="1:1">
      <c r="A15517" s="174"/>
    </row>
    <row r="15520" spans="1:1">
      <c r="A15520" s="174"/>
    </row>
    <row r="15523" spans="1:1">
      <c r="A15523" s="174"/>
    </row>
    <row r="15526" spans="1:1">
      <c r="A15526" s="174"/>
    </row>
    <row r="15529" spans="1:1">
      <c r="A15529" s="174"/>
    </row>
    <row r="15532" spans="1:1">
      <c r="A15532" s="174"/>
    </row>
    <row r="15535" spans="1:1">
      <c r="A15535" s="174"/>
    </row>
    <row r="15538" spans="1:1">
      <c r="A15538" s="174"/>
    </row>
    <row r="15541" spans="1:1">
      <c r="A15541" s="174"/>
    </row>
    <row r="15544" spans="1:1">
      <c r="A15544" s="174"/>
    </row>
    <row r="15547" spans="1:1">
      <c r="A15547" s="174"/>
    </row>
    <row r="15550" spans="1:1">
      <c r="A15550" s="174"/>
    </row>
    <row r="15553" spans="1:1">
      <c r="A15553" s="174"/>
    </row>
    <row r="15556" spans="1:1">
      <c r="A15556" s="174"/>
    </row>
    <row r="15559" spans="1:1">
      <c r="A15559" s="174"/>
    </row>
    <row r="15562" spans="1:1">
      <c r="A15562" s="174"/>
    </row>
    <row r="15565" spans="1:1">
      <c r="A15565" s="174"/>
    </row>
    <row r="15568" spans="1:1">
      <c r="A15568" s="174"/>
    </row>
    <row r="15571" spans="1:1">
      <c r="A15571" s="174"/>
    </row>
    <row r="15574" spans="1:1">
      <c r="A15574" s="174"/>
    </row>
    <row r="15577" spans="1:1">
      <c r="A15577" s="174"/>
    </row>
    <row r="15580" spans="1:1">
      <c r="A15580" s="174"/>
    </row>
    <row r="15583" spans="1:1">
      <c r="A15583" s="174"/>
    </row>
    <row r="15586" spans="1:1">
      <c r="A15586" s="174"/>
    </row>
    <row r="15589" spans="1:1">
      <c r="A15589" s="174"/>
    </row>
    <row r="15592" spans="1:1">
      <c r="A15592" s="174"/>
    </row>
    <row r="15595" spans="1:1">
      <c r="A15595" s="174"/>
    </row>
    <row r="15598" spans="1:1">
      <c r="A15598" s="174"/>
    </row>
    <row r="15601" spans="1:1">
      <c r="A15601" s="174"/>
    </row>
    <row r="15604" spans="1:1">
      <c r="A15604" s="174"/>
    </row>
    <row r="15607" spans="1:1">
      <c r="A15607" s="174"/>
    </row>
    <row r="15610" spans="1:1">
      <c r="A15610" s="174"/>
    </row>
    <row r="15613" spans="1:1">
      <c r="A15613" s="174"/>
    </row>
    <row r="15616" spans="1:1">
      <c r="A15616" s="174"/>
    </row>
    <row r="15619" spans="1:1">
      <c r="A15619" s="174"/>
    </row>
    <row r="15622" spans="1:1">
      <c r="A15622" s="174"/>
    </row>
    <row r="15625" spans="1:1">
      <c r="A15625" s="174"/>
    </row>
    <row r="15628" spans="1:1">
      <c r="A15628" s="174"/>
    </row>
    <row r="15631" spans="1:1">
      <c r="A15631" s="174"/>
    </row>
    <row r="15634" spans="1:1">
      <c r="A15634" s="174"/>
    </row>
    <row r="15637" spans="1:1">
      <c r="A15637" s="174"/>
    </row>
    <row r="15640" spans="1:1">
      <c r="A15640" s="174"/>
    </row>
    <row r="15643" spans="1:1">
      <c r="A15643" s="174"/>
    </row>
    <row r="15646" spans="1:1">
      <c r="A15646" s="174"/>
    </row>
    <row r="15649" spans="1:1">
      <c r="A15649" s="174"/>
    </row>
    <row r="15652" spans="1:1">
      <c r="A15652" s="174"/>
    </row>
    <row r="15655" spans="1:1">
      <c r="A15655" s="174"/>
    </row>
    <row r="15658" spans="1:1">
      <c r="A15658" s="174"/>
    </row>
    <row r="15661" spans="1:1">
      <c r="A15661" s="174"/>
    </row>
    <row r="15664" spans="1:1">
      <c r="A15664" s="174"/>
    </row>
    <row r="15667" spans="1:1">
      <c r="A15667" s="174"/>
    </row>
    <row r="15670" spans="1:1">
      <c r="A15670" s="174"/>
    </row>
    <row r="15673" spans="1:1">
      <c r="A15673" s="174"/>
    </row>
    <row r="15676" spans="1:1">
      <c r="A15676" s="174"/>
    </row>
    <row r="15679" spans="1:1">
      <c r="A15679" s="174"/>
    </row>
    <row r="15682" spans="1:1">
      <c r="A15682" s="174"/>
    </row>
    <row r="15685" spans="1:1">
      <c r="A15685" s="174"/>
    </row>
    <row r="15688" spans="1:1">
      <c r="A15688" s="174"/>
    </row>
    <row r="15691" spans="1:1">
      <c r="A15691" s="174"/>
    </row>
    <row r="15694" spans="1:1">
      <c r="A15694" s="174"/>
    </row>
    <row r="15697" spans="1:1">
      <c r="A15697" s="174"/>
    </row>
    <row r="15700" spans="1:1">
      <c r="A15700" s="174"/>
    </row>
    <row r="15703" spans="1:1">
      <c r="A15703" s="174"/>
    </row>
    <row r="15706" spans="1:1">
      <c r="A15706" s="174"/>
    </row>
    <row r="15709" spans="1:1">
      <c r="A15709" s="174"/>
    </row>
    <row r="15712" spans="1:1">
      <c r="A15712" s="174"/>
    </row>
    <row r="15715" spans="1:1">
      <c r="A15715" s="174"/>
    </row>
    <row r="15718" spans="1:1">
      <c r="A15718" s="174"/>
    </row>
    <row r="15721" spans="1:1">
      <c r="A15721" s="174"/>
    </row>
    <row r="15724" spans="1:1">
      <c r="A15724" s="174"/>
    </row>
    <row r="15727" spans="1:1">
      <c r="A15727" s="174"/>
    </row>
    <row r="15730" spans="1:1">
      <c r="A15730" s="174"/>
    </row>
    <row r="15733" spans="1:1">
      <c r="A15733" s="174"/>
    </row>
    <row r="15736" spans="1:1">
      <c r="A15736" s="174"/>
    </row>
    <row r="15739" spans="1:1">
      <c r="A15739" s="174"/>
    </row>
    <row r="15742" spans="1:1">
      <c r="A15742" s="174"/>
    </row>
    <row r="15745" spans="1:1">
      <c r="A15745" s="174"/>
    </row>
    <row r="15748" spans="1:1">
      <c r="A15748" s="174"/>
    </row>
    <row r="15751" spans="1:1">
      <c r="A15751" s="174"/>
    </row>
    <row r="15754" spans="1:1">
      <c r="A15754" s="174"/>
    </row>
    <row r="15757" spans="1:1">
      <c r="A15757" s="174"/>
    </row>
    <row r="15760" spans="1:1">
      <c r="A15760" s="174"/>
    </row>
    <row r="15763" spans="1:1">
      <c r="A15763" s="174"/>
    </row>
    <row r="15766" spans="1:1">
      <c r="A15766" s="174"/>
    </row>
    <row r="15769" spans="1:1">
      <c r="A15769" s="174"/>
    </row>
    <row r="15772" spans="1:1">
      <c r="A15772" s="174"/>
    </row>
    <row r="15775" spans="1:1">
      <c r="A15775" s="174"/>
    </row>
    <row r="15778" spans="1:1">
      <c r="A15778" s="174"/>
    </row>
    <row r="15781" spans="1:1">
      <c r="A15781" s="174"/>
    </row>
    <row r="15784" spans="1:1">
      <c r="A15784" s="174"/>
    </row>
    <row r="15787" spans="1:1">
      <c r="A15787" s="174"/>
    </row>
    <row r="15790" spans="1:1">
      <c r="A15790" s="174"/>
    </row>
    <row r="15793" spans="1:1">
      <c r="A15793" s="174"/>
    </row>
    <row r="15796" spans="1:1">
      <c r="A15796" s="174"/>
    </row>
    <row r="15799" spans="1:1">
      <c r="A15799" s="174"/>
    </row>
    <row r="15802" spans="1:1">
      <c r="A15802" s="174"/>
    </row>
    <row r="15805" spans="1:1">
      <c r="A15805" s="174"/>
    </row>
    <row r="15808" spans="1:1">
      <c r="A15808" s="174"/>
    </row>
    <row r="15811" spans="1:1">
      <c r="A15811" s="174"/>
    </row>
    <row r="15814" spans="1:1">
      <c r="A15814" s="174"/>
    </row>
    <row r="15817" spans="1:1">
      <c r="A15817" s="174"/>
    </row>
    <row r="15820" spans="1:1">
      <c r="A15820" s="174"/>
    </row>
    <row r="15823" spans="1:1">
      <c r="A15823" s="174"/>
    </row>
    <row r="15826" spans="1:1">
      <c r="A15826" s="174"/>
    </row>
    <row r="15829" spans="1:1">
      <c r="A15829" s="174"/>
    </row>
    <row r="15832" spans="1:1">
      <c r="A15832" s="174"/>
    </row>
    <row r="15835" spans="1:1">
      <c r="A15835" s="174"/>
    </row>
    <row r="15838" spans="1:1">
      <c r="A15838" s="174"/>
    </row>
    <row r="15841" spans="1:1">
      <c r="A15841" s="174"/>
    </row>
    <row r="15844" spans="1:1">
      <c r="A15844" s="174"/>
    </row>
    <row r="15847" spans="1:1">
      <c r="A15847" s="174"/>
    </row>
    <row r="15850" spans="1:1">
      <c r="A15850" s="174"/>
    </row>
    <row r="15853" spans="1:1">
      <c r="A15853" s="174"/>
    </row>
    <row r="15856" spans="1:1">
      <c r="A15856" s="174"/>
    </row>
    <row r="15859" spans="1:1">
      <c r="A15859" s="174"/>
    </row>
    <row r="15862" spans="1:1">
      <c r="A15862" s="174"/>
    </row>
    <row r="15865" spans="1:1">
      <c r="A15865" s="174"/>
    </row>
    <row r="15868" spans="1:1">
      <c r="A15868" s="174"/>
    </row>
    <row r="15871" spans="1:1">
      <c r="A15871" s="174"/>
    </row>
    <row r="15874" spans="1:1">
      <c r="A15874" s="174"/>
    </row>
    <row r="15877" spans="1:1">
      <c r="A15877" s="174"/>
    </row>
    <row r="15880" spans="1:1">
      <c r="A15880" s="174"/>
    </row>
    <row r="15883" spans="1:1">
      <c r="A15883" s="174"/>
    </row>
    <row r="15886" spans="1:1">
      <c r="A15886" s="174"/>
    </row>
    <row r="15889" spans="1:1">
      <c r="A15889" s="174"/>
    </row>
    <row r="15892" spans="1:1">
      <c r="A15892" s="174"/>
    </row>
    <row r="15895" spans="1:1">
      <c r="A15895" s="174"/>
    </row>
    <row r="15898" spans="1:1">
      <c r="A15898" s="174"/>
    </row>
    <row r="15901" spans="1:1">
      <c r="A15901" s="174"/>
    </row>
    <row r="15904" spans="1:1">
      <c r="A15904" s="174"/>
    </row>
    <row r="15907" spans="1:1">
      <c r="A15907" s="174"/>
    </row>
    <row r="15910" spans="1:1">
      <c r="A15910" s="174"/>
    </row>
    <row r="15913" spans="1:1">
      <c r="A15913" s="174"/>
    </row>
    <row r="15916" spans="1:1">
      <c r="A15916" s="174"/>
    </row>
    <row r="15919" spans="1:1">
      <c r="A15919" s="174"/>
    </row>
    <row r="15922" spans="1:1">
      <c r="A15922" s="174"/>
    </row>
    <row r="15925" spans="1:1">
      <c r="A15925" s="174"/>
    </row>
    <row r="15928" spans="1:1">
      <c r="A15928" s="174"/>
    </row>
    <row r="15931" spans="1:1">
      <c r="A15931" s="174"/>
    </row>
    <row r="15934" spans="1:1">
      <c r="A15934" s="174"/>
    </row>
    <row r="15937" spans="1:1">
      <c r="A15937" s="174"/>
    </row>
    <row r="15940" spans="1:1">
      <c r="A15940" s="174"/>
    </row>
    <row r="15943" spans="1:1">
      <c r="A15943" s="174"/>
    </row>
    <row r="15946" spans="1:1">
      <c r="A15946" s="174"/>
    </row>
    <row r="15949" spans="1:1">
      <c r="A15949" s="174"/>
    </row>
    <row r="15952" spans="1:1">
      <c r="A15952" s="174"/>
    </row>
    <row r="15955" spans="1:1">
      <c r="A15955" s="174"/>
    </row>
    <row r="15958" spans="1:1">
      <c r="A15958" s="174"/>
    </row>
    <row r="15961" spans="1:1">
      <c r="A15961" s="174"/>
    </row>
    <row r="15964" spans="1:1">
      <c r="A15964" s="174"/>
    </row>
    <row r="15967" spans="1:1">
      <c r="A15967" s="174"/>
    </row>
    <row r="15970" spans="1:1">
      <c r="A15970" s="174"/>
    </row>
    <row r="15973" spans="1:1">
      <c r="A15973" s="174"/>
    </row>
    <row r="15976" spans="1:1">
      <c r="A15976" s="174"/>
    </row>
    <row r="15979" spans="1:1">
      <c r="A15979" s="174"/>
    </row>
    <row r="15982" spans="1:1">
      <c r="A15982" s="174"/>
    </row>
    <row r="15985" spans="1:1">
      <c r="A15985" s="174"/>
    </row>
    <row r="15988" spans="1:1">
      <c r="A15988" s="174"/>
    </row>
    <row r="15991" spans="1:1">
      <c r="A15991" s="174"/>
    </row>
    <row r="15994" spans="1:1">
      <c r="A15994" s="174"/>
    </row>
    <row r="15997" spans="1:1">
      <c r="A15997" s="174"/>
    </row>
    <row r="16000" spans="1:1">
      <c r="A16000" s="174"/>
    </row>
    <row r="16003" spans="1:1">
      <c r="A16003" s="174"/>
    </row>
    <row r="16006" spans="1:1">
      <c r="A16006" s="174"/>
    </row>
    <row r="16009" spans="1:1">
      <c r="A16009" s="174"/>
    </row>
    <row r="16012" spans="1:1">
      <c r="A16012" s="174"/>
    </row>
    <row r="16015" spans="1:1">
      <c r="A16015" s="174"/>
    </row>
    <row r="16018" spans="1:1">
      <c r="A16018" s="174"/>
    </row>
    <row r="16021" spans="1:1">
      <c r="A16021" s="174"/>
    </row>
    <row r="16024" spans="1:1">
      <c r="A16024" s="174"/>
    </row>
    <row r="16027" spans="1:1">
      <c r="A16027" s="174"/>
    </row>
    <row r="16030" spans="1:1">
      <c r="A16030" s="174"/>
    </row>
    <row r="16033" spans="1:1">
      <c r="A16033" s="174"/>
    </row>
    <row r="16036" spans="1:1">
      <c r="A16036" s="174"/>
    </row>
    <row r="16039" spans="1:1">
      <c r="A16039" s="174"/>
    </row>
    <row r="16042" spans="1:1">
      <c r="A16042" s="174"/>
    </row>
    <row r="16045" spans="1:1">
      <c r="A16045" s="174"/>
    </row>
    <row r="16048" spans="1:1">
      <c r="A16048" s="174"/>
    </row>
    <row r="16051" spans="1:1">
      <c r="A16051" s="174"/>
    </row>
    <row r="16054" spans="1:1">
      <c r="A16054" s="174"/>
    </row>
    <row r="16057" spans="1:1">
      <c r="A16057" s="174"/>
    </row>
    <row r="16060" spans="1:1">
      <c r="A16060" s="174"/>
    </row>
    <row r="16063" spans="1:1">
      <c r="A16063" s="174"/>
    </row>
    <row r="16066" spans="1:1">
      <c r="A16066" s="174"/>
    </row>
    <row r="16069" spans="1:1">
      <c r="A16069" s="174"/>
    </row>
    <row r="16072" spans="1:1">
      <c r="A16072" s="174"/>
    </row>
    <row r="16075" spans="1:1">
      <c r="A16075" s="174"/>
    </row>
    <row r="16078" spans="1:1">
      <c r="A16078" s="174"/>
    </row>
    <row r="16081" spans="1:1">
      <c r="A16081" s="174"/>
    </row>
    <row r="16084" spans="1:1">
      <c r="A16084" s="174"/>
    </row>
    <row r="16087" spans="1:1">
      <c r="A16087" s="174"/>
    </row>
    <row r="16090" spans="1:1">
      <c r="A16090" s="174"/>
    </row>
    <row r="16093" spans="1:1">
      <c r="A16093" s="174"/>
    </row>
    <row r="16096" spans="1:1">
      <c r="A16096" s="174"/>
    </row>
    <row r="16099" spans="1:1">
      <c r="A16099" s="174"/>
    </row>
    <row r="16102" spans="1:1">
      <c r="A16102" s="174"/>
    </row>
    <row r="16105" spans="1:1">
      <c r="A16105" s="174"/>
    </row>
    <row r="16108" spans="1:1">
      <c r="A16108" s="174"/>
    </row>
    <row r="16111" spans="1:1">
      <c r="A16111" s="174"/>
    </row>
    <row r="16114" spans="1:1">
      <c r="A16114" s="174"/>
    </row>
    <row r="16117" spans="1:1">
      <c r="A16117" s="174"/>
    </row>
    <row r="16120" spans="1:1">
      <c r="A16120" s="174"/>
    </row>
    <row r="16123" spans="1:1">
      <c r="A16123" s="174"/>
    </row>
    <row r="16126" spans="1:1">
      <c r="A16126" s="174"/>
    </row>
    <row r="16129" spans="1:1">
      <c r="A16129" s="174"/>
    </row>
    <row r="16132" spans="1:1">
      <c r="A16132" s="174"/>
    </row>
    <row r="16135" spans="1:1">
      <c r="A16135" s="174"/>
    </row>
    <row r="16138" spans="1:1">
      <c r="A16138" s="174"/>
    </row>
    <row r="16141" spans="1:1">
      <c r="A16141" s="174"/>
    </row>
    <row r="16144" spans="1:1">
      <c r="A16144" s="174"/>
    </row>
    <row r="16147" spans="1:1">
      <c r="A16147" s="174"/>
    </row>
    <row r="16150" spans="1:1">
      <c r="A16150" s="174"/>
    </row>
    <row r="16153" spans="1:1">
      <c r="A16153" s="174"/>
    </row>
    <row r="16156" spans="1:1">
      <c r="A16156" s="174"/>
    </row>
    <row r="16159" spans="1:1">
      <c r="A16159" s="174"/>
    </row>
    <row r="16162" spans="1:1">
      <c r="A16162" s="174"/>
    </row>
    <row r="16165" spans="1:1">
      <c r="A16165" s="174"/>
    </row>
    <row r="16168" spans="1:1">
      <c r="A16168" s="174"/>
    </row>
    <row r="16171" spans="1:1">
      <c r="A16171" s="174"/>
    </row>
    <row r="16174" spans="1:1">
      <c r="A16174" s="174"/>
    </row>
    <row r="16177" spans="1:1">
      <c r="A16177" s="174"/>
    </row>
    <row r="16180" spans="1:1">
      <c r="A16180" s="174"/>
    </row>
    <row r="16183" spans="1:1">
      <c r="A16183" s="174"/>
    </row>
    <row r="16186" spans="1:1">
      <c r="A16186" s="174"/>
    </row>
    <row r="16189" spans="1:1">
      <c r="A16189" s="174"/>
    </row>
    <row r="16192" spans="1:1">
      <c r="A16192" s="174"/>
    </row>
    <row r="16195" spans="1:1">
      <c r="A16195" s="174"/>
    </row>
    <row r="16198" spans="1:1">
      <c r="A16198" s="174"/>
    </row>
    <row r="16201" spans="1:1">
      <c r="A16201" s="174"/>
    </row>
    <row r="16204" spans="1:1">
      <c r="A16204" s="174"/>
    </row>
    <row r="16207" spans="1:1">
      <c r="A16207" s="174"/>
    </row>
    <row r="16210" spans="1:1">
      <c r="A16210" s="174"/>
    </row>
    <row r="16213" spans="1:1">
      <c r="A16213" s="174"/>
    </row>
    <row r="16216" spans="1:1">
      <c r="A16216" s="174"/>
    </row>
    <row r="16219" spans="1:1">
      <c r="A16219" s="174"/>
    </row>
    <row r="16222" spans="1:1">
      <c r="A16222" s="174"/>
    </row>
    <row r="16225" spans="1:1">
      <c r="A16225" s="174"/>
    </row>
    <row r="16228" spans="1:1">
      <c r="A16228" s="174"/>
    </row>
    <row r="16231" spans="1:1">
      <c r="A16231" s="174"/>
    </row>
    <row r="16234" spans="1:1">
      <c r="A16234" s="174"/>
    </row>
    <row r="16237" spans="1:1">
      <c r="A16237" s="174"/>
    </row>
    <row r="16240" spans="1:1">
      <c r="A16240" s="174"/>
    </row>
    <row r="16243" spans="1:1">
      <c r="A16243" s="174"/>
    </row>
    <row r="16246" spans="1:1">
      <c r="A16246" s="174"/>
    </row>
    <row r="16249" spans="1:1">
      <c r="A16249" s="174"/>
    </row>
    <row r="16252" spans="1:1">
      <c r="A16252" s="174"/>
    </row>
    <row r="16255" spans="1:1">
      <c r="A16255" s="174"/>
    </row>
    <row r="16258" spans="1:1">
      <c r="A16258" s="174"/>
    </row>
    <row r="16261" spans="1:1">
      <c r="A16261" s="174"/>
    </row>
    <row r="16264" spans="1:1">
      <c r="A16264" s="174"/>
    </row>
    <row r="16267" spans="1:1">
      <c r="A16267" s="174"/>
    </row>
    <row r="16270" spans="1:1">
      <c r="A16270" s="174"/>
    </row>
    <row r="16273" spans="1:1">
      <c r="A16273" s="174"/>
    </row>
    <row r="16276" spans="1:1">
      <c r="A16276" s="174"/>
    </row>
    <row r="16279" spans="1:1">
      <c r="A16279" s="174"/>
    </row>
    <row r="16282" spans="1:1">
      <c r="A16282" s="174"/>
    </row>
    <row r="16285" spans="1:1">
      <c r="A16285" s="174"/>
    </row>
    <row r="16288" spans="1:1">
      <c r="A16288" s="174"/>
    </row>
    <row r="16291" spans="1:1">
      <c r="A16291" s="174"/>
    </row>
    <row r="16294" spans="1:1">
      <c r="A16294" s="174"/>
    </row>
    <row r="16297" spans="1:1">
      <c r="A16297" s="174"/>
    </row>
    <row r="16300" spans="1:1">
      <c r="A16300" s="174"/>
    </row>
    <row r="16303" spans="1:1">
      <c r="A16303" s="174"/>
    </row>
    <row r="16306" spans="1:1">
      <c r="A16306" s="174"/>
    </row>
    <row r="16309" spans="1:1">
      <c r="A16309" s="174"/>
    </row>
    <row r="16312" spans="1:1">
      <c r="A16312" s="174"/>
    </row>
    <row r="16315" spans="1:1">
      <c r="A16315" s="174"/>
    </row>
    <row r="16318" spans="1:1">
      <c r="A16318" s="174"/>
    </row>
    <row r="16321" spans="1:1">
      <c r="A16321" s="174"/>
    </row>
    <row r="16324" spans="1:1">
      <c r="A16324" s="174"/>
    </row>
    <row r="16327" spans="1:1">
      <c r="A16327" s="174"/>
    </row>
    <row r="16330" spans="1:1">
      <c r="A16330" s="174"/>
    </row>
    <row r="16333" spans="1:1">
      <c r="A16333" s="174"/>
    </row>
    <row r="16336" spans="1:1">
      <c r="A16336" s="174"/>
    </row>
    <row r="16339" spans="1:1">
      <c r="A16339" s="174"/>
    </row>
    <row r="16342" spans="1:1">
      <c r="A16342" s="174"/>
    </row>
    <row r="16345" spans="1:1">
      <c r="A16345" s="174"/>
    </row>
    <row r="16348" spans="1:1">
      <c r="A16348" s="174"/>
    </row>
    <row r="16351" spans="1:1">
      <c r="A16351" s="174"/>
    </row>
    <row r="16354" spans="1:1">
      <c r="A16354" s="174"/>
    </row>
    <row r="16357" spans="1:1">
      <c r="A16357" s="174"/>
    </row>
    <row r="16360" spans="1:1">
      <c r="A16360" s="174"/>
    </row>
    <row r="16363" spans="1:1">
      <c r="A16363" s="174"/>
    </row>
    <row r="16366" spans="1:1">
      <c r="A16366" s="174"/>
    </row>
    <row r="16369" spans="1:1">
      <c r="A16369" s="174"/>
    </row>
    <row r="16372" spans="1:1">
      <c r="A16372" s="174"/>
    </row>
    <row r="16375" spans="1:1">
      <c r="A16375" s="174"/>
    </row>
    <row r="16378" spans="1:1">
      <c r="A16378" s="174"/>
    </row>
    <row r="16381" spans="1:1">
      <c r="A16381" s="174"/>
    </row>
    <row r="16384" spans="1:1">
      <c r="A16384" s="174"/>
    </row>
    <row r="16387" spans="1:1">
      <c r="A16387" s="174"/>
    </row>
    <row r="16390" spans="1:1">
      <c r="A16390" s="174"/>
    </row>
    <row r="16393" spans="1:1">
      <c r="A16393" s="174"/>
    </row>
    <row r="16396" spans="1:1">
      <c r="A16396" s="174"/>
    </row>
    <row r="16399" spans="1:1">
      <c r="A16399" s="174"/>
    </row>
    <row r="16402" spans="1:1">
      <c r="A16402" s="174"/>
    </row>
    <row r="16405" spans="1:1">
      <c r="A16405" s="174"/>
    </row>
    <row r="16408" spans="1:1">
      <c r="A16408" s="174"/>
    </row>
    <row r="16411" spans="1:1">
      <c r="A16411" s="174"/>
    </row>
    <row r="16414" spans="1:1">
      <c r="A16414" s="174"/>
    </row>
    <row r="16417" spans="1:1">
      <c r="A16417" s="174"/>
    </row>
    <row r="16420" spans="1:1">
      <c r="A16420" s="174"/>
    </row>
    <row r="16423" spans="1:1">
      <c r="A16423" s="174"/>
    </row>
    <row r="16426" spans="1:1">
      <c r="A16426" s="174"/>
    </row>
    <row r="16429" spans="1:1">
      <c r="A16429" s="174"/>
    </row>
    <row r="16432" spans="1:1">
      <c r="A16432" s="174"/>
    </row>
    <row r="16435" spans="1:1">
      <c r="A16435" s="174"/>
    </row>
    <row r="16438" spans="1:1">
      <c r="A16438" s="174"/>
    </row>
    <row r="16441" spans="1:1">
      <c r="A16441" s="174"/>
    </row>
    <row r="16444" spans="1:1">
      <c r="A16444" s="174"/>
    </row>
    <row r="16447" spans="1:1">
      <c r="A16447" s="174"/>
    </row>
    <row r="16450" spans="1:1">
      <c r="A16450" s="174"/>
    </row>
    <row r="16453" spans="1:1">
      <c r="A16453" s="174"/>
    </row>
    <row r="16456" spans="1:1">
      <c r="A16456" s="174"/>
    </row>
    <row r="16459" spans="1:1">
      <c r="A16459" s="174"/>
    </row>
    <row r="16462" spans="1:1">
      <c r="A16462" s="174"/>
    </row>
    <row r="16465" spans="1:1">
      <c r="A16465" s="174"/>
    </row>
    <row r="16468" spans="1:1">
      <c r="A16468" s="174"/>
    </row>
    <row r="16471" spans="1:1">
      <c r="A16471" s="174"/>
    </row>
    <row r="16474" spans="1:1">
      <c r="A16474" s="174"/>
    </row>
    <row r="16477" spans="1:1">
      <c r="A16477" s="174"/>
    </row>
    <row r="16480" spans="1:1">
      <c r="A16480" s="174"/>
    </row>
    <row r="16483" spans="1:1">
      <c r="A16483" s="174"/>
    </row>
    <row r="16486" spans="1:1">
      <c r="A16486" s="174"/>
    </row>
    <row r="16489" spans="1:1">
      <c r="A16489" s="174"/>
    </row>
    <row r="16492" spans="1:1">
      <c r="A16492" s="174"/>
    </row>
    <row r="16495" spans="1:1">
      <c r="A16495" s="174"/>
    </row>
    <row r="16498" spans="1:1">
      <c r="A16498" s="174"/>
    </row>
    <row r="16501" spans="1:1">
      <c r="A16501" s="174"/>
    </row>
    <row r="16504" spans="1:1">
      <c r="A16504" s="174"/>
    </row>
    <row r="16507" spans="1:1">
      <c r="A16507" s="174"/>
    </row>
    <row r="16510" spans="1:1">
      <c r="A16510" s="174"/>
    </row>
    <row r="16513" spans="1:1">
      <c r="A16513" s="174"/>
    </row>
    <row r="16516" spans="1:1">
      <c r="A16516" s="174"/>
    </row>
    <row r="16519" spans="1:1">
      <c r="A16519" s="174"/>
    </row>
    <row r="16522" spans="1:1">
      <c r="A16522" s="174"/>
    </row>
    <row r="16525" spans="1:1">
      <c r="A16525" s="174"/>
    </row>
    <row r="16528" spans="1:1">
      <c r="A16528" s="174"/>
    </row>
    <row r="16531" spans="1:1">
      <c r="A16531" s="174"/>
    </row>
    <row r="16534" spans="1:1">
      <c r="A16534" s="174"/>
    </row>
    <row r="16537" spans="1:1">
      <c r="A16537" s="174"/>
    </row>
    <row r="16540" spans="1:1">
      <c r="A16540" s="174"/>
    </row>
    <row r="16543" spans="1:1">
      <c r="A16543" s="174"/>
    </row>
    <row r="16546" spans="1:1">
      <c r="A16546" s="174"/>
    </row>
    <row r="16549" spans="1:1">
      <c r="A16549" s="174"/>
    </row>
    <row r="16552" spans="1:1">
      <c r="A16552" s="174"/>
    </row>
    <row r="16555" spans="1:1">
      <c r="A16555" s="174"/>
    </row>
    <row r="16558" spans="1:1">
      <c r="A16558" s="174"/>
    </row>
    <row r="16561" spans="1:1">
      <c r="A16561" s="174"/>
    </row>
    <row r="16564" spans="1:1">
      <c r="A16564" s="174"/>
    </row>
    <row r="16567" spans="1:1">
      <c r="A16567" s="174"/>
    </row>
    <row r="16570" spans="1:1">
      <c r="A16570" s="174"/>
    </row>
    <row r="16573" spans="1:1">
      <c r="A16573" s="174"/>
    </row>
    <row r="16576" spans="1:1">
      <c r="A16576" s="174"/>
    </row>
    <row r="16579" spans="1:1">
      <c r="A16579" s="174"/>
    </row>
    <row r="16582" spans="1:1">
      <c r="A16582" s="174"/>
    </row>
    <row r="16585" spans="1:1">
      <c r="A16585" s="174"/>
    </row>
    <row r="16588" spans="1:1">
      <c r="A16588" s="174"/>
    </row>
    <row r="16591" spans="1:1">
      <c r="A16591" s="174"/>
    </row>
    <row r="16594" spans="1:1">
      <c r="A16594" s="174"/>
    </row>
    <row r="16597" spans="1:1">
      <c r="A16597" s="174"/>
    </row>
    <row r="16600" spans="1:1">
      <c r="A16600" s="174"/>
    </row>
    <row r="16603" spans="1:1">
      <c r="A16603" s="174"/>
    </row>
    <row r="16606" spans="1:1">
      <c r="A16606" s="174"/>
    </row>
    <row r="16609" spans="1:1">
      <c r="A16609" s="174"/>
    </row>
    <row r="16612" spans="1:1">
      <c r="A16612" s="174"/>
    </row>
    <row r="16615" spans="1:1">
      <c r="A16615" s="174"/>
    </row>
    <row r="16618" spans="1:1">
      <c r="A16618" s="174"/>
    </row>
    <row r="16621" spans="1:1">
      <c r="A16621" s="174"/>
    </row>
    <row r="16624" spans="1:1">
      <c r="A16624" s="174"/>
    </row>
    <row r="16627" spans="1:1">
      <c r="A16627" s="174"/>
    </row>
    <row r="16630" spans="1:1">
      <c r="A16630" s="174"/>
    </row>
    <row r="16633" spans="1:1">
      <c r="A16633" s="174"/>
    </row>
    <row r="16636" spans="1:1">
      <c r="A16636" s="174"/>
    </row>
    <row r="16639" spans="1:1">
      <c r="A16639" s="174"/>
    </row>
    <row r="16642" spans="1:1">
      <c r="A16642" s="174"/>
    </row>
    <row r="16645" spans="1:1">
      <c r="A16645" s="174"/>
    </row>
    <row r="16648" spans="1:1">
      <c r="A16648" s="174"/>
    </row>
    <row r="16651" spans="1:1">
      <c r="A16651" s="174"/>
    </row>
    <row r="16654" spans="1:1">
      <c r="A16654" s="174"/>
    </row>
    <row r="16657" spans="1:1">
      <c r="A16657" s="174"/>
    </row>
    <row r="16660" spans="1:1">
      <c r="A16660" s="174"/>
    </row>
    <row r="16663" spans="1:1">
      <c r="A16663" s="174"/>
    </row>
    <row r="16666" spans="1:1">
      <c r="A16666" s="174"/>
    </row>
    <row r="16669" spans="1:1">
      <c r="A16669" s="174"/>
    </row>
    <row r="16672" spans="1:1">
      <c r="A16672" s="174"/>
    </row>
    <row r="16675" spans="1:1">
      <c r="A16675" s="174"/>
    </row>
    <row r="16678" spans="1:1">
      <c r="A16678" s="174"/>
    </row>
    <row r="16681" spans="1:1">
      <c r="A16681" s="174"/>
    </row>
    <row r="16684" spans="1:1">
      <c r="A16684" s="174"/>
    </row>
    <row r="16687" spans="1:1">
      <c r="A16687" s="174"/>
    </row>
    <row r="16690" spans="1:1">
      <c r="A16690" s="174"/>
    </row>
    <row r="16693" spans="1:1">
      <c r="A16693" s="174"/>
    </row>
    <row r="16696" spans="1:1">
      <c r="A16696" s="174"/>
    </row>
    <row r="16699" spans="1:1">
      <c r="A16699" s="174"/>
    </row>
    <row r="16702" spans="1:1">
      <c r="A16702" s="174"/>
    </row>
    <row r="16705" spans="1:1">
      <c r="A16705" s="174"/>
    </row>
    <row r="16708" spans="1:1">
      <c r="A16708" s="174"/>
    </row>
    <row r="16711" spans="1:1">
      <c r="A16711" s="174"/>
    </row>
    <row r="16714" spans="1:1">
      <c r="A16714" s="174"/>
    </row>
    <row r="16717" spans="1:1">
      <c r="A16717" s="174"/>
    </row>
    <row r="16720" spans="1:1">
      <c r="A16720" s="174"/>
    </row>
    <row r="16723" spans="1:1">
      <c r="A16723" s="174"/>
    </row>
    <row r="16726" spans="1:1">
      <c r="A16726" s="174"/>
    </row>
    <row r="16729" spans="1:1">
      <c r="A16729" s="174"/>
    </row>
    <row r="16732" spans="1:1">
      <c r="A16732" s="174"/>
    </row>
    <row r="16735" spans="1:1">
      <c r="A16735" s="174"/>
    </row>
    <row r="16738" spans="1:1">
      <c r="A16738" s="174"/>
    </row>
    <row r="16741" spans="1:1">
      <c r="A16741" s="174"/>
    </row>
    <row r="16744" spans="1:1">
      <c r="A16744" s="174"/>
    </row>
    <row r="16747" spans="1:1">
      <c r="A16747" s="174"/>
    </row>
    <row r="16750" spans="1:1">
      <c r="A16750" s="174"/>
    </row>
    <row r="16753" spans="1:1">
      <c r="A16753" s="174"/>
    </row>
    <row r="16756" spans="1:1">
      <c r="A16756" s="174"/>
    </row>
    <row r="16759" spans="1:1">
      <c r="A16759" s="174"/>
    </row>
    <row r="16762" spans="1:1">
      <c r="A16762" s="174"/>
    </row>
    <row r="16765" spans="1:1">
      <c r="A16765" s="174"/>
    </row>
    <row r="16768" spans="1:1">
      <c r="A16768" s="174"/>
    </row>
    <row r="16771" spans="1:1">
      <c r="A16771" s="174"/>
    </row>
    <row r="16774" spans="1:1">
      <c r="A16774" s="174"/>
    </row>
    <row r="16777" spans="1:1">
      <c r="A16777" s="174"/>
    </row>
    <row r="16780" spans="1:1">
      <c r="A16780" s="174"/>
    </row>
    <row r="16783" spans="1:1">
      <c r="A16783" s="174"/>
    </row>
    <row r="16786" spans="1:1">
      <c r="A16786" s="174"/>
    </row>
    <row r="16789" spans="1:1">
      <c r="A16789" s="174"/>
    </row>
    <row r="16792" spans="1:1">
      <c r="A16792" s="174"/>
    </row>
    <row r="16795" spans="1:1">
      <c r="A16795" s="174"/>
    </row>
    <row r="16798" spans="1:1">
      <c r="A16798" s="174"/>
    </row>
    <row r="16801" spans="1:1">
      <c r="A16801" s="174"/>
    </row>
    <row r="16804" spans="1:1">
      <c r="A16804" s="174"/>
    </row>
    <row r="16807" spans="1:1">
      <c r="A16807" s="174"/>
    </row>
    <row r="16810" spans="1:1">
      <c r="A16810" s="174"/>
    </row>
    <row r="16813" spans="1:1">
      <c r="A16813" s="174"/>
    </row>
    <row r="16816" spans="1:1">
      <c r="A16816" s="174"/>
    </row>
    <row r="16819" spans="1:1">
      <c r="A16819" s="174"/>
    </row>
    <row r="16822" spans="1:1">
      <c r="A16822" s="174"/>
    </row>
    <row r="16825" spans="1:1">
      <c r="A16825" s="174"/>
    </row>
    <row r="16828" spans="1:1">
      <c r="A16828" s="174"/>
    </row>
    <row r="16831" spans="1:1">
      <c r="A16831" s="174"/>
    </row>
    <row r="16834" spans="1:1">
      <c r="A16834" s="174"/>
    </row>
    <row r="16837" spans="1:1">
      <c r="A16837" s="174"/>
    </row>
    <row r="16840" spans="1:1">
      <c r="A16840" s="174"/>
    </row>
    <row r="16843" spans="1:1">
      <c r="A16843" s="174"/>
    </row>
    <row r="16846" spans="1:1">
      <c r="A16846" s="174"/>
    </row>
    <row r="16849" spans="1:1">
      <c r="A16849" s="174"/>
    </row>
    <row r="16852" spans="1:1">
      <c r="A16852" s="174"/>
    </row>
    <row r="16855" spans="1:1">
      <c r="A16855" s="174"/>
    </row>
    <row r="16858" spans="1:1">
      <c r="A16858" s="174"/>
    </row>
    <row r="16861" spans="1:1">
      <c r="A16861" s="174"/>
    </row>
    <row r="16864" spans="1:1">
      <c r="A16864" s="174"/>
    </row>
    <row r="16867" spans="1:1">
      <c r="A16867" s="174"/>
    </row>
    <row r="16870" spans="1:1">
      <c r="A16870" s="174"/>
    </row>
    <row r="16873" spans="1:1">
      <c r="A16873" s="174"/>
    </row>
    <row r="16876" spans="1:1">
      <c r="A16876" s="174"/>
    </row>
    <row r="16879" spans="1:1">
      <c r="A16879" s="174"/>
    </row>
    <row r="16882" spans="1:1">
      <c r="A16882" s="174"/>
    </row>
    <row r="16885" spans="1:1">
      <c r="A16885" s="174"/>
    </row>
    <row r="16888" spans="1:1">
      <c r="A16888" s="174"/>
    </row>
    <row r="16891" spans="1:1">
      <c r="A16891" s="174"/>
    </row>
    <row r="16894" spans="1:1">
      <c r="A16894" s="174"/>
    </row>
    <row r="16897" spans="1:1">
      <c r="A16897" s="174"/>
    </row>
    <row r="16900" spans="1:1">
      <c r="A16900" s="174"/>
    </row>
    <row r="16903" spans="1:1">
      <c r="A16903" s="174"/>
    </row>
    <row r="16906" spans="1:1">
      <c r="A16906" s="174"/>
    </row>
    <row r="16909" spans="1:1">
      <c r="A16909" s="174"/>
    </row>
    <row r="16912" spans="1:1">
      <c r="A16912" s="174"/>
    </row>
    <row r="16915" spans="1:1">
      <c r="A16915" s="174"/>
    </row>
    <row r="16918" spans="1:1">
      <c r="A16918" s="174"/>
    </row>
    <row r="16921" spans="1:1">
      <c r="A16921" s="174"/>
    </row>
    <row r="16924" spans="1:1">
      <c r="A16924" s="174"/>
    </row>
    <row r="16927" spans="1:1">
      <c r="A16927" s="174"/>
    </row>
    <row r="16930" spans="1:1">
      <c r="A16930" s="174"/>
    </row>
    <row r="16933" spans="1:1">
      <c r="A16933" s="174"/>
    </row>
    <row r="16936" spans="1:1">
      <c r="A16936" s="174"/>
    </row>
    <row r="16939" spans="1:1">
      <c r="A16939" s="174"/>
    </row>
    <row r="16942" spans="1:1">
      <c r="A16942" s="174"/>
    </row>
    <row r="16945" spans="1:1">
      <c r="A16945" s="174"/>
    </row>
    <row r="16948" spans="1:1">
      <c r="A16948" s="174"/>
    </row>
    <row r="16951" spans="1:1">
      <c r="A16951" s="174"/>
    </row>
    <row r="16954" spans="1:1">
      <c r="A16954" s="174"/>
    </row>
    <row r="16957" spans="1:1">
      <c r="A16957" s="174"/>
    </row>
    <row r="16960" spans="1:1">
      <c r="A16960" s="174"/>
    </row>
    <row r="16963" spans="1:1">
      <c r="A16963" s="174"/>
    </row>
    <row r="16966" spans="1:1">
      <c r="A16966" s="174"/>
    </row>
    <row r="16969" spans="1:1">
      <c r="A16969" s="174"/>
    </row>
    <row r="16972" spans="1:1">
      <c r="A16972" s="174"/>
    </row>
    <row r="16975" spans="1:1">
      <c r="A16975" s="174"/>
    </row>
    <row r="16978" spans="1:1">
      <c r="A16978" s="174"/>
    </row>
    <row r="16981" spans="1:1">
      <c r="A16981" s="174"/>
    </row>
    <row r="16984" spans="1:1">
      <c r="A16984" s="174"/>
    </row>
    <row r="16987" spans="1:1">
      <c r="A16987" s="174"/>
    </row>
    <row r="16990" spans="1:1">
      <c r="A16990" s="174"/>
    </row>
    <row r="16993" spans="1:1">
      <c r="A16993" s="174"/>
    </row>
    <row r="16996" spans="1:1">
      <c r="A16996" s="174"/>
    </row>
    <row r="16999" spans="1:1">
      <c r="A16999" s="174"/>
    </row>
    <row r="17002" spans="1:1">
      <c r="A17002" s="174"/>
    </row>
    <row r="17005" spans="1:1">
      <c r="A17005" s="174"/>
    </row>
    <row r="17008" spans="1:1">
      <c r="A17008" s="174"/>
    </row>
    <row r="17011" spans="1:1">
      <c r="A17011" s="174"/>
    </row>
    <row r="17014" spans="1:1">
      <c r="A17014" s="174"/>
    </row>
    <row r="17017" spans="1:1">
      <c r="A17017" s="174"/>
    </row>
    <row r="17020" spans="1:1">
      <c r="A17020" s="174"/>
    </row>
    <row r="17023" spans="1:1">
      <c r="A17023" s="174"/>
    </row>
    <row r="17026" spans="1:1">
      <c r="A17026" s="174"/>
    </row>
    <row r="17029" spans="1:1">
      <c r="A17029" s="174"/>
    </row>
    <row r="17032" spans="1:1">
      <c r="A17032" s="174"/>
    </row>
    <row r="17035" spans="1:1">
      <c r="A17035" s="174"/>
    </row>
    <row r="17038" spans="1:1">
      <c r="A17038" s="174"/>
    </row>
    <row r="17041" spans="1:1">
      <c r="A17041" s="174"/>
    </row>
    <row r="17044" spans="1:1">
      <c r="A17044" s="174"/>
    </row>
    <row r="17047" spans="1:1">
      <c r="A17047" s="174"/>
    </row>
    <row r="17050" spans="1:1">
      <c r="A17050" s="174"/>
    </row>
    <row r="17053" spans="1:1">
      <c r="A17053" s="174"/>
    </row>
    <row r="17056" spans="1:1">
      <c r="A17056" s="174"/>
    </row>
    <row r="17059" spans="1:1">
      <c r="A17059" s="174"/>
    </row>
    <row r="17062" spans="1:1">
      <c r="A17062" s="174"/>
    </row>
    <row r="17065" spans="1:1">
      <c r="A17065" s="174"/>
    </row>
    <row r="17068" spans="1:1">
      <c r="A17068" s="174"/>
    </row>
    <row r="17071" spans="1:1">
      <c r="A17071" s="174"/>
    </row>
    <row r="17074" spans="1:1">
      <c r="A17074" s="174"/>
    </row>
    <row r="17077" spans="1:1">
      <c r="A17077" s="174"/>
    </row>
    <row r="17080" spans="1:1">
      <c r="A17080" s="174"/>
    </row>
    <row r="17083" spans="1:1">
      <c r="A17083" s="174"/>
    </row>
    <row r="17086" spans="1:1">
      <c r="A17086" s="174"/>
    </row>
    <row r="17089" spans="1:1">
      <c r="A17089" s="174"/>
    </row>
    <row r="17092" spans="1:1">
      <c r="A17092" s="174"/>
    </row>
    <row r="17095" spans="1:1">
      <c r="A17095" s="174"/>
    </row>
    <row r="17098" spans="1:1">
      <c r="A17098" s="174"/>
    </row>
    <row r="17101" spans="1:1">
      <c r="A17101" s="174"/>
    </row>
    <row r="17104" spans="1:1">
      <c r="A17104" s="174"/>
    </row>
    <row r="17107" spans="1:1">
      <c r="A17107" s="174"/>
    </row>
    <row r="17110" spans="1:1">
      <c r="A17110" s="174"/>
    </row>
    <row r="17113" spans="1:1">
      <c r="A17113" s="174"/>
    </row>
    <row r="17116" spans="1:1">
      <c r="A17116" s="174"/>
    </row>
    <row r="17119" spans="1:1">
      <c r="A17119" s="174"/>
    </row>
    <row r="17122" spans="1:1">
      <c r="A17122" s="174"/>
    </row>
    <row r="17125" spans="1:1">
      <c r="A17125" s="174"/>
    </row>
    <row r="17128" spans="1:1">
      <c r="A17128" s="174"/>
    </row>
    <row r="17131" spans="1:1">
      <c r="A17131" s="174"/>
    </row>
    <row r="17134" spans="1:1">
      <c r="A17134" s="174"/>
    </row>
    <row r="17137" spans="1:1">
      <c r="A17137" s="174"/>
    </row>
    <row r="17140" spans="1:1">
      <c r="A17140" s="174"/>
    </row>
    <row r="17143" spans="1:1">
      <c r="A17143" s="174"/>
    </row>
    <row r="17146" spans="1:1">
      <c r="A17146" s="174"/>
    </row>
    <row r="17149" spans="1:1">
      <c r="A17149" s="174"/>
    </row>
    <row r="17152" spans="1:1">
      <c r="A17152" s="174"/>
    </row>
    <row r="17155" spans="1:1">
      <c r="A17155" s="174"/>
    </row>
    <row r="17158" spans="1:1">
      <c r="A17158" s="174"/>
    </row>
    <row r="17161" spans="1:1">
      <c r="A17161" s="174"/>
    </row>
    <row r="17164" spans="1:1">
      <c r="A17164" s="174"/>
    </row>
    <row r="17167" spans="1:1">
      <c r="A17167" s="174"/>
    </row>
    <row r="17170" spans="1:1">
      <c r="A17170" s="174"/>
    </row>
    <row r="17173" spans="1:1">
      <c r="A17173" s="174"/>
    </row>
    <row r="17176" spans="1:1">
      <c r="A17176" s="174"/>
    </row>
    <row r="17179" spans="1:1">
      <c r="A17179" s="174"/>
    </row>
    <row r="17182" spans="1:1">
      <c r="A17182" s="174"/>
    </row>
    <row r="17185" spans="1:1">
      <c r="A17185" s="174"/>
    </row>
    <row r="17188" spans="1:1">
      <c r="A17188" s="174"/>
    </row>
    <row r="17191" spans="1:1">
      <c r="A17191" s="174"/>
    </row>
    <row r="17194" spans="1:1">
      <c r="A17194" s="174"/>
    </row>
    <row r="17197" spans="1:1">
      <c r="A17197" s="174"/>
    </row>
    <row r="17200" spans="1:1">
      <c r="A17200" s="174"/>
    </row>
    <row r="17203" spans="1:1">
      <c r="A17203" s="174"/>
    </row>
    <row r="17206" spans="1:1">
      <c r="A17206" s="174"/>
    </row>
    <row r="17209" spans="1:1">
      <c r="A17209" s="174"/>
    </row>
    <row r="17212" spans="1:1">
      <c r="A17212" s="174"/>
    </row>
    <row r="17215" spans="1:1">
      <c r="A17215" s="174"/>
    </row>
    <row r="17218" spans="1:1">
      <c r="A17218" s="174"/>
    </row>
    <row r="17221" spans="1:1">
      <c r="A17221" s="174"/>
    </row>
    <row r="17224" spans="1:1">
      <c r="A17224" s="174"/>
    </row>
    <row r="17227" spans="1:1">
      <c r="A17227" s="174"/>
    </row>
    <row r="17230" spans="1:1">
      <c r="A17230" s="174"/>
    </row>
    <row r="17233" spans="1:1">
      <c r="A17233" s="174"/>
    </row>
    <row r="17236" spans="1:1">
      <c r="A17236" s="174"/>
    </row>
    <row r="17239" spans="1:1">
      <c r="A17239" s="174"/>
    </row>
    <row r="17242" spans="1:1">
      <c r="A17242" s="174"/>
    </row>
    <row r="17245" spans="1:1">
      <c r="A17245" s="174"/>
    </row>
    <row r="17248" spans="1:1">
      <c r="A17248" s="174"/>
    </row>
    <row r="17251" spans="1:1">
      <c r="A17251" s="174"/>
    </row>
    <row r="17254" spans="1:1">
      <c r="A17254" s="174"/>
    </row>
    <row r="17257" spans="1:1">
      <c r="A17257" s="174"/>
    </row>
    <row r="17260" spans="1:1">
      <c r="A17260" s="174"/>
    </row>
    <row r="17263" spans="1:1">
      <c r="A17263" s="174"/>
    </row>
    <row r="17266" spans="1:1">
      <c r="A17266" s="174"/>
    </row>
    <row r="17269" spans="1:1">
      <c r="A17269" s="174"/>
    </row>
    <row r="17272" spans="1:1">
      <c r="A17272" s="174"/>
    </row>
    <row r="17275" spans="1:1">
      <c r="A17275" s="174"/>
    </row>
    <row r="17278" spans="1:1">
      <c r="A17278" s="174"/>
    </row>
    <row r="17281" spans="1:1">
      <c r="A17281" s="174"/>
    </row>
    <row r="17284" spans="1:1">
      <c r="A17284" s="174"/>
    </row>
    <row r="17287" spans="1:1">
      <c r="A17287" s="174"/>
    </row>
    <row r="17290" spans="1:1">
      <c r="A17290" s="174"/>
    </row>
    <row r="17293" spans="1:1">
      <c r="A17293" s="174"/>
    </row>
    <row r="17296" spans="1:1">
      <c r="A17296" s="174"/>
    </row>
    <row r="17299" spans="1:1">
      <c r="A17299" s="174"/>
    </row>
    <row r="17302" spans="1:1">
      <c r="A17302" s="174"/>
    </row>
    <row r="17305" spans="1:1">
      <c r="A17305" s="174"/>
    </row>
    <row r="17308" spans="1:1">
      <c r="A17308" s="174"/>
    </row>
    <row r="17311" spans="1:1">
      <c r="A17311" s="174"/>
    </row>
    <row r="17314" spans="1:1">
      <c r="A17314" s="174"/>
    </row>
    <row r="17317" spans="1:1">
      <c r="A17317" s="174"/>
    </row>
    <row r="17320" spans="1:1">
      <c r="A17320" s="174"/>
    </row>
    <row r="17323" spans="1:1">
      <c r="A17323" s="174"/>
    </row>
    <row r="17326" spans="1:1">
      <c r="A17326" s="174"/>
    </row>
    <row r="17329" spans="1:1">
      <c r="A17329" s="174"/>
    </row>
    <row r="17332" spans="1:1">
      <c r="A17332" s="174"/>
    </row>
    <row r="17335" spans="1:1">
      <c r="A17335" s="174"/>
    </row>
    <row r="17338" spans="1:1">
      <c r="A17338" s="174"/>
    </row>
    <row r="17341" spans="1:1">
      <c r="A17341" s="174"/>
    </row>
    <row r="17344" spans="1:1">
      <c r="A17344" s="174"/>
    </row>
    <row r="17347" spans="1:1">
      <c r="A17347" s="174"/>
    </row>
    <row r="17350" spans="1:1">
      <c r="A17350" s="174"/>
    </row>
    <row r="17353" spans="1:1">
      <c r="A17353" s="174"/>
    </row>
    <row r="17356" spans="1:1">
      <c r="A17356" s="174"/>
    </row>
    <row r="17359" spans="1:1">
      <c r="A17359" s="174"/>
    </row>
    <row r="17362" spans="1:1">
      <c r="A17362" s="174"/>
    </row>
    <row r="17365" spans="1:1">
      <c r="A17365" s="174"/>
    </row>
    <row r="17368" spans="1:1">
      <c r="A17368" s="174"/>
    </row>
    <row r="17371" spans="1:1">
      <c r="A17371" s="174"/>
    </row>
    <row r="17374" spans="1:1">
      <c r="A17374" s="174"/>
    </row>
    <row r="17377" spans="1:1">
      <c r="A17377" s="174"/>
    </row>
    <row r="17380" spans="1:1">
      <c r="A17380" s="174"/>
    </row>
    <row r="17383" spans="1:1">
      <c r="A17383" s="174"/>
    </row>
    <row r="17386" spans="1:1">
      <c r="A17386" s="174"/>
    </row>
    <row r="17389" spans="1:1">
      <c r="A17389" s="174"/>
    </row>
    <row r="17392" spans="1:1">
      <c r="A17392" s="174"/>
    </row>
    <row r="17395" spans="1:1">
      <c r="A17395" s="174"/>
    </row>
    <row r="17398" spans="1:1">
      <c r="A17398" s="174"/>
    </row>
    <row r="17401" spans="1:1">
      <c r="A17401" s="174"/>
    </row>
    <row r="17404" spans="1:1">
      <c r="A17404" s="174"/>
    </row>
    <row r="17407" spans="1:1">
      <c r="A17407" s="174"/>
    </row>
    <row r="17410" spans="1:1">
      <c r="A17410" s="174"/>
    </row>
    <row r="17413" spans="1:1">
      <c r="A17413" s="174"/>
    </row>
    <row r="17416" spans="1:1">
      <c r="A17416" s="174"/>
    </row>
    <row r="17419" spans="1:1">
      <c r="A17419" s="174"/>
    </row>
    <row r="17422" spans="1:1">
      <c r="A17422" s="174"/>
    </row>
    <row r="17425" spans="1:1">
      <c r="A17425" s="174"/>
    </row>
    <row r="17428" spans="1:1">
      <c r="A17428" s="174"/>
    </row>
    <row r="17431" spans="1:1">
      <c r="A17431" s="174"/>
    </row>
    <row r="17434" spans="1:1">
      <c r="A17434" s="174"/>
    </row>
    <row r="17437" spans="1:1">
      <c r="A17437" s="174"/>
    </row>
    <row r="17440" spans="1:1">
      <c r="A17440" s="174"/>
    </row>
    <row r="17443" spans="1:1">
      <c r="A17443" s="174"/>
    </row>
    <row r="17446" spans="1:1">
      <c r="A17446" s="174"/>
    </row>
    <row r="17449" spans="1:1">
      <c r="A17449" s="174"/>
    </row>
    <row r="17452" spans="1:1">
      <c r="A17452" s="174"/>
    </row>
    <row r="17455" spans="1:1">
      <c r="A17455" s="174"/>
    </row>
    <row r="17458" spans="1:1">
      <c r="A17458" s="174"/>
    </row>
    <row r="17461" spans="1:1">
      <c r="A17461" s="174"/>
    </row>
    <row r="17464" spans="1:1">
      <c r="A17464" s="174"/>
    </row>
    <row r="17467" spans="1:1">
      <c r="A17467" s="174"/>
    </row>
    <row r="17470" spans="1:1">
      <c r="A17470" s="174"/>
    </row>
    <row r="17473" spans="1:1">
      <c r="A17473" s="174"/>
    </row>
    <row r="17476" spans="1:1">
      <c r="A17476" s="174"/>
    </row>
    <row r="17479" spans="1:1">
      <c r="A17479" s="174"/>
    </row>
    <row r="17482" spans="1:1">
      <c r="A17482" s="174"/>
    </row>
    <row r="17485" spans="1:1">
      <c r="A17485" s="174"/>
    </row>
    <row r="17488" spans="1:1">
      <c r="A17488" s="174"/>
    </row>
    <row r="17491" spans="1:1">
      <c r="A17491" s="174"/>
    </row>
    <row r="17494" spans="1:1">
      <c r="A17494" s="174"/>
    </row>
    <row r="17497" spans="1:1">
      <c r="A17497" s="174"/>
    </row>
    <row r="17500" spans="1:1">
      <c r="A17500" s="174"/>
    </row>
    <row r="17503" spans="1:1">
      <c r="A17503" s="174"/>
    </row>
    <row r="17506" spans="1:1">
      <c r="A17506" s="174"/>
    </row>
    <row r="17509" spans="1:1">
      <c r="A17509" s="174"/>
    </row>
    <row r="17512" spans="1:1">
      <c r="A17512" s="174"/>
    </row>
    <row r="17515" spans="1:1">
      <c r="A17515" s="174"/>
    </row>
    <row r="17518" spans="1:1">
      <c r="A17518" s="174"/>
    </row>
    <row r="17521" spans="1:1">
      <c r="A17521" s="174"/>
    </row>
    <row r="17524" spans="1:1">
      <c r="A17524" s="174"/>
    </row>
    <row r="17527" spans="1:1">
      <c r="A17527" s="174"/>
    </row>
    <row r="17530" spans="1:1">
      <c r="A17530" s="174"/>
    </row>
    <row r="17533" spans="1:1">
      <c r="A17533" s="174"/>
    </row>
    <row r="17536" spans="1:1">
      <c r="A17536" s="174"/>
    </row>
    <row r="17539" spans="1:1">
      <c r="A17539" s="174"/>
    </row>
    <row r="17542" spans="1:1">
      <c r="A17542" s="174"/>
    </row>
    <row r="17545" spans="1:1">
      <c r="A17545" s="174"/>
    </row>
    <row r="17548" spans="1:1">
      <c r="A17548" s="174"/>
    </row>
    <row r="17551" spans="1:1">
      <c r="A17551" s="174"/>
    </row>
    <row r="17554" spans="1:1">
      <c r="A17554" s="174"/>
    </row>
    <row r="17557" spans="1:1">
      <c r="A17557" s="174"/>
    </row>
    <row r="17560" spans="1:1">
      <c r="A17560" s="174"/>
    </row>
    <row r="17563" spans="1:1">
      <c r="A17563" s="174"/>
    </row>
    <row r="17566" spans="1:1">
      <c r="A17566" s="174"/>
    </row>
    <row r="17569" spans="1:1">
      <c r="A17569" s="174"/>
    </row>
    <row r="17572" spans="1:1">
      <c r="A17572" s="174"/>
    </row>
    <row r="17575" spans="1:1">
      <c r="A17575" s="174"/>
    </row>
    <row r="17578" spans="1:1">
      <c r="A17578" s="174"/>
    </row>
    <row r="17581" spans="1:1">
      <c r="A17581" s="174"/>
    </row>
    <row r="17584" spans="1:1">
      <c r="A17584" s="174"/>
    </row>
    <row r="17587" spans="1:1">
      <c r="A17587" s="174"/>
    </row>
    <row r="17590" spans="1:1">
      <c r="A17590" s="174"/>
    </row>
    <row r="17593" spans="1:1">
      <c r="A17593" s="174"/>
    </row>
    <row r="17596" spans="1:1">
      <c r="A17596" s="174"/>
    </row>
    <row r="17599" spans="1:1">
      <c r="A17599" s="174"/>
    </row>
    <row r="17602" spans="1:1">
      <c r="A17602" s="174"/>
    </row>
    <row r="17605" spans="1:1">
      <c r="A17605" s="174"/>
    </row>
    <row r="17608" spans="1:1">
      <c r="A17608" s="174"/>
    </row>
    <row r="17611" spans="1:1">
      <c r="A17611" s="174"/>
    </row>
    <row r="17614" spans="1:1">
      <c r="A17614" s="174"/>
    </row>
    <row r="17617" spans="1:1">
      <c r="A17617" s="174"/>
    </row>
    <row r="17620" spans="1:1">
      <c r="A17620" s="174"/>
    </row>
    <row r="17623" spans="1:1">
      <c r="A17623" s="174"/>
    </row>
    <row r="17626" spans="1:1">
      <c r="A17626" s="174"/>
    </row>
    <row r="17629" spans="1:1">
      <c r="A17629" s="174"/>
    </row>
    <row r="17632" spans="1:1">
      <c r="A17632" s="174"/>
    </row>
    <row r="17635" spans="1:1">
      <c r="A17635" s="174"/>
    </row>
    <row r="17638" spans="1:1">
      <c r="A17638" s="174"/>
    </row>
    <row r="17641" spans="1:1">
      <c r="A17641" s="174"/>
    </row>
    <row r="17644" spans="1:1">
      <c r="A17644" s="174"/>
    </row>
    <row r="17647" spans="1:1">
      <c r="A17647" s="174"/>
    </row>
    <row r="17650" spans="1:1">
      <c r="A17650" s="174"/>
    </row>
    <row r="17653" spans="1:1">
      <c r="A17653" s="174"/>
    </row>
    <row r="17656" spans="1:1">
      <c r="A17656" s="174"/>
    </row>
    <row r="17659" spans="1:1">
      <c r="A17659" s="174"/>
    </row>
    <row r="17662" spans="1:1">
      <c r="A17662" s="174"/>
    </row>
    <row r="17665" spans="1:1">
      <c r="A17665" s="174"/>
    </row>
    <row r="17668" spans="1:1">
      <c r="A17668" s="174"/>
    </row>
    <row r="17671" spans="1:1">
      <c r="A17671" s="174"/>
    </row>
    <row r="17674" spans="1:1">
      <c r="A17674" s="174"/>
    </row>
    <row r="17677" spans="1:1">
      <c r="A17677" s="174"/>
    </row>
    <row r="17680" spans="1:1">
      <c r="A17680" s="174"/>
    </row>
    <row r="17683" spans="1:1">
      <c r="A17683" s="174"/>
    </row>
    <row r="17686" spans="1:1">
      <c r="A17686" s="174"/>
    </row>
    <row r="17689" spans="1:1">
      <c r="A17689" s="174"/>
    </row>
    <row r="17692" spans="1:1">
      <c r="A17692" s="174"/>
    </row>
    <row r="17695" spans="1:1">
      <c r="A17695" s="174"/>
    </row>
    <row r="17698" spans="1:1">
      <c r="A17698" s="174"/>
    </row>
    <row r="17701" spans="1:1">
      <c r="A17701" s="174"/>
    </row>
    <row r="17704" spans="1:1">
      <c r="A17704" s="174"/>
    </row>
    <row r="17707" spans="1:1">
      <c r="A17707" s="174"/>
    </row>
    <row r="17710" spans="1:1">
      <c r="A17710" s="174"/>
    </row>
    <row r="17713" spans="1:1">
      <c r="A17713" s="174"/>
    </row>
    <row r="17716" spans="1:1">
      <c r="A17716" s="174"/>
    </row>
    <row r="17719" spans="1:1">
      <c r="A17719" s="174"/>
    </row>
    <row r="17722" spans="1:1">
      <c r="A17722" s="174"/>
    </row>
    <row r="17725" spans="1:1">
      <c r="A17725" s="174"/>
    </row>
    <row r="17728" spans="1:1">
      <c r="A17728" s="174"/>
    </row>
    <row r="17731" spans="1:1">
      <c r="A17731" s="174"/>
    </row>
    <row r="17734" spans="1:1">
      <c r="A17734" s="174"/>
    </row>
    <row r="17737" spans="1:1">
      <c r="A17737" s="174"/>
    </row>
    <row r="17740" spans="1:1">
      <c r="A17740" s="174"/>
    </row>
    <row r="17743" spans="1:1">
      <c r="A17743" s="174"/>
    </row>
    <row r="17746" spans="1:1">
      <c r="A17746" s="174"/>
    </row>
    <row r="17749" spans="1:1">
      <c r="A17749" s="174"/>
    </row>
    <row r="17752" spans="1:1">
      <c r="A17752" s="174"/>
    </row>
    <row r="17755" spans="1:1">
      <c r="A17755" s="174"/>
    </row>
    <row r="17758" spans="1:1">
      <c r="A17758" s="174"/>
    </row>
    <row r="17761" spans="1:1">
      <c r="A17761" s="174"/>
    </row>
    <row r="17764" spans="1:1">
      <c r="A17764" s="174"/>
    </row>
    <row r="17767" spans="1:1">
      <c r="A17767" s="174"/>
    </row>
    <row r="17770" spans="1:1">
      <c r="A17770" s="174"/>
    </row>
    <row r="17773" spans="1:1">
      <c r="A17773" s="174"/>
    </row>
    <row r="17776" spans="1:1">
      <c r="A17776" s="174"/>
    </row>
    <row r="17779" spans="1:1">
      <c r="A17779" s="174"/>
    </row>
    <row r="17782" spans="1:1">
      <c r="A17782" s="174"/>
    </row>
    <row r="17785" spans="1:1">
      <c r="A17785" s="174"/>
    </row>
    <row r="17788" spans="1:1">
      <c r="A17788" s="174"/>
    </row>
    <row r="17791" spans="1:1">
      <c r="A17791" s="174"/>
    </row>
    <row r="17794" spans="1:1">
      <c r="A17794" s="174"/>
    </row>
    <row r="17797" spans="1:1">
      <c r="A17797" s="174"/>
    </row>
    <row r="17800" spans="1:1">
      <c r="A17800" s="174"/>
    </row>
    <row r="17803" spans="1:1">
      <c r="A17803" s="174"/>
    </row>
    <row r="17806" spans="1:1">
      <c r="A17806" s="174"/>
    </row>
    <row r="17809" spans="1:1">
      <c r="A17809" s="174"/>
    </row>
    <row r="17812" spans="1:1">
      <c r="A17812" s="174"/>
    </row>
    <row r="17815" spans="1:1">
      <c r="A17815" s="174"/>
    </row>
    <row r="17818" spans="1:1">
      <c r="A17818" s="174"/>
    </row>
    <row r="17821" spans="1:1">
      <c r="A17821" s="174"/>
    </row>
    <row r="17824" spans="1:1">
      <c r="A17824" s="174"/>
    </row>
    <row r="17827" spans="1:1">
      <c r="A17827" s="174"/>
    </row>
    <row r="17830" spans="1:1">
      <c r="A17830" s="174"/>
    </row>
    <row r="17833" spans="1:1">
      <c r="A17833" s="174"/>
    </row>
    <row r="17836" spans="1:1">
      <c r="A17836" s="174"/>
    </row>
    <row r="17839" spans="1:1">
      <c r="A17839" s="174"/>
    </row>
    <row r="17842" spans="1:1">
      <c r="A17842" s="174"/>
    </row>
    <row r="17845" spans="1:1">
      <c r="A17845" s="174"/>
    </row>
    <row r="17848" spans="1:1">
      <c r="A17848" s="174"/>
    </row>
    <row r="17851" spans="1:1">
      <c r="A17851" s="174"/>
    </row>
    <row r="17854" spans="1:1">
      <c r="A17854" s="174"/>
    </row>
    <row r="17857" spans="1:1">
      <c r="A17857" s="174"/>
    </row>
    <row r="17860" spans="1:1">
      <c r="A17860" s="174"/>
    </row>
    <row r="17863" spans="1:1">
      <c r="A17863" s="174"/>
    </row>
    <row r="17866" spans="1:1">
      <c r="A17866" s="174"/>
    </row>
    <row r="17869" spans="1:1">
      <c r="A17869" s="174"/>
    </row>
    <row r="17872" spans="1:1">
      <c r="A17872" s="174"/>
    </row>
    <row r="17875" spans="1:1">
      <c r="A17875" s="174"/>
    </row>
    <row r="17878" spans="1:1">
      <c r="A17878" s="174"/>
    </row>
    <row r="17881" spans="1:1">
      <c r="A17881" s="174"/>
    </row>
    <row r="17884" spans="1:1">
      <c r="A17884" s="174"/>
    </row>
    <row r="17887" spans="1:1">
      <c r="A17887" s="174"/>
    </row>
    <row r="17890" spans="1:1">
      <c r="A17890" s="174"/>
    </row>
    <row r="17893" spans="1:1">
      <c r="A17893" s="174"/>
    </row>
    <row r="17896" spans="1:1">
      <c r="A17896" s="174"/>
    </row>
    <row r="17899" spans="1:1">
      <c r="A17899" s="174"/>
    </row>
    <row r="17902" spans="1:1">
      <c r="A17902" s="174"/>
    </row>
    <row r="17905" spans="1:1">
      <c r="A17905" s="174"/>
    </row>
    <row r="17908" spans="1:1">
      <c r="A17908" s="174"/>
    </row>
    <row r="17911" spans="1:1">
      <c r="A17911" s="174"/>
    </row>
    <row r="17914" spans="1:1">
      <c r="A17914" s="174"/>
    </row>
    <row r="17917" spans="1:1">
      <c r="A17917" s="174"/>
    </row>
    <row r="17920" spans="1:1">
      <c r="A17920" s="174"/>
    </row>
    <row r="17923" spans="1:1">
      <c r="A17923" s="174"/>
    </row>
    <row r="17926" spans="1:1">
      <c r="A17926" s="174"/>
    </row>
    <row r="17929" spans="1:1">
      <c r="A17929" s="174"/>
    </row>
    <row r="17932" spans="1:1">
      <c r="A17932" s="174"/>
    </row>
    <row r="17935" spans="1:1">
      <c r="A17935" s="174"/>
    </row>
    <row r="17938" spans="1:1">
      <c r="A17938" s="174"/>
    </row>
    <row r="17941" spans="1:1">
      <c r="A17941" s="174"/>
    </row>
    <row r="17944" spans="1:1">
      <c r="A17944" s="174"/>
    </row>
    <row r="17947" spans="1:1">
      <c r="A17947" s="174"/>
    </row>
    <row r="17950" spans="1:1">
      <c r="A17950" s="174"/>
    </row>
    <row r="17953" spans="1:1">
      <c r="A17953" s="174"/>
    </row>
    <row r="17956" spans="1:1">
      <c r="A17956" s="174"/>
    </row>
    <row r="17959" spans="1:1">
      <c r="A17959" s="174"/>
    </row>
    <row r="17962" spans="1:1">
      <c r="A17962" s="174"/>
    </row>
    <row r="17965" spans="1:1">
      <c r="A17965" s="174"/>
    </row>
    <row r="17968" spans="1:1">
      <c r="A17968" s="174"/>
    </row>
    <row r="17971" spans="1:1">
      <c r="A17971" s="174"/>
    </row>
    <row r="17974" spans="1:1">
      <c r="A17974" s="174"/>
    </row>
    <row r="17977" spans="1:1">
      <c r="A17977" s="174"/>
    </row>
    <row r="17980" spans="1:1">
      <c r="A17980" s="174"/>
    </row>
    <row r="17983" spans="1:1">
      <c r="A17983" s="174"/>
    </row>
    <row r="17986" spans="1:1">
      <c r="A17986" s="174"/>
    </row>
    <row r="17989" spans="1:1">
      <c r="A17989" s="174"/>
    </row>
    <row r="17992" spans="1:1">
      <c r="A17992" s="174"/>
    </row>
    <row r="17995" spans="1:1">
      <c r="A17995" s="174"/>
    </row>
    <row r="17998" spans="1:1">
      <c r="A17998" s="174"/>
    </row>
    <row r="18001" spans="1:1">
      <c r="A18001" s="174"/>
    </row>
    <row r="18004" spans="1:1">
      <c r="A18004" s="174"/>
    </row>
    <row r="18007" spans="1:1">
      <c r="A18007" s="174"/>
    </row>
    <row r="18010" spans="1:1">
      <c r="A18010" s="174"/>
    </row>
    <row r="18013" spans="1:1">
      <c r="A18013" s="174"/>
    </row>
    <row r="18016" spans="1:1">
      <c r="A18016" s="174"/>
    </row>
    <row r="18019" spans="1:1">
      <c r="A18019" s="174"/>
    </row>
    <row r="18022" spans="1:1">
      <c r="A18022" s="174"/>
    </row>
    <row r="18025" spans="1:1">
      <c r="A18025" s="174"/>
    </row>
    <row r="18028" spans="1:1">
      <c r="A18028" s="174"/>
    </row>
    <row r="18031" spans="1:1">
      <c r="A18031" s="174"/>
    </row>
    <row r="18034" spans="1:1">
      <c r="A18034" s="174"/>
    </row>
    <row r="18037" spans="1:1">
      <c r="A18037" s="174"/>
    </row>
    <row r="18040" spans="1:1">
      <c r="A18040" s="174"/>
    </row>
    <row r="18043" spans="1:1">
      <c r="A18043" s="174"/>
    </row>
    <row r="18046" spans="1:1">
      <c r="A18046" s="174"/>
    </row>
    <row r="18049" spans="1:1">
      <c r="A18049" s="174"/>
    </row>
    <row r="18052" spans="1:1">
      <c r="A18052" s="174"/>
    </row>
    <row r="18055" spans="1:1">
      <c r="A18055" s="174"/>
    </row>
    <row r="18058" spans="1:1">
      <c r="A18058" s="174"/>
    </row>
    <row r="18061" spans="1:1">
      <c r="A18061" s="174"/>
    </row>
    <row r="18064" spans="1:1">
      <c r="A18064" s="174"/>
    </row>
    <row r="18067" spans="1:1">
      <c r="A18067" s="174"/>
    </row>
    <row r="18070" spans="1:1">
      <c r="A18070" s="174"/>
    </row>
    <row r="18073" spans="1:1">
      <c r="A18073" s="174"/>
    </row>
    <row r="18076" spans="1:1">
      <c r="A18076" s="174"/>
    </row>
    <row r="18079" spans="1:1">
      <c r="A18079" s="174"/>
    </row>
    <row r="18082" spans="1:1">
      <c r="A18082" s="174"/>
    </row>
    <row r="18085" spans="1:1">
      <c r="A18085" s="174"/>
    </row>
    <row r="18088" spans="1:1">
      <c r="A18088" s="174"/>
    </row>
    <row r="18091" spans="1:1">
      <c r="A18091" s="174"/>
    </row>
    <row r="18094" spans="1:1">
      <c r="A18094" s="174"/>
    </row>
    <row r="18097" spans="1:1">
      <c r="A18097" s="174"/>
    </row>
    <row r="18100" spans="1:1">
      <c r="A18100" s="174"/>
    </row>
    <row r="18103" spans="1:1">
      <c r="A18103" s="174"/>
    </row>
    <row r="18106" spans="1:1">
      <c r="A18106" s="174"/>
    </row>
    <row r="18109" spans="1:1">
      <c r="A18109" s="174"/>
    </row>
    <row r="18112" spans="1:1">
      <c r="A18112" s="174"/>
    </row>
    <row r="18115" spans="1:1">
      <c r="A18115" s="174"/>
    </row>
    <row r="18118" spans="1:1">
      <c r="A18118" s="174"/>
    </row>
    <row r="18121" spans="1:1">
      <c r="A18121" s="174"/>
    </row>
    <row r="18124" spans="1:1">
      <c r="A18124" s="174"/>
    </row>
    <row r="18127" spans="1:1">
      <c r="A18127" s="174"/>
    </row>
    <row r="18130" spans="1:1">
      <c r="A18130" s="174"/>
    </row>
    <row r="18133" spans="1:1">
      <c r="A18133" s="174"/>
    </row>
    <row r="18136" spans="1:1">
      <c r="A18136" s="174"/>
    </row>
    <row r="18139" spans="1:1">
      <c r="A18139" s="174"/>
    </row>
    <row r="18142" spans="1:1">
      <c r="A18142" s="174"/>
    </row>
    <row r="18145" spans="1:1">
      <c r="A18145" s="174"/>
    </row>
    <row r="18148" spans="1:1">
      <c r="A18148" s="174"/>
    </row>
    <row r="18151" spans="1:1">
      <c r="A18151" s="174"/>
    </row>
    <row r="18154" spans="1:1">
      <c r="A18154" s="174"/>
    </row>
    <row r="18157" spans="1:1">
      <c r="A18157" s="174"/>
    </row>
    <row r="18160" spans="1:1">
      <c r="A18160" s="174"/>
    </row>
    <row r="18163" spans="1:1">
      <c r="A18163" s="174"/>
    </row>
    <row r="18166" spans="1:1">
      <c r="A18166" s="174"/>
    </row>
    <row r="18169" spans="1:1">
      <c r="A18169" s="174"/>
    </row>
    <row r="18172" spans="1:1">
      <c r="A18172" s="174"/>
    </row>
    <row r="18175" spans="1:1">
      <c r="A18175" s="174"/>
    </row>
    <row r="18178" spans="1:1">
      <c r="A18178" s="174"/>
    </row>
    <row r="18181" spans="1:1">
      <c r="A18181" s="174"/>
    </row>
    <row r="18184" spans="1:1">
      <c r="A18184" s="174"/>
    </row>
    <row r="18187" spans="1:1">
      <c r="A18187" s="174"/>
    </row>
    <row r="18190" spans="1:1">
      <c r="A18190" s="174"/>
    </row>
    <row r="18193" spans="1:1">
      <c r="A18193" s="174"/>
    </row>
    <row r="18196" spans="1:1">
      <c r="A18196" s="174"/>
    </row>
    <row r="18199" spans="1:1">
      <c r="A18199" s="174"/>
    </row>
    <row r="18202" spans="1:1">
      <c r="A18202" s="174"/>
    </row>
    <row r="18205" spans="1:1">
      <c r="A18205" s="174"/>
    </row>
    <row r="18208" spans="1:1">
      <c r="A18208" s="174"/>
    </row>
    <row r="18211" spans="1:1">
      <c r="A18211" s="174"/>
    </row>
    <row r="18214" spans="1:1">
      <c r="A18214" s="174"/>
    </row>
    <row r="18217" spans="1:1">
      <c r="A18217" s="174"/>
    </row>
    <row r="18220" spans="1:1">
      <c r="A18220" s="174"/>
    </row>
    <row r="18223" spans="1:1">
      <c r="A18223" s="174"/>
    </row>
    <row r="18226" spans="1:1">
      <c r="A18226" s="174"/>
    </row>
    <row r="18229" spans="1:1">
      <c r="A18229" s="174"/>
    </row>
    <row r="18232" spans="1:1">
      <c r="A18232" s="174"/>
    </row>
    <row r="18235" spans="1:1">
      <c r="A18235" s="174"/>
    </row>
    <row r="18238" spans="1:1">
      <c r="A18238" s="174"/>
    </row>
    <row r="18241" spans="1:1">
      <c r="A18241" s="174"/>
    </row>
    <row r="18244" spans="1:1">
      <c r="A18244" s="174"/>
    </row>
    <row r="18247" spans="1:1">
      <c r="A18247" s="174"/>
    </row>
    <row r="18250" spans="1:1">
      <c r="A18250" s="174"/>
    </row>
    <row r="18253" spans="1:1">
      <c r="A18253" s="174"/>
    </row>
    <row r="18256" spans="1:1">
      <c r="A18256" s="174"/>
    </row>
    <row r="18259" spans="1:1">
      <c r="A18259" s="174"/>
    </row>
    <row r="18262" spans="1:1">
      <c r="A18262" s="174"/>
    </row>
    <row r="18265" spans="1:1">
      <c r="A18265" s="174"/>
    </row>
    <row r="18268" spans="1:1">
      <c r="A18268" s="174"/>
    </row>
    <row r="18271" spans="1:1">
      <c r="A18271" s="174"/>
    </row>
    <row r="18274" spans="1:1">
      <c r="A18274" s="174"/>
    </row>
    <row r="18277" spans="1:1">
      <c r="A18277" s="174"/>
    </row>
    <row r="18280" spans="1:1">
      <c r="A18280" s="174"/>
    </row>
    <row r="18283" spans="1:1">
      <c r="A18283" s="174"/>
    </row>
    <row r="18286" spans="1:1">
      <c r="A18286" s="174"/>
    </row>
    <row r="18289" spans="1:1">
      <c r="A18289" s="174"/>
    </row>
    <row r="18292" spans="1:1">
      <c r="A18292" s="174"/>
    </row>
    <row r="18295" spans="1:1">
      <c r="A18295" s="174"/>
    </row>
    <row r="18298" spans="1:1">
      <c r="A18298" s="174"/>
    </row>
    <row r="18301" spans="1:1">
      <c r="A18301" s="174"/>
    </row>
    <row r="18304" spans="1:1">
      <c r="A18304" s="174"/>
    </row>
    <row r="18307" spans="1:1">
      <c r="A18307" s="174"/>
    </row>
    <row r="18310" spans="1:1">
      <c r="A18310" s="174"/>
    </row>
    <row r="18313" spans="1:1">
      <c r="A18313" s="174"/>
    </row>
    <row r="18316" spans="1:1">
      <c r="A18316" s="174"/>
    </row>
    <row r="18319" spans="1:1">
      <c r="A18319" s="174"/>
    </row>
    <row r="18322" spans="1:1">
      <c r="A18322" s="174"/>
    </row>
    <row r="18325" spans="1:1">
      <c r="A18325" s="174"/>
    </row>
    <row r="18328" spans="1:1">
      <c r="A18328" s="174"/>
    </row>
    <row r="18331" spans="1:1">
      <c r="A18331" s="174"/>
    </row>
    <row r="18334" spans="1:1">
      <c r="A18334" s="174"/>
    </row>
    <row r="18337" spans="1:1">
      <c r="A18337" s="174"/>
    </row>
    <row r="18340" spans="1:1">
      <c r="A18340" s="174"/>
    </row>
    <row r="18343" spans="1:1">
      <c r="A18343" s="174"/>
    </row>
    <row r="18346" spans="1:1">
      <c r="A18346" s="174"/>
    </row>
    <row r="18349" spans="1:1">
      <c r="A18349" s="174"/>
    </row>
    <row r="18352" spans="1:1">
      <c r="A18352" s="174"/>
    </row>
    <row r="18355" spans="1:1">
      <c r="A18355" s="174"/>
    </row>
    <row r="18358" spans="1:1">
      <c r="A18358" s="174"/>
    </row>
    <row r="18361" spans="1:1">
      <c r="A18361" s="174"/>
    </row>
    <row r="18364" spans="1:1">
      <c r="A18364" s="174"/>
    </row>
    <row r="18367" spans="1:1">
      <c r="A18367" s="174"/>
    </row>
    <row r="18370" spans="1:1">
      <c r="A18370" s="174"/>
    </row>
    <row r="18373" spans="1:1">
      <c r="A18373" s="174"/>
    </row>
    <row r="18376" spans="1:1">
      <c r="A18376" s="174"/>
    </row>
    <row r="18379" spans="1:1">
      <c r="A18379" s="174"/>
    </row>
    <row r="18382" spans="1:1">
      <c r="A18382" s="174"/>
    </row>
    <row r="18385" spans="1:1">
      <c r="A18385" s="174"/>
    </row>
    <row r="18388" spans="1:1">
      <c r="A18388" s="174"/>
    </row>
    <row r="18391" spans="1:1">
      <c r="A18391" s="174"/>
    </row>
    <row r="18394" spans="1:1">
      <c r="A18394" s="174"/>
    </row>
    <row r="18397" spans="1:1">
      <c r="A18397" s="174"/>
    </row>
    <row r="18400" spans="1:1">
      <c r="A18400" s="174"/>
    </row>
    <row r="18403" spans="1:1">
      <c r="A18403" s="174"/>
    </row>
    <row r="18406" spans="1:1">
      <c r="A18406" s="174"/>
    </row>
    <row r="18409" spans="1:1">
      <c r="A18409" s="174"/>
    </row>
    <row r="18412" spans="1:1">
      <c r="A18412" s="174"/>
    </row>
    <row r="18415" spans="1:1">
      <c r="A18415" s="174"/>
    </row>
    <row r="18418" spans="1:1">
      <c r="A18418" s="174"/>
    </row>
    <row r="18421" spans="1:1">
      <c r="A18421" s="174"/>
    </row>
    <row r="18424" spans="1:1">
      <c r="A18424" s="174"/>
    </row>
    <row r="18427" spans="1:1">
      <c r="A18427" s="174"/>
    </row>
    <row r="18430" spans="1:1">
      <c r="A18430" s="174"/>
    </row>
    <row r="18433" spans="1:1">
      <c r="A18433" s="174"/>
    </row>
    <row r="18436" spans="1:1">
      <c r="A18436" s="174"/>
    </row>
    <row r="18439" spans="1:1">
      <c r="A18439" s="174"/>
    </row>
    <row r="18442" spans="1:1">
      <c r="A18442" s="174"/>
    </row>
    <row r="18445" spans="1:1">
      <c r="A18445" s="174"/>
    </row>
    <row r="18448" spans="1:1">
      <c r="A18448" s="174"/>
    </row>
    <row r="18451" spans="1:1">
      <c r="A18451" s="174"/>
    </row>
    <row r="18454" spans="1:1">
      <c r="A18454" s="174"/>
    </row>
    <row r="18457" spans="1:1">
      <c r="A18457" s="174"/>
    </row>
    <row r="18460" spans="1:1">
      <c r="A18460" s="174"/>
    </row>
    <row r="18463" spans="1:1">
      <c r="A18463" s="174"/>
    </row>
    <row r="18466" spans="1:1">
      <c r="A18466" s="174"/>
    </row>
    <row r="18469" spans="1:1">
      <c r="A18469" s="174"/>
    </row>
    <row r="18472" spans="1:1">
      <c r="A18472" s="174"/>
    </row>
    <row r="18475" spans="1:1">
      <c r="A18475" s="174"/>
    </row>
    <row r="18478" spans="1:1">
      <c r="A18478" s="174"/>
    </row>
    <row r="18481" spans="1:1">
      <c r="A18481" s="174"/>
    </row>
    <row r="18484" spans="1:1">
      <c r="A18484" s="174"/>
    </row>
    <row r="18487" spans="1:1">
      <c r="A18487" s="174"/>
    </row>
    <row r="18490" spans="1:1">
      <c r="A18490" s="174"/>
    </row>
    <row r="18493" spans="1:1">
      <c r="A18493" s="174"/>
    </row>
    <row r="18496" spans="1:1">
      <c r="A18496" s="174"/>
    </row>
    <row r="18499" spans="1:1">
      <c r="A18499" s="174"/>
    </row>
    <row r="18502" spans="1:1">
      <c r="A18502" s="174"/>
    </row>
    <row r="18505" spans="1:1">
      <c r="A18505" s="174"/>
    </row>
    <row r="18508" spans="1:1">
      <c r="A18508" s="174"/>
    </row>
    <row r="18511" spans="1:1">
      <c r="A18511" s="174"/>
    </row>
    <row r="18514" spans="1:1">
      <c r="A18514" s="174"/>
    </row>
    <row r="18517" spans="1:1">
      <c r="A18517" s="174"/>
    </row>
    <row r="18520" spans="1:1">
      <c r="A18520" s="174"/>
    </row>
    <row r="18523" spans="1:1">
      <c r="A18523" s="174"/>
    </row>
    <row r="18526" spans="1:1">
      <c r="A18526" s="174"/>
    </row>
    <row r="18529" spans="1:1">
      <c r="A18529" s="174"/>
    </row>
    <row r="18532" spans="1:1">
      <c r="A18532" s="174"/>
    </row>
    <row r="18535" spans="1:1">
      <c r="A18535" s="174"/>
    </row>
    <row r="18538" spans="1:1">
      <c r="A18538" s="174"/>
    </row>
    <row r="18541" spans="1:1">
      <c r="A18541" s="174"/>
    </row>
    <row r="18544" spans="1:1">
      <c r="A18544" s="174"/>
    </row>
    <row r="18547" spans="1:1">
      <c r="A18547" s="174"/>
    </row>
    <row r="18550" spans="1:1">
      <c r="A18550" s="174"/>
    </row>
    <row r="18553" spans="1:1">
      <c r="A18553" s="174"/>
    </row>
    <row r="18556" spans="1:1">
      <c r="A18556" s="174"/>
    </row>
    <row r="18559" spans="1:1">
      <c r="A18559" s="174"/>
    </row>
    <row r="18562" spans="1:1">
      <c r="A18562" s="174"/>
    </row>
    <row r="18565" spans="1:1">
      <c r="A18565" s="174"/>
    </row>
    <row r="18568" spans="1:1">
      <c r="A18568" s="174"/>
    </row>
    <row r="18571" spans="1:1">
      <c r="A18571" s="174"/>
    </row>
    <row r="18574" spans="1:1">
      <c r="A18574" s="174"/>
    </row>
    <row r="18577" spans="1:1">
      <c r="A18577" s="174"/>
    </row>
    <row r="18580" spans="1:1">
      <c r="A18580" s="174"/>
    </row>
    <row r="18583" spans="1:1">
      <c r="A18583" s="174"/>
    </row>
    <row r="18586" spans="1:1">
      <c r="A18586" s="174"/>
    </row>
    <row r="18589" spans="1:1">
      <c r="A18589" s="174"/>
    </row>
    <row r="18592" spans="1:1">
      <c r="A18592" s="174"/>
    </row>
    <row r="18595" spans="1:1">
      <c r="A18595" s="174"/>
    </row>
    <row r="18598" spans="1:1">
      <c r="A18598" s="174"/>
    </row>
    <row r="18601" spans="1:1">
      <c r="A18601" s="174"/>
    </row>
    <row r="18604" spans="1:1">
      <c r="A18604" s="174"/>
    </row>
    <row r="18607" spans="1:1">
      <c r="A18607" s="174"/>
    </row>
    <row r="18610" spans="1:1">
      <c r="A18610" s="174"/>
    </row>
    <row r="18613" spans="1:1">
      <c r="A18613" s="174"/>
    </row>
    <row r="18616" spans="1:1">
      <c r="A18616" s="174"/>
    </row>
    <row r="18619" spans="1:1">
      <c r="A18619" s="174"/>
    </row>
    <row r="18622" spans="1:1">
      <c r="A18622" s="174"/>
    </row>
    <row r="18625" spans="1:1">
      <c r="A18625" s="174"/>
    </row>
    <row r="18628" spans="1:1">
      <c r="A18628" s="174"/>
    </row>
    <row r="18631" spans="1:1">
      <c r="A18631" s="174"/>
    </row>
    <row r="18634" spans="1:1">
      <c r="A18634" s="174"/>
    </row>
    <row r="18637" spans="1:1">
      <c r="A18637" s="174"/>
    </row>
    <row r="18640" spans="1:1">
      <c r="A18640" s="174"/>
    </row>
    <row r="18643" spans="1:1">
      <c r="A18643" s="174"/>
    </row>
    <row r="18646" spans="1:1">
      <c r="A18646" s="174"/>
    </row>
    <row r="18649" spans="1:1">
      <c r="A18649" s="174"/>
    </row>
    <row r="18652" spans="1:1">
      <c r="A18652" s="174"/>
    </row>
    <row r="18655" spans="1:1">
      <c r="A18655" s="174"/>
    </row>
    <row r="18658" spans="1:1">
      <c r="A18658" s="174"/>
    </row>
    <row r="18661" spans="1:1">
      <c r="A18661" s="174"/>
    </row>
    <row r="18664" spans="1:1">
      <c r="A18664" s="174"/>
    </row>
    <row r="18667" spans="1:1">
      <c r="A18667" s="174"/>
    </row>
    <row r="18670" spans="1:1">
      <c r="A18670" s="174"/>
    </row>
    <row r="18673" spans="1:1">
      <c r="A18673" s="174"/>
    </row>
    <row r="18676" spans="1:1">
      <c r="A18676" s="174"/>
    </row>
    <row r="18679" spans="1:1">
      <c r="A18679" s="174"/>
    </row>
    <row r="18682" spans="1:1">
      <c r="A18682" s="174"/>
    </row>
    <row r="18685" spans="1:1">
      <c r="A18685" s="174"/>
    </row>
    <row r="18688" spans="1:1">
      <c r="A18688" s="174"/>
    </row>
    <row r="18691" spans="1:1">
      <c r="A18691" s="174"/>
    </row>
    <row r="18694" spans="1:1">
      <c r="A18694" s="174"/>
    </row>
    <row r="18697" spans="1:1">
      <c r="A18697" s="174"/>
    </row>
    <row r="18700" spans="1:1">
      <c r="A18700" s="174"/>
    </row>
    <row r="18703" spans="1:1">
      <c r="A18703" s="174"/>
    </row>
    <row r="18706" spans="1:1">
      <c r="A18706" s="174"/>
    </row>
    <row r="18709" spans="1:1">
      <c r="A18709" s="174"/>
    </row>
    <row r="18712" spans="1:1">
      <c r="A18712" s="174"/>
    </row>
    <row r="18715" spans="1:1">
      <c r="A18715" s="174"/>
    </row>
    <row r="18718" spans="1:1">
      <c r="A18718" s="174"/>
    </row>
    <row r="18721" spans="1:1">
      <c r="A18721" s="174"/>
    </row>
    <row r="18724" spans="1:1">
      <c r="A18724" s="174"/>
    </row>
    <row r="18727" spans="1:1">
      <c r="A18727" s="174"/>
    </row>
    <row r="18730" spans="1:1">
      <c r="A18730" s="174"/>
    </row>
    <row r="18733" spans="1:1">
      <c r="A18733" s="174"/>
    </row>
    <row r="18736" spans="1:1">
      <c r="A18736" s="174"/>
    </row>
    <row r="18739" spans="1:1">
      <c r="A18739" s="174"/>
    </row>
    <row r="18742" spans="1:1">
      <c r="A18742" s="174"/>
    </row>
    <row r="18745" spans="1:1">
      <c r="A18745" s="174"/>
    </row>
    <row r="18748" spans="1:1">
      <c r="A18748" s="174"/>
    </row>
    <row r="18751" spans="1:1">
      <c r="A18751" s="174"/>
    </row>
    <row r="18754" spans="1:1">
      <c r="A18754" s="174"/>
    </row>
    <row r="18757" spans="1:1">
      <c r="A18757" s="174"/>
    </row>
    <row r="18760" spans="1:1">
      <c r="A18760" s="174"/>
    </row>
    <row r="18763" spans="1:1">
      <c r="A18763" s="174"/>
    </row>
    <row r="18766" spans="1:1">
      <c r="A18766" s="174"/>
    </row>
    <row r="18769" spans="1:1">
      <c r="A18769" s="174"/>
    </row>
    <row r="18772" spans="1:1">
      <c r="A18772" s="174"/>
    </row>
    <row r="18775" spans="1:1">
      <c r="A18775" s="174"/>
    </row>
    <row r="18778" spans="1:1">
      <c r="A18778" s="174"/>
    </row>
    <row r="18781" spans="1:1">
      <c r="A18781" s="174"/>
    </row>
    <row r="18784" spans="1:1">
      <c r="A18784" s="174"/>
    </row>
    <row r="18787" spans="1:1">
      <c r="A18787" s="174"/>
    </row>
    <row r="18790" spans="1:1">
      <c r="A18790" s="174"/>
    </row>
    <row r="18793" spans="1:1">
      <c r="A18793" s="174"/>
    </row>
    <row r="18796" spans="1:1">
      <c r="A18796" s="174"/>
    </row>
    <row r="18799" spans="1:1">
      <c r="A18799" s="174"/>
    </row>
    <row r="18802" spans="1:1">
      <c r="A18802" s="174"/>
    </row>
    <row r="18805" spans="1:1">
      <c r="A18805" s="174"/>
    </row>
    <row r="18808" spans="1:1">
      <c r="A18808" s="174"/>
    </row>
    <row r="18811" spans="1:1">
      <c r="A18811" s="174"/>
    </row>
    <row r="18814" spans="1:1">
      <c r="A18814" s="174"/>
    </row>
    <row r="18817" spans="1:1">
      <c r="A18817" s="174"/>
    </row>
    <row r="18820" spans="1:1">
      <c r="A18820" s="174"/>
    </row>
    <row r="18823" spans="1:1">
      <c r="A18823" s="174"/>
    </row>
    <row r="18826" spans="1:1">
      <c r="A18826" s="174"/>
    </row>
    <row r="18829" spans="1:1">
      <c r="A18829" s="174"/>
    </row>
    <row r="18832" spans="1:1">
      <c r="A18832" s="174"/>
    </row>
    <row r="18835" spans="1:1">
      <c r="A18835" s="174"/>
    </row>
    <row r="18838" spans="1:1">
      <c r="A18838" s="174"/>
    </row>
    <row r="18841" spans="1:1">
      <c r="A18841" s="174"/>
    </row>
    <row r="18844" spans="1:1">
      <c r="A18844" s="174"/>
    </row>
    <row r="18847" spans="1:1">
      <c r="A18847" s="174"/>
    </row>
    <row r="18850" spans="1:1">
      <c r="A18850" s="174"/>
    </row>
    <row r="18853" spans="1:1">
      <c r="A18853" s="174"/>
    </row>
    <row r="18856" spans="1:1">
      <c r="A18856" s="174"/>
    </row>
    <row r="18859" spans="1:1">
      <c r="A18859" s="174"/>
    </row>
    <row r="18862" spans="1:1">
      <c r="A18862" s="174"/>
    </row>
    <row r="18865" spans="1:1">
      <c r="A18865" s="174"/>
    </row>
    <row r="18868" spans="1:1">
      <c r="A18868" s="174"/>
    </row>
    <row r="18871" spans="1:1">
      <c r="A18871" s="174"/>
    </row>
    <row r="18874" spans="1:1">
      <c r="A18874" s="174"/>
    </row>
    <row r="18877" spans="1:1">
      <c r="A18877" s="174"/>
    </row>
    <row r="18880" spans="1:1">
      <c r="A18880" s="174"/>
    </row>
    <row r="18883" spans="1:1">
      <c r="A18883" s="174"/>
    </row>
    <row r="18886" spans="1:1">
      <c r="A18886" s="174"/>
    </row>
    <row r="18889" spans="1:1">
      <c r="A18889" s="174"/>
    </row>
    <row r="18892" spans="1:1">
      <c r="A18892" s="174"/>
    </row>
    <row r="18895" spans="1:1">
      <c r="A18895" s="174"/>
    </row>
    <row r="18898" spans="1:1">
      <c r="A18898" s="174"/>
    </row>
    <row r="18901" spans="1:1">
      <c r="A18901" s="174"/>
    </row>
    <row r="18904" spans="1:1">
      <c r="A18904" s="174"/>
    </row>
    <row r="18907" spans="1:1">
      <c r="A18907" s="174"/>
    </row>
    <row r="18910" spans="1:1">
      <c r="A18910" s="174"/>
    </row>
    <row r="18913" spans="1:1">
      <c r="A18913" s="174"/>
    </row>
    <row r="18916" spans="1:1">
      <c r="A18916" s="174"/>
    </row>
    <row r="18919" spans="1:1">
      <c r="A18919" s="174"/>
    </row>
    <row r="18922" spans="1:1">
      <c r="A18922" s="174"/>
    </row>
    <row r="18925" spans="1:1">
      <c r="A18925" s="174"/>
    </row>
    <row r="18928" spans="1:1">
      <c r="A18928" s="174"/>
    </row>
    <row r="18931" spans="1:1">
      <c r="A18931" s="174"/>
    </row>
    <row r="18934" spans="1:1">
      <c r="A18934" s="174"/>
    </row>
    <row r="18937" spans="1:1">
      <c r="A18937" s="174"/>
    </row>
    <row r="18940" spans="1:1">
      <c r="A18940" s="174"/>
    </row>
    <row r="18943" spans="1:1">
      <c r="A18943" s="174"/>
    </row>
    <row r="18946" spans="1:1">
      <c r="A18946" s="174"/>
    </row>
    <row r="18949" spans="1:1">
      <c r="A18949" s="174"/>
    </row>
    <row r="18952" spans="1:1">
      <c r="A18952" s="174"/>
    </row>
    <row r="18955" spans="1:1">
      <c r="A18955" s="174"/>
    </row>
    <row r="18958" spans="1:1">
      <c r="A18958" s="174"/>
    </row>
    <row r="18961" spans="1:1">
      <c r="A18961" s="174"/>
    </row>
    <row r="18964" spans="1:1">
      <c r="A18964" s="174"/>
    </row>
    <row r="18967" spans="1:1">
      <c r="A18967" s="174"/>
    </row>
    <row r="18970" spans="1:1">
      <c r="A18970" s="174"/>
    </row>
    <row r="18973" spans="1:1">
      <c r="A18973" s="174"/>
    </row>
    <row r="18976" spans="1:1">
      <c r="A18976" s="174"/>
    </row>
    <row r="18979" spans="1:1">
      <c r="A18979" s="174"/>
    </row>
    <row r="18982" spans="1:1">
      <c r="A18982" s="174"/>
    </row>
    <row r="18985" spans="1:1">
      <c r="A18985" s="174"/>
    </row>
    <row r="18988" spans="1:1">
      <c r="A18988" s="174"/>
    </row>
    <row r="18991" spans="1:1">
      <c r="A18991" s="174"/>
    </row>
    <row r="18994" spans="1:1">
      <c r="A18994" s="174"/>
    </row>
    <row r="18997" spans="1:1">
      <c r="A18997" s="174"/>
    </row>
    <row r="19000" spans="1:1">
      <c r="A19000" s="174"/>
    </row>
    <row r="19003" spans="1:1">
      <c r="A19003" s="174"/>
    </row>
    <row r="19006" spans="1:1">
      <c r="A19006" s="174"/>
    </row>
    <row r="19009" spans="1:1">
      <c r="A19009" s="174"/>
    </row>
    <row r="19012" spans="1:1">
      <c r="A19012" s="174"/>
    </row>
    <row r="19015" spans="1:1">
      <c r="A19015" s="174"/>
    </row>
    <row r="19018" spans="1:1">
      <c r="A19018" s="174"/>
    </row>
    <row r="19021" spans="1:1">
      <c r="A19021" s="174"/>
    </row>
    <row r="19024" spans="1:1">
      <c r="A19024" s="174"/>
    </row>
    <row r="19027" spans="1:1">
      <c r="A19027" s="174"/>
    </row>
    <row r="19030" spans="1:1">
      <c r="A19030" s="174"/>
    </row>
    <row r="19033" spans="1:1">
      <c r="A19033" s="174"/>
    </row>
    <row r="19036" spans="1:1">
      <c r="A19036" s="174"/>
    </row>
    <row r="19039" spans="1:1">
      <c r="A19039" s="174"/>
    </row>
    <row r="19042" spans="1:1">
      <c r="A19042" s="174"/>
    </row>
    <row r="19045" spans="1:1">
      <c r="A19045" s="174"/>
    </row>
    <row r="19048" spans="1:1">
      <c r="A19048" s="174"/>
    </row>
    <row r="19051" spans="1:1">
      <c r="A19051" s="174"/>
    </row>
    <row r="19054" spans="1:1">
      <c r="A19054" s="174"/>
    </row>
    <row r="19057" spans="1:1">
      <c r="A19057" s="174"/>
    </row>
    <row r="19060" spans="1:1">
      <c r="A19060" s="174"/>
    </row>
    <row r="19063" spans="1:1">
      <c r="A19063" s="174"/>
    </row>
    <row r="19066" spans="1:1">
      <c r="A19066" s="174"/>
    </row>
    <row r="19069" spans="1:1">
      <c r="A19069" s="174"/>
    </row>
    <row r="19072" spans="1:1">
      <c r="A19072" s="174"/>
    </row>
    <row r="19075" spans="1:1">
      <c r="A19075" s="174"/>
    </row>
    <row r="19078" spans="1:1">
      <c r="A19078" s="174"/>
    </row>
    <row r="19081" spans="1:1">
      <c r="A19081" s="174"/>
    </row>
    <row r="19084" spans="1:1">
      <c r="A19084" s="174"/>
    </row>
    <row r="19087" spans="1:1">
      <c r="A19087" s="174"/>
    </row>
    <row r="19090" spans="1:1">
      <c r="A19090" s="174"/>
    </row>
    <row r="19093" spans="1:1">
      <c r="A19093" s="174"/>
    </row>
    <row r="19096" spans="1:1">
      <c r="A19096" s="174"/>
    </row>
    <row r="19099" spans="1:1">
      <c r="A19099" s="174"/>
    </row>
    <row r="19102" spans="1:1">
      <c r="A19102" s="174"/>
    </row>
    <row r="19105" spans="1:1">
      <c r="A19105" s="174"/>
    </row>
    <row r="19108" spans="1:1">
      <c r="A19108" s="174"/>
    </row>
    <row r="19111" spans="1:1">
      <c r="A19111" s="174"/>
    </row>
    <row r="19114" spans="1:1">
      <c r="A19114" s="174"/>
    </row>
    <row r="19117" spans="1:1">
      <c r="A19117" s="174"/>
    </row>
    <row r="19120" spans="1:1">
      <c r="A19120" s="174"/>
    </row>
    <row r="19123" spans="1:1">
      <c r="A19123" s="174"/>
    </row>
    <row r="19126" spans="1:1">
      <c r="A19126" s="174"/>
    </row>
    <row r="19129" spans="1:1">
      <c r="A19129" s="174"/>
    </row>
    <row r="19132" spans="1:1">
      <c r="A19132" s="174"/>
    </row>
    <row r="19135" spans="1:1">
      <c r="A19135" s="174"/>
    </row>
    <row r="19138" spans="1:1">
      <c r="A19138" s="174"/>
    </row>
    <row r="19141" spans="1:1">
      <c r="A19141" s="174"/>
    </row>
    <row r="19144" spans="1:1">
      <c r="A19144" s="174"/>
    </row>
    <row r="19147" spans="1:1">
      <c r="A19147" s="174"/>
    </row>
    <row r="19150" spans="1:1">
      <c r="A19150" s="174"/>
    </row>
    <row r="19153" spans="1:1">
      <c r="A19153" s="174"/>
    </row>
    <row r="19156" spans="1:1">
      <c r="A19156" s="174"/>
    </row>
    <row r="19159" spans="1:1">
      <c r="A19159" s="174"/>
    </row>
    <row r="19162" spans="1:1">
      <c r="A19162" s="174"/>
    </row>
    <row r="19165" spans="1:1">
      <c r="A19165" s="174"/>
    </row>
    <row r="19168" spans="1:1">
      <c r="A19168" s="174"/>
    </row>
    <row r="19171" spans="1:1">
      <c r="A19171" s="174"/>
    </row>
    <row r="19174" spans="1:1">
      <c r="A19174" s="174"/>
    </row>
    <row r="19177" spans="1:1">
      <c r="A19177" s="174"/>
    </row>
    <row r="19180" spans="1:1">
      <c r="A19180" s="174"/>
    </row>
    <row r="19183" spans="1:1">
      <c r="A19183" s="174"/>
    </row>
    <row r="19186" spans="1:1">
      <c r="A19186" s="174"/>
    </row>
    <row r="19189" spans="1:1">
      <c r="A19189" s="174"/>
    </row>
    <row r="19192" spans="1:1">
      <c r="A19192" s="174"/>
    </row>
    <row r="19195" spans="1:1">
      <c r="A19195" s="174"/>
    </row>
    <row r="19198" spans="1:1">
      <c r="A19198" s="174"/>
    </row>
    <row r="19201" spans="1:1">
      <c r="A19201" s="174"/>
    </row>
    <row r="19204" spans="1:1">
      <c r="A19204" s="174"/>
    </row>
    <row r="19207" spans="1:1">
      <c r="A19207" s="174"/>
    </row>
    <row r="19210" spans="1:1">
      <c r="A19210" s="174"/>
    </row>
    <row r="19213" spans="1:1">
      <c r="A19213" s="174"/>
    </row>
    <row r="19216" spans="1:1">
      <c r="A19216" s="174"/>
    </row>
    <row r="19219" spans="1:1">
      <c r="A19219" s="174"/>
    </row>
    <row r="19222" spans="1:1">
      <c r="A19222" s="174"/>
    </row>
    <row r="19225" spans="1:1">
      <c r="A19225" s="174"/>
    </row>
    <row r="19228" spans="1:1">
      <c r="A19228" s="174"/>
    </row>
    <row r="19231" spans="1:1">
      <c r="A19231" s="174"/>
    </row>
    <row r="19234" spans="1:1">
      <c r="A19234" s="174"/>
    </row>
    <row r="19237" spans="1:1">
      <c r="A19237" s="174"/>
    </row>
    <row r="19240" spans="1:1">
      <c r="A19240" s="174"/>
    </row>
    <row r="19243" spans="1:1">
      <c r="A19243" s="174"/>
    </row>
    <row r="19246" spans="1:1">
      <c r="A19246" s="174"/>
    </row>
    <row r="19249" spans="1:1">
      <c r="A19249" s="174"/>
    </row>
    <row r="19252" spans="1:1">
      <c r="A19252" s="174"/>
    </row>
    <row r="19255" spans="1:1">
      <c r="A19255" s="174"/>
    </row>
    <row r="19258" spans="1:1">
      <c r="A19258" s="174"/>
    </row>
    <row r="19261" spans="1:1">
      <c r="A19261" s="174"/>
    </row>
    <row r="19264" spans="1:1">
      <c r="A19264" s="174"/>
    </row>
    <row r="19267" spans="1:1">
      <c r="A19267" s="174"/>
    </row>
    <row r="19270" spans="1:1">
      <c r="A19270" s="174"/>
    </row>
    <row r="19273" spans="1:1">
      <c r="A19273" s="174"/>
    </row>
    <row r="19276" spans="1:1">
      <c r="A19276" s="174"/>
    </row>
    <row r="19279" spans="1:1">
      <c r="A19279" s="174"/>
    </row>
    <row r="19282" spans="1:1">
      <c r="A19282" s="174"/>
    </row>
    <row r="19285" spans="1:1">
      <c r="A19285" s="174"/>
    </row>
    <row r="19288" spans="1:1">
      <c r="A19288" s="174"/>
    </row>
    <row r="19291" spans="1:1">
      <c r="A19291" s="174"/>
    </row>
    <row r="19294" spans="1:1">
      <c r="A19294" s="174"/>
    </row>
    <row r="19297" spans="1:1">
      <c r="A19297" s="174"/>
    </row>
    <row r="19300" spans="1:1">
      <c r="A19300" s="174"/>
    </row>
    <row r="19303" spans="1:1">
      <c r="A19303" s="174"/>
    </row>
    <row r="19306" spans="1:1">
      <c r="A19306" s="174"/>
    </row>
    <row r="19309" spans="1:1">
      <c r="A19309" s="174"/>
    </row>
    <row r="19312" spans="1:1">
      <c r="A19312" s="174"/>
    </row>
    <row r="19315" spans="1:1">
      <c r="A19315" s="174"/>
    </row>
    <row r="19318" spans="1:1">
      <c r="A19318" s="174"/>
    </row>
    <row r="19321" spans="1:1">
      <c r="A19321" s="174"/>
    </row>
    <row r="19324" spans="1:1">
      <c r="A19324" s="174"/>
    </row>
    <row r="19327" spans="1:1">
      <c r="A19327" s="174"/>
    </row>
    <row r="19330" spans="1:1">
      <c r="A19330" s="174"/>
    </row>
    <row r="19333" spans="1:1">
      <c r="A19333" s="174"/>
    </row>
    <row r="19336" spans="1:1">
      <c r="A19336" s="174"/>
    </row>
    <row r="19339" spans="1:1">
      <c r="A19339" s="174"/>
    </row>
    <row r="19342" spans="1:1">
      <c r="A19342" s="174"/>
    </row>
    <row r="19345" spans="1:1">
      <c r="A19345" s="174"/>
    </row>
    <row r="19348" spans="1:1">
      <c r="A19348" s="174"/>
    </row>
    <row r="19351" spans="1:1">
      <c r="A19351" s="174"/>
    </row>
    <row r="19354" spans="1:1">
      <c r="A19354" s="174"/>
    </row>
    <row r="19357" spans="1:1">
      <c r="A19357" s="174"/>
    </row>
    <row r="19360" spans="1:1">
      <c r="A19360" s="174"/>
    </row>
    <row r="19363" spans="1:1">
      <c r="A19363" s="174"/>
    </row>
    <row r="19366" spans="1:1">
      <c r="A19366" s="174"/>
    </row>
    <row r="19369" spans="1:1">
      <c r="A19369" s="174"/>
    </row>
    <row r="19372" spans="1:1">
      <c r="A19372" s="174"/>
    </row>
    <row r="19375" spans="1:1">
      <c r="A19375" s="174"/>
    </row>
    <row r="19378" spans="1:1">
      <c r="A19378" s="174"/>
    </row>
    <row r="19381" spans="1:1">
      <c r="A19381" s="174"/>
    </row>
    <row r="19384" spans="1:1">
      <c r="A19384" s="174"/>
    </row>
    <row r="19387" spans="1:1">
      <c r="A19387" s="174"/>
    </row>
    <row r="19390" spans="1:1">
      <c r="A19390" s="174"/>
    </row>
    <row r="19393" spans="1:1">
      <c r="A19393" s="174"/>
    </row>
    <row r="19396" spans="1:1">
      <c r="A19396" s="174"/>
    </row>
    <row r="19399" spans="1:1">
      <c r="A19399" s="174"/>
    </row>
    <row r="19402" spans="1:1">
      <c r="A19402" s="174"/>
    </row>
    <row r="19405" spans="1:1">
      <c r="A19405" s="174"/>
    </row>
    <row r="19408" spans="1:1">
      <c r="A19408" s="174"/>
    </row>
    <row r="19411" spans="1:1">
      <c r="A19411" s="174"/>
    </row>
    <row r="19414" spans="1:1">
      <c r="A19414" s="174"/>
    </row>
    <row r="19417" spans="1:1">
      <c r="A19417" s="174"/>
    </row>
    <row r="19420" spans="1:1">
      <c r="A19420" s="174"/>
    </row>
    <row r="19423" spans="1:1">
      <c r="A19423" s="174"/>
    </row>
    <row r="19426" spans="1:1">
      <c r="A19426" s="174"/>
    </row>
    <row r="19429" spans="1:1">
      <c r="A19429" s="174"/>
    </row>
    <row r="19432" spans="1:1">
      <c r="A19432" s="174"/>
    </row>
    <row r="19435" spans="1:1">
      <c r="A19435" s="174"/>
    </row>
    <row r="19438" spans="1:1">
      <c r="A19438" s="174"/>
    </row>
    <row r="19441" spans="1:1">
      <c r="A19441" s="174"/>
    </row>
    <row r="19444" spans="1:1">
      <c r="A19444" s="174"/>
    </row>
    <row r="19447" spans="1:1">
      <c r="A19447" s="174"/>
    </row>
    <row r="19450" spans="1:1">
      <c r="A19450" s="174"/>
    </row>
    <row r="19453" spans="1:1">
      <c r="A19453" s="174"/>
    </row>
    <row r="19456" spans="1:1">
      <c r="A19456" s="174"/>
    </row>
    <row r="19459" spans="1:1">
      <c r="A19459" s="174"/>
    </row>
    <row r="19462" spans="1:1">
      <c r="A19462" s="174"/>
    </row>
    <row r="19465" spans="1:1">
      <c r="A19465" s="174"/>
    </row>
    <row r="19468" spans="1:1">
      <c r="A19468" s="174"/>
    </row>
    <row r="19471" spans="1:1">
      <c r="A19471" s="174"/>
    </row>
    <row r="19474" spans="1:1">
      <c r="A19474" s="174"/>
    </row>
    <row r="19477" spans="1:1">
      <c r="A19477" s="174"/>
    </row>
    <row r="19480" spans="1:1">
      <c r="A19480" s="174"/>
    </row>
    <row r="19483" spans="1:1">
      <c r="A19483" s="174"/>
    </row>
    <row r="19486" spans="1:1">
      <c r="A19486" s="174"/>
    </row>
    <row r="19489" spans="1:1">
      <c r="A19489" s="174"/>
    </row>
    <row r="19492" spans="1:1">
      <c r="A19492" s="174"/>
    </row>
    <row r="19495" spans="1:1">
      <c r="A19495" s="174"/>
    </row>
    <row r="19498" spans="1:1">
      <c r="A19498" s="174"/>
    </row>
    <row r="19501" spans="1:1">
      <c r="A19501" s="174"/>
    </row>
    <row r="19504" spans="1:1">
      <c r="A19504" s="174"/>
    </row>
    <row r="19507" spans="1:1">
      <c r="A19507" s="174"/>
    </row>
    <row r="19510" spans="1:1">
      <c r="A19510" s="174"/>
    </row>
    <row r="19513" spans="1:1">
      <c r="A19513" s="174"/>
    </row>
    <row r="19516" spans="1:1">
      <c r="A19516" s="174"/>
    </row>
    <row r="19519" spans="1:1">
      <c r="A19519" s="174"/>
    </row>
    <row r="19522" spans="1:1">
      <c r="A19522" s="174"/>
    </row>
    <row r="19525" spans="1:1">
      <c r="A19525" s="174"/>
    </row>
    <row r="19528" spans="1:1">
      <c r="A19528" s="174"/>
    </row>
    <row r="19531" spans="1:1">
      <c r="A19531" s="174"/>
    </row>
    <row r="19534" spans="1:1">
      <c r="A19534" s="174"/>
    </row>
    <row r="19537" spans="1:1">
      <c r="A19537" s="174"/>
    </row>
    <row r="19540" spans="1:1">
      <c r="A19540" s="174"/>
    </row>
    <row r="19543" spans="1:1">
      <c r="A19543" s="174"/>
    </row>
    <row r="19546" spans="1:1">
      <c r="A19546" s="174"/>
    </row>
    <row r="19549" spans="1:1">
      <c r="A19549" s="174"/>
    </row>
    <row r="19552" spans="1:1">
      <c r="A19552" s="174"/>
    </row>
    <row r="19555" spans="1:1">
      <c r="A19555" s="174"/>
    </row>
    <row r="19558" spans="1:1">
      <c r="A19558" s="174"/>
    </row>
    <row r="19561" spans="1:1">
      <c r="A19561" s="174"/>
    </row>
    <row r="19564" spans="1:1">
      <c r="A19564" s="174"/>
    </row>
    <row r="19567" spans="1:1">
      <c r="A19567" s="174"/>
    </row>
    <row r="19570" spans="1:1">
      <c r="A19570" s="174"/>
    </row>
    <row r="19573" spans="1:1">
      <c r="A19573" s="174"/>
    </row>
    <row r="19576" spans="1:1">
      <c r="A19576" s="174"/>
    </row>
    <row r="19579" spans="1:1">
      <c r="A19579" s="174"/>
    </row>
    <row r="19582" spans="1:1">
      <c r="A19582" s="174"/>
    </row>
    <row r="19585" spans="1:1">
      <c r="A19585" s="174"/>
    </row>
    <row r="19588" spans="1:1">
      <c r="A19588" s="174"/>
    </row>
    <row r="19591" spans="1:1">
      <c r="A19591" s="174"/>
    </row>
    <row r="19594" spans="1:1">
      <c r="A19594" s="174"/>
    </row>
    <row r="19597" spans="1:1">
      <c r="A19597" s="174"/>
    </row>
    <row r="19600" spans="1:1">
      <c r="A19600" s="174"/>
    </row>
    <row r="19603" spans="1:1">
      <c r="A19603" s="174"/>
    </row>
    <row r="19606" spans="1:1">
      <c r="A19606" s="174"/>
    </row>
    <row r="19609" spans="1:1">
      <c r="A19609" s="174"/>
    </row>
    <row r="19612" spans="1:1">
      <c r="A19612" s="174"/>
    </row>
    <row r="19615" spans="1:1">
      <c r="A19615" s="174"/>
    </row>
    <row r="19618" spans="1:1">
      <c r="A19618" s="174"/>
    </row>
    <row r="19621" spans="1:1">
      <c r="A19621" s="174"/>
    </row>
    <row r="19624" spans="1:1">
      <c r="A19624" s="174"/>
    </row>
    <row r="19627" spans="1:1">
      <c r="A19627" s="174"/>
    </row>
    <row r="19630" spans="1:1">
      <c r="A19630" s="174"/>
    </row>
    <row r="19633" spans="1:1">
      <c r="A19633" s="174"/>
    </row>
    <row r="19636" spans="1:1">
      <c r="A19636" s="174"/>
    </row>
    <row r="19639" spans="1:1">
      <c r="A19639" s="174"/>
    </row>
    <row r="19642" spans="1:1">
      <c r="A19642" s="174"/>
    </row>
    <row r="19645" spans="1:1">
      <c r="A19645" s="174"/>
    </row>
    <row r="19648" spans="1:1">
      <c r="A19648" s="174"/>
    </row>
    <row r="19651" spans="1:1">
      <c r="A19651" s="174"/>
    </row>
    <row r="19654" spans="1:1">
      <c r="A19654" s="174"/>
    </row>
    <row r="19657" spans="1:1">
      <c r="A19657" s="174"/>
    </row>
    <row r="19660" spans="1:1">
      <c r="A19660" s="174"/>
    </row>
    <row r="19663" spans="1:1">
      <c r="A19663" s="174"/>
    </row>
    <row r="19666" spans="1:1">
      <c r="A19666" s="174"/>
    </row>
    <row r="19668" spans="1:1">
      <c r="A19668" s="174"/>
    </row>
    <row r="19669" spans="1:1">
      <c r="A19669" s="174"/>
    </row>
    <row r="19670" spans="1:1">
      <c r="A19670" s="174"/>
    </row>
    <row r="19671" spans="1:1">
      <c r="A19671" s="174"/>
    </row>
    <row r="19672" spans="1:1">
      <c r="A19672" s="174"/>
    </row>
    <row r="19673" spans="1:1">
      <c r="A19673" s="174"/>
    </row>
    <row r="19674" spans="1:1">
      <c r="A19674" s="174"/>
    </row>
    <row r="19675" spans="1:1">
      <c r="A19675" s="174"/>
    </row>
    <row r="19676" spans="1:1">
      <c r="A19676" s="174"/>
    </row>
    <row r="19677" spans="1:1">
      <c r="A19677" s="174"/>
    </row>
    <row r="19678" spans="1:1">
      <c r="A19678" s="174"/>
    </row>
    <row r="19679" spans="1:1">
      <c r="A19679" s="174"/>
    </row>
    <row r="19680" spans="1:1">
      <c r="A19680" s="174"/>
    </row>
    <row r="19681" spans="1:1">
      <c r="A19681" s="174"/>
    </row>
    <row r="19682" spans="1:1">
      <c r="A19682" s="174"/>
    </row>
    <row r="19683" spans="1:1">
      <c r="A19683" s="174"/>
    </row>
    <row r="19684" spans="1:1">
      <c r="A19684" s="174"/>
    </row>
    <row r="19685" spans="1:1">
      <c r="A19685" s="174"/>
    </row>
    <row r="19686" spans="1:1">
      <c r="A19686" s="174"/>
    </row>
    <row r="19687" spans="1:1">
      <c r="A19687" s="174"/>
    </row>
    <row r="19688" spans="1:1">
      <c r="A19688" s="174"/>
    </row>
    <row r="19689" spans="1:1">
      <c r="A19689" s="174"/>
    </row>
    <row r="19690" spans="1:1">
      <c r="A19690" s="174"/>
    </row>
    <row r="19691" spans="1:1">
      <c r="A19691" s="174"/>
    </row>
    <row r="19692" spans="1:1">
      <c r="A19692" s="174"/>
    </row>
    <row r="19693" spans="1:1">
      <c r="A19693" s="174"/>
    </row>
    <row r="19694" spans="1:1">
      <c r="A19694" s="174"/>
    </row>
    <row r="19695" spans="1:1">
      <c r="A19695" s="174"/>
    </row>
    <row r="19696" spans="1:1">
      <c r="A19696" s="174"/>
    </row>
    <row r="19697" spans="1:1">
      <c r="A19697" s="174"/>
    </row>
    <row r="19698" spans="1:1">
      <c r="A19698" s="174"/>
    </row>
    <row r="19699" spans="1:1">
      <c r="A19699" s="174"/>
    </row>
    <row r="19700" spans="1:1">
      <c r="A19700" s="174"/>
    </row>
    <row r="19701" spans="1:1">
      <c r="A19701" s="174"/>
    </row>
    <row r="19702" spans="1:1">
      <c r="A19702" s="174"/>
    </row>
    <row r="19703" spans="1:1">
      <c r="A19703" s="174"/>
    </row>
    <row r="19704" spans="1:1">
      <c r="A19704" s="174"/>
    </row>
    <row r="19705" spans="1:1">
      <c r="A19705" s="174"/>
    </row>
    <row r="19706" spans="1:1">
      <c r="A19706" s="174"/>
    </row>
    <row r="19707" spans="1:1">
      <c r="A19707" s="174"/>
    </row>
    <row r="19708" spans="1:1">
      <c r="A19708" s="174"/>
    </row>
    <row r="19709" spans="1:1">
      <c r="A19709" s="174"/>
    </row>
    <row r="19710" spans="1:1">
      <c r="A19710" s="174"/>
    </row>
    <row r="19711" spans="1:1">
      <c r="A19711" s="174"/>
    </row>
    <row r="19712" spans="1:1">
      <c r="A19712" s="174"/>
    </row>
    <row r="19713" spans="1:1">
      <c r="A19713" s="174"/>
    </row>
    <row r="19714" spans="1:1">
      <c r="A19714" s="174"/>
    </row>
    <row r="19715" spans="1:1">
      <c r="A19715" s="174"/>
    </row>
    <row r="19716" spans="1:1">
      <c r="A19716" s="174"/>
    </row>
    <row r="19717" spans="1:1">
      <c r="A19717" s="174"/>
    </row>
    <row r="19718" spans="1:1">
      <c r="A19718" s="174"/>
    </row>
    <row r="19719" spans="1:1">
      <c r="A19719" s="174"/>
    </row>
    <row r="19720" spans="1:1">
      <c r="A19720" s="174"/>
    </row>
    <row r="19721" spans="1:1">
      <c r="A19721" s="174"/>
    </row>
    <row r="19722" spans="1:1">
      <c r="A19722" s="174"/>
    </row>
    <row r="19723" spans="1:1">
      <c r="A19723" s="174"/>
    </row>
    <row r="19724" spans="1:1">
      <c r="A19724" s="174"/>
    </row>
    <row r="19725" spans="1:1">
      <c r="A19725" s="174"/>
    </row>
    <row r="19726" spans="1:1">
      <c r="A19726" s="174"/>
    </row>
    <row r="19727" spans="1:1">
      <c r="A19727" s="174"/>
    </row>
    <row r="19728" spans="1:1">
      <c r="A19728" s="174"/>
    </row>
    <row r="19729" spans="1:1">
      <c r="A19729" s="174"/>
    </row>
    <row r="19730" spans="1:1">
      <c r="A19730" s="174"/>
    </row>
    <row r="19731" spans="1:1">
      <c r="A19731" s="174"/>
    </row>
    <row r="19732" spans="1:1">
      <c r="A19732" s="174"/>
    </row>
    <row r="19733" spans="1:1">
      <c r="A19733" s="174"/>
    </row>
    <row r="19734" spans="1:1">
      <c r="A19734" s="174"/>
    </row>
    <row r="19735" spans="1:1">
      <c r="A19735" s="174"/>
    </row>
    <row r="19736" spans="1:1">
      <c r="A19736" s="174"/>
    </row>
    <row r="19737" spans="1:1">
      <c r="A19737" s="174"/>
    </row>
    <row r="19738" spans="1:1">
      <c r="A19738" s="174"/>
    </row>
    <row r="19739" spans="1:1">
      <c r="A19739" s="174"/>
    </row>
    <row r="19740" spans="1:1">
      <c r="A19740" s="174"/>
    </row>
    <row r="19741" spans="1:1">
      <c r="A19741" s="174"/>
    </row>
    <row r="19742" spans="1:1">
      <c r="A19742" s="174"/>
    </row>
    <row r="19743" spans="1:1">
      <c r="A19743" s="174"/>
    </row>
    <row r="19744" spans="1:1">
      <c r="A19744" s="174"/>
    </row>
    <row r="19745" spans="1:1">
      <c r="A19745" s="174"/>
    </row>
    <row r="19746" spans="1:1">
      <c r="A19746" s="174"/>
    </row>
    <row r="19747" spans="1:1">
      <c r="A19747" s="174"/>
    </row>
    <row r="19748" spans="1:1">
      <c r="A19748" s="174"/>
    </row>
    <row r="19749" spans="1:1">
      <c r="A19749" s="174"/>
    </row>
    <row r="19750" spans="1:1">
      <c r="A19750" s="174"/>
    </row>
    <row r="19751" spans="1:1">
      <c r="A19751" s="174"/>
    </row>
    <row r="19752" spans="1:1">
      <c r="A19752" s="174"/>
    </row>
    <row r="19753" spans="1:1">
      <c r="A19753" s="174"/>
    </row>
    <row r="19754" spans="1:1">
      <c r="A19754" s="174"/>
    </row>
    <row r="19755" spans="1:1">
      <c r="A19755" s="174"/>
    </row>
    <row r="19756" spans="1:1">
      <c r="A19756" s="174"/>
    </row>
    <row r="19757" spans="1:1">
      <c r="A19757" s="174"/>
    </row>
    <row r="19758" spans="1:1">
      <c r="A19758" s="174"/>
    </row>
    <row r="19759" spans="1:1">
      <c r="A19759" s="174"/>
    </row>
    <row r="19760" spans="1:1">
      <c r="A19760" s="174"/>
    </row>
    <row r="19761" spans="1:1">
      <c r="A19761" s="174"/>
    </row>
    <row r="19762" spans="1:1">
      <c r="A19762" s="174"/>
    </row>
    <row r="19763" spans="1:1">
      <c r="A19763" s="174"/>
    </row>
    <row r="19764" spans="1:1">
      <c r="A19764" s="174"/>
    </row>
    <row r="19765" spans="1:1">
      <c r="A19765" s="174"/>
    </row>
    <row r="19766" spans="1:1">
      <c r="A19766" s="174"/>
    </row>
    <row r="19767" spans="1:1">
      <c r="A19767" s="174"/>
    </row>
    <row r="19768" spans="1:1">
      <c r="A19768" s="174"/>
    </row>
    <row r="19769" spans="1:1">
      <c r="A19769" s="174"/>
    </row>
    <row r="19770" spans="1:1">
      <c r="A19770" s="174"/>
    </row>
    <row r="19771" spans="1:1">
      <c r="A19771" s="174"/>
    </row>
    <row r="19772" spans="1:1">
      <c r="A19772" s="174"/>
    </row>
    <row r="19773" spans="1:1">
      <c r="A19773" s="174"/>
    </row>
    <row r="19774" spans="1:1">
      <c r="A19774" s="174"/>
    </row>
    <row r="19775" spans="1:1">
      <c r="A19775" s="174"/>
    </row>
    <row r="19776" spans="1:1">
      <c r="A19776" s="174"/>
    </row>
    <row r="19777" spans="1:1">
      <c r="A19777" s="174"/>
    </row>
    <row r="19778" spans="1:1">
      <c r="A19778" s="174"/>
    </row>
    <row r="19779" spans="1:1">
      <c r="A19779" s="174"/>
    </row>
    <row r="19780" spans="1:1">
      <c r="A19780" s="174"/>
    </row>
    <row r="19781" spans="1:1">
      <c r="A19781" s="174"/>
    </row>
    <row r="19782" spans="1:1">
      <c r="A19782" s="174"/>
    </row>
    <row r="19783" spans="1:1">
      <c r="A19783" s="174"/>
    </row>
    <row r="19784" spans="1:1">
      <c r="A19784" s="174"/>
    </row>
    <row r="19785" spans="1:1">
      <c r="A19785" s="174"/>
    </row>
    <row r="19786" spans="1:1">
      <c r="A19786" s="174"/>
    </row>
    <row r="19787" spans="1:1">
      <c r="A19787" s="174"/>
    </row>
    <row r="19788" spans="1:1">
      <c r="A19788" s="174"/>
    </row>
    <row r="19789" spans="1:1">
      <c r="A19789" s="174"/>
    </row>
    <row r="19790" spans="1:1">
      <c r="A19790" s="174"/>
    </row>
    <row r="19791" spans="1:1">
      <c r="A19791" s="174"/>
    </row>
    <row r="19792" spans="1:1">
      <c r="A19792" s="174"/>
    </row>
    <row r="19793" spans="1:1">
      <c r="A19793" s="174"/>
    </row>
    <row r="19794" spans="1:1">
      <c r="A19794" s="174"/>
    </row>
    <row r="19795" spans="1:1">
      <c r="A19795" s="174"/>
    </row>
    <row r="19796" spans="1:1">
      <c r="A19796" s="174"/>
    </row>
    <row r="19797" spans="1:1">
      <c r="A19797" s="174"/>
    </row>
    <row r="19798" spans="1:1">
      <c r="A19798" s="174"/>
    </row>
    <row r="19799" spans="1:1">
      <c r="A19799" s="174"/>
    </row>
    <row r="19800" spans="1:1">
      <c r="A19800" s="174"/>
    </row>
    <row r="19801" spans="1:1">
      <c r="A19801" s="174"/>
    </row>
    <row r="19802" spans="1:1">
      <c r="A19802" s="174"/>
    </row>
    <row r="19803" spans="1:1">
      <c r="A19803" s="174"/>
    </row>
    <row r="19804" spans="1:1">
      <c r="A19804" s="174"/>
    </row>
    <row r="19805" spans="1:1">
      <c r="A19805" s="174"/>
    </row>
    <row r="19806" spans="1:1">
      <c r="A19806" s="174"/>
    </row>
    <row r="19807" spans="1:1">
      <c r="A19807" s="174"/>
    </row>
    <row r="19808" spans="1:1">
      <c r="A19808" s="174"/>
    </row>
    <row r="19809" spans="1:1">
      <c r="A19809" s="174"/>
    </row>
    <row r="19810" spans="1:1">
      <c r="A19810" s="174"/>
    </row>
    <row r="19811" spans="1:1">
      <c r="A19811" s="174"/>
    </row>
    <row r="19812" spans="1:1">
      <c r="A19812" s="174"/>
    </row>
    <row r="19813" spans="1:1">
      <c r="A19813" s="174"/>
    </row>
    <row r="19814" spans="1:1">
      <c r="A19814" s="174"/>
    </row>
    <row r="19815" spans="1:1">
      <c r="A19815" s="174"/>
    </row>
    <row r="19816" spans="1:1">
      <c r="A19816" s="174"/>
    </row>
    <row r="19817" spans="1:1">
      <c r="A19817" s="174"/>
    </row>
    <row r="19818" spans="1:1">
      <c r="A19818" s="174"/>
    </row>
    <row r="19819" spans="1:1">
      <c r="A19819" s="174"/>
    </row>
    <row r="19820" spans="1:1">
      <c r="A19820" s="174"/>
    </row>
    <row r="19821" spans="1:1">
      <c r="A19821" s="174"/>
    </row>
    <row r="19822" spans="1:1">
      <c r="A19822" s="174"/>
    </row>
    <row r="19823" spans="1:1">
      <c r="A19823" s="174"/>
    </row>
    <row r="19824" spans="1:1">
      <c r="A19824" s="174"/>
    </row>
    <row r="19825" spans="1:1">
      <c r="A19825" s="174"/>
    </row>
    <row r="19826" spans="1:1">
      <c r="A19826" s="174"/>
    </row>
    <row r="19827" spans="1:1">
      <c r="A19827" s="174"/>
    </row>
    <row r="19828" spans="1:1">
      <c r="A19828" s="174"/>
    </row>
    <row r="19829" spans="1:1">
      <c r="A19829" s="174"/>
    </row>
    <row r="19830" spans="1:1">
      <c r="A19830" s="174"/>
    </row>
    <row r="19831" spans="1:1">
      <c r="A19831" s="174"/>
    </row>
    <row r="19832" spans="1:1">
      <c r="A19832" s="174"/>
    </row>
    <row r="19833" spans="1:1">
      <c r="A19833" s="174"/>
    </row>
    <row r="19834" spans="1:1">
      <c r="A19834" s="174"/>
    </row>
    <row r="19835" spans="1:1">
      <c r="A19835" s="174"/>
    </row>
    <row r="19836" spans="1:1">
      <c r="A19836" s="174"/>
    </row>
    <row r="19837" spans="1:1">
      <c r="A19837" s="174"/>
    </row>
    <row r="19838" spans="1:1">
      <c r="A19838" s="174"/>
    </row>
    <row r="19839" spans="1:1">
      <c r="A19839" s="174"/>
    </row>
    <row r="19840" spans="1:1">
      <c r="A19840" s="174"/>
    </row>
    <row r="19841" spans="1:1">
      <c r="A19841" s="174"/>
    </row>
    <row r="19842" spans="1:1">
      <c r="A19842" s="174"/>
    </row>
    <row r="19843" spans="1:1">
      <c r="A19843" s="174"/>
    </row>
    <row r="19844" spans="1:1">
      <c r="A19844" s="174"/>
    </row>
    <row r="19845" spans="1:1">
      <c r="A19845" s="174"/>
    </row>
    <row r="19846" spans="1:1">
      <c r="A19846" s="174"/>
    </row>
    <row r="19847" spans="1:1">
      <c r="A19847" s="174"/>
    </row>
    <row r="19848" spans="1:1">
      <c r="A19848" s="174"/>
    </row>
    <row r="19849" spans="1:1">
      <c r="A19849" s="174"/>
    </row>
    <row r="19850" spans="1:1">
      <c r="A19850" s="174"/>
    </row>
    <row r="19851" spans="1:1">
      <c r="A19851" s="174"/>
    </row>
    <row r="19852" spans="1:1">
      <c r="A19852" s="174"/>
    </row>
    <row r="19853" spans="1:1">
      <c r="A19853" s="174"/>
    </row>
    <row r="19854" spans="1:1">
      <c r="A19854" s="174"/>
    </row>
    <row r="19855" spans="1:1">
      <c r="A19855" s="174"/>
    </row>
    <row r="19856" spans="1:1">
      <c r="A19856" s="174"/>
    </row>
    <row r="19857" spans="1:1">
      <c r="A19857" s="174"/>
    </row>
    <row r="19858" spans="1:1">
      <c r="A19858" s="174"/>
    </row>
    <row r="19859" spans="1:1">
      <c r="A19859" s="174"/>
    </row>
    <row r="19860" spans="1:1">
      <c r="A19860" s="174"/>
    </row>
    <row r="19861" spans="1:1">
      <c r="A19861" s="174"/>
    </row>
    <row r="19862" spans="1:1">
      <c r="A19862" s="174"/>
    </row>
    <row r="19863" spans="1:1">
      <c r="A19863" s="174"/>
    </row>
    <row r="19864" spans="1:1">
      <c r="A19864" s="174"/>
    </row>
    <row r="19865" spans="1:1">
      <c r="A19865" s="174"/>
    </row>
    <row r="19866" spans="1:1">
      <c r="A19866" s="174"/>
    </row>
    <row r="19867" spans="1:1">
      <c r="A19867" s="174"/>
    </row>
    <row r="19868" spans="1:1">
      <c r="A19868" s="174"/>
    </row>
    <row r="19869" spans="1:1">
      <c r="A19869" s="174"/>
    </row>
    <row r="19870" spans="1:1">
      <c r="A19870" s="174"/>
    </row>
    <row r="19871" spans="1:1">
      <c r="A19871" s="174"/>
    </row>
    <row r="19872" spans="1:1">
      <c r="A19872" s="174"/>
    </row>
    <row r="19873" spans="1:1">
      <c r="A19873" s="174"/>
    </row>
    <row r="19874" spans="1:1">
      <c r="A19874" s="174"/>
    </row>
    <row r="19875" spans="1:1">
      <c r="A19875" s="174"/>
    </row>
    <row r="19876" spans="1:1">
      <c r="A19876" s="174"/>
    </row>
    <row r="19877" spans="1:1">
      <c r="A19877" s="174"/>
    </row>
    <row r="19878" spans="1:1">
      <c r="A19878" s="174"/>
    </row>
    <row r="19879" spans="1:1">
      <c r="A19879" s="174"/>
    </row>
    <row r="19880" spans="1:1">
      <c r="A19880" s="174"/>
    </row>
    <row r="19881" spans="1:1">
      <c r="A19881" s="174"/>
    </row>
    <row r="19882" spans="1:1">
      <c r="A19882" s="174"/>
    </row>
    <row r="19883" spans="1:1">
      <c r="A19883" s="174"/>
    </row>
    <row r="19884" spans="1:1">
      <c r="A19884" s="174"/>
    </row>
    <row r="19885" spans="1:1">
      <c r="A19885" s="174"/>
    </row>
    <row r="19886" spans="1:1">
      <c r="A19886" s="174"/>
    </row>
    <row r="19887" spans="1:1">
      <c r="A19887" s="174"/>
    </row>
    <row r="19888" spans="1:1">
      <c r="A19888" s="174"/>
    </row>
    <row r="19889" spans="1:1">
      <c r="A19889" s="174"/>
    </row>
    <row r="19890" spans="1:1">
      <c r="A19890" s="174"/>
    </row>
    <row r="19891" spans="1:1">
      <c r="A19891" s="174"/>
    </row>
    <row r="19892" spans="1:1">
      <c r="A19892" s="174"/>
    </row>
    <row r="19893" spans="1:1">
      <c r="A19893" s="174"/>
    </row>
    <row r="19894" spans="1:1">
      <c r="A19894" s="174"/>
    </row>
    <row r="19895" spans="1:1">
      <c r="A19895" s="174"/>
    </row>
    <row r="19896" spans="1:1">
      <c r="A19896" s="174"/>
    </row>
    <row r="19897" spans="1:1">
      <c r="A19897" s="174"/>
    </row>
    <row r="19898" spans="1:1">
      <c r="A19898" s="174"/>
    </row>
    <row r="19899" spans="1:1">
      <c r="A19899" s="174"/>
    </row>
    <row r="19900" spans="1:1">
      <c r="A19900" s="174"/>
    </row>
    <row r="19901" spans="1:1">
      <c r="A19901" s="174"/>
    </row>
    <row r="19902" spans="1:1">
      <c r="A19902" s="174"/>
    </row>
    <row r="19903" spans="1:1">
      <c r="A19903" s="174"/>
    </row>
    <row r="19904" spans="1:1">
      <c r="A19904" s="174"/>
    </row>
    <row r="19905" spans="1:1">
      <c r="A19905" s="174"/>
    </row>
    <row r="19906" spans="1:1">
      <c r="A19906" s="174"/>
    </row>
    <row r="19907" spans="1:1">
      <c r="A19907" s="174"/>
    </row>
    <row r="19908" spans="1:1">
      <c r="A19908" s="174"/>
    </row>
    <row r="19909" spans="1:1">
      <c r="A19909" s="174"/>
    </row>
    <row r="19910" spans="1:1">
      <c r="A19910" s="174"/>
    </row>
    <row r="19911" spans="1:1">
      <c r="A19911" s="174"/>
    </row>
    <row r="19912" spans="1:1">
      <c r="A19912" s="174"/>
    </row>
    <row r="19913" spans="1:1">
      <c r="A19913" s="174"/>
    </row>
    <row r="19914" spans="1:1">
      <c r="A19914" s="174"/>
    </row>
    <row r="19915" spans="1:1">
      <c r="A19915" s="174"/>
    </row>
    <row r="19916" spans="1:1">
      <c r="A19916" s="174"/>
    </row>
    <row r="19917" spans="1:1">
      <c r="A19917" s="174"/>
    </row>
    <row r="19918" spans="1:1">
      <c r="A19918" s="174"/>
    </row>
    <row r="19919" spans="1:1">
      <c r="A19919" s="174"/>
    </row>
    <row r="19920" spans="1:1">
      <c r="A19920" s="174"/>
    </row>
    <row r="19921" spans="1:1">
      <c r="A19921" s="174"/>
    </row>
    <row r="19922" spans="1:1">
      <c r="A19922" s="174"/>
    </row>
    <row r="19923" spans="1:1">
      <c r="A19923" s="174"/>
    </row>
    <row r="19924" spans="1:1">
      <c r="A19924" s="174"/>
    </row>
    <row r="19925" spans="1:1">
      <c r="A19925" s="174"/>
    </row>
    <row r="19926" spans="1:1">
      <c r="A19926" s="174"/>
    </row>
    <row r="19927" spans="1:1">
      <c r="A19927" s="174"/>
    </row>
    <row r="19928" spans="1:1">
      <c r="A19928" s="174"/>
    </row>
    <row r="19929" spans="1:1">
      <c r="A19929" s="174"/>
    </row>
    <row r="19930" spans="1:1">
      <c r="A19930" s="174"/>
    </row>
    <row r="19931" spans="1:1">
      <c r="A19931" s="174"/>
    </row>
    <row r="19932" spans="1:1">
      <c r="A19932" s="174"/>
    </row>
    <row r="19933" spans="1:1">
      <c r="A19933" s="174"/>
    </row>
    <row r="19934" spans="1:1">
      <c r="A19934" s="174"/>
    </row>
    <row r="19935" spans="1:1">
      <c r="A19935" s="174"/>
    </row>
    <row r="19936" spans="1:1">
      <c r="A19936" s="174"/>
    </row>
    <row r="19937" spans="1:1">
      <c r="A19937" s="174"/>
    </row>
    <row r="19938" spans="1:1">
      <c r="A19938" s="174"/>
    </row>
    <row r="19939" spans="1:1">
      <c r="A19939" s="174"/>
    </row>
    <row r="19940" spans="1:1">
      <c r="A19940" s="174"/>
    </row>
    <row r="19941" spans="1:1">
      <c r="A19941" s="174"/>
    </row>
    <row r="19942" spans="1:1">
      <c r="A19942" s="174"/>
    </row>
    <row r="19943" spans="1:1">
      <c r="A19943" s="174"/>
    </row>
    <row r="19944" spans="1:1">
      <c r="A19944" s="174"/>
    </row>
    <row r="19945" spans="1:1">
      <c r="A19945" s="174"/>
    </row>
    <row r="19946" spans="1:1">
      <c r="A19946" s="174"/>
    </row>
    <row r="19947" spans="1:1">
      <c r="A19947" s="174"/>
    </row>
    <row r="19948" spans="1:1">
      <c r="A19948" s="174"/>
    </row>
    <row r="19949" spans="1:1">
      <c r="A19949" s="174"/>
    </row>
    <row r="19950" spans="1:1">
      <c r="A19950" s="174"/>
    </row>
    <row r="19951" spans="1:1">
      <c r="A19951" s="174"/>
    </row>
    <row r="19952" spans="1:1">
      <c r="A19952" s="174"/>
    </row>
    <row r="19953" spans="1:1">
      <c r="A19953" s="174"/>
    </row>
    <row r="19954" spans="1:1">
      <c r="A19954" s="174"/>
    </row>
    <row r="19955" spans="1:1">
      <c r="A19955" s="174"/>
    </row>
    <row r="19956" spans="1:1">
      <c r="A19956" s="174"/>
    </row>
    <row r="19957" spans="1:1">
      <c r="A19957" s="174"/>
    </row>
    <row r="19958" spans="1:1">
      <c r="A19958" s="174"/>
    </row>
    <row r="19959" spans="1:1">
      <c r="A19959" s="174"/>
    </row>
    <row r="19960" spans="1:1">
      <c r="A19960" s="174"/>
    </row>
    <row r="19961" spans="1:1">
      <c r="A19961" s="174"/>
    </row>
    <row r="19962" spans="1:1">
      <c r="A19962" s="174"/>
    </row>
    <row r="19963" spans="1:1">
      <c r="A19963" s="174"/>
    </row>
    <row r="19964" spans="1:1">
      <c r="A19964" s="174"/>
    </row>
    <row r="19965" spans="1:1">
      <c r="A19965" s="174"/>
    </row>
    <row r="19966" spans="1:1">
      <c r="A19966" s="174"/>
    </row>
    <row r="19967" spans="1:1">
      <c r="A19967" s="174"/>
    </row>
    <row r="19968" spans="1:1">
      <c r="A19968" s="174"/>
    </row>
    <row r="19969" spans="1:1">
      <c r="A19969" s="174"/>
    </row>
    <row r="19970" spans="1:1">
      <c r="A19970" s="174"/>
    </row>
    <row r="19971" spans="1:1">
      <c r="A19971" s="174"/>
    </row>
    <row r="19972" spans="1:1">
      <c r="A19972" s="174"/>
    </row>
    <row r="19973" spans="1:1">
      <c r="A19973" s="174"/>
    </row>
    <row r="19974" spans="1:1">
      <c r="A19974" s="174"/>
    </row>
    <row r="19975" spans="1:1">
      <c r="A19975" s="174"/>
    </row>
    <row r="19976" spans="1:1">
      <c r="A19976" s="174"/>
    </row>
    <row r="19977" spans="1:1">
      <c r="A19977" s="174"/>
    </row>
    <row r="19978" spans="1:1">
      <c r="A19978" s="174"/>
    </row>
    <row r="19979" spans="1:1">
      <c r="A19979" s="174"/>
    </row>
    <row r="19980" spans="1:1">
      <c r="A19980" s="174"/>
    </row>
    <row r="19981" spans="1:1">
      <c r="A19981" s="174"/>
    </row>
    <row r="19982" spans="1:1">
      <c r="A19982" s="174"/>
    </row>
    <row r="19983" spans="1:1">
      <c r="A19983" s="174"/>
    </row>
    <row r="19984" spans="1:1">
      <c r="A19984" s="174"/>
    </row>
    <row r="19985" spans="1:1">
      <c r="A19985" s="174"/>
    </row>
    <row r="19986" spans="1:1">
      <c r="A19986" s="174"/>
    </row>
    <row r="19987" spans="1:1">
      <c r="A19987" s="174"/>
    </row>
    <row r="19988" spans="1:1">
      <c r="A19988" s="174"/>
    </row>
    <row r="19989" spans="1:1">
      <c r="A19989" s="174"/>
    </row>
    <row r="19990" spans="1:1">
      <c r="A19990" s="174"/>
    </row>
    <row r="19991" spans="1:1">
      <c r="A19991" s="174"/>
    </row>
    <row r="19992" spans="1:1">
      <c r="A19992" s="174"/>
    </row>
    <row r="19993" spans="1:1">
      <c r="A19993" s="174"/>
    </row>
    <row r="19994" spans="1:1">
      <c r="A19994" s="174"/>
    </row>
    <row r="19995" spans="1:1">
      <c r="A19995" s="174"/>
    </row>
    <row r="19996" spans="1:1">
      <c r="A19996" s="174"/>
    </row>
    <row r="19997" spans="1:1">
      <c r="A19997" s="174"/>
    </row>
    <row r="19998" spans="1:1">
      <c r="A19998" s="174"/>
    </row>
    <row r="19999" spans="1:1">
      <c r="A19999" s="174"/>
    </row>
    <row r="20000" spans="1:1">
      <c r="A20000" s="174"/>
    </row>
    <row r="20001" spans="1:1">
      <c r="A20001" s="174"/>
    </row>
    <row r="20002" spans="1:1">
      <c r="A20002" s="174"/>
    </row>
    <row r="20003" spans="1:1">
      <c r="A20003" s="174"/>
    </row>
    <row r="20004" spans="1:1">
      <c r="A20004" s="174"/>
    </row>
    <row r="20005" spans="1:1">
      <c r="A20005" s="174"/>
    </row>
    <row r="20006" spans="1:1">
      <c r="A20006" s="174"/>
    </row>
    <row r="20007" spans="1:1">
      <c r="A20007" s="174"/>
    </row>
    <row r="20008" spans="1:1">
      <c r="A20008" s="174"/>
    </row>
    <row r="20009" spans="1:1">
      <c r="A20009" s="174"/>
    </row>
    <row r="20010" spans="1:1">
      <c r="A20010" s="174"/>
    </row>
    <row r="20011" spans="1:1">
      <c r="A20011" s="174"/>
    </row>
    <row r="20012" spans="1:1">
      <c r="A20012" s="174"/>
    </row>
    <row r="20013" spans="1:1">
      <c r="A20013" s="174"/>
    </row>
    <row r="20014" spans="1:1">
      <c r="A20014" s="174"/>
    </row>
    <row r="20015" spans="1:1">
      <c r="A20015" s="174"/>
    </row>
    <row r="20016" spans="1:1">
      <c r="A20016" s="174"/>
    </row>
    <row r="20017" spans="1:1">
      <c r="A20017" s="174"/>
    </row>
    <row r="20018" spans="1:1">
      <c r="A20018" s="174"/>
    </row>
    <row r="20019" spans="1:1">
      <c r="A20019" s="174"/>
    </row>
    <row r="20020" spans="1:1">
      <c r="A20020" s="174"/>
    </row>
    <row r="20021" spans="1:1">
      <c r="A20021" s="174"/>
    </row>
    <row r="20022" spans="1:1">
      <c r="A20022" s="174"/>
    </row>
    <row r="20023" spans="1:1">
      <c r="A20023" s="174"/>
    </row>
    <row r="20024" spans="1:1">
      <c r="A20024" s="174"/>
    </row>
    <row r="20025" spans="1:1">
      <c r="A20025" s="174"/>
    </row>
    <row r="20026" spans="1:1">
      <c r="A20026" s="174"/>
    </row>
    <row r="20027" spans="1:1">
      <c r="A20027" s="174"/>
    </row>
    <row r="20028" spans="1:1">
      <c r="A20028" s="174"/>
    </row>
    <row r="20029" spans="1:1">
      <c r="A20029" s="174"/>
    </row>
    <row r="20030" spans="1:1">
      <c r="A20030" s="174"/>
    </row>
    <row r="20031" spans="1:1">
      <c r="A20031" s="174"/>
    </row>
    <row r="20032" spans="1:1">
      <c r="A20032" s="174"/>
    </row>
    <row r="20033" spans="1:1">
      <c r="A20033" s="174"/>
    </row>
    <row r="20034" spans="1:1">
      <c r="A20034" s="174"/>
    </row>
    <row r="20035" spans="1:1">
      <c r="A20035" s="174"/>
    </row>
    <row r="20036" spans="1:1">
      <c r="A20036" s="174"/>
    </row>
    <row r="20037" spans="1:1">
      <c r="A20037" s="174"/>
    </row>
    <row r="20038" spans="1:1">
      <c r="A20038" s="174"/>
    </row>
    <row r="20039" spans="1:1">
      <c r="A20039" s="174"/>
    </row>
    <row r="20040" spans="1:1">
      <c r="A20040" s="174"/>
    </row>
    <row r="20041" spans="1:1">
      <c r="A20041" s="174"/>
    </row>
    <row r="20042" spans="1:1">
      <c r="A20042" s="174"/>
    </row>
    <row r="20043" spans="1:1">
      <c r="A20043" s="174"/>
    </row>
    <row r="20044" spans="1:1">
      <c r="A20044" s="174"/>
    </row>
    <row r="20045" spans="1:1">
      <c r="A20045" s="174"/>
    </row>
    <row r="20046" spans="1:1">
      <c r="A20046" s="174"/>
    </row>
    <row r="20047" spans="1:1">
      <c r="A20047" s="174"/>
    </row>
    <row r="20048" spans="1:1">
      <c r="A20048" s="174"/>
    </row>
    <row r="20049" spans="1:1">
      <c r="A20049" s="174"/>
    </row>
    <row r="20050" spans="1:1">
      <c r="A20050" s="174"/>
    </row>
    <row r="20051" spans="1:1">
      <c r="A20051" s="174"/>
    </row>
    <row r="20052" spans="1:1">
      <c r="A20052" s="174"/>
    </row>
    <row r="20053" spans="1:1">
      <c r="A20053" s="174"/>
    </row>
    <row r="20054" spans="1:1">
      <c r="A20054" s="174"/>
    </row>
    <row r="20055" spans="1:1">
      <c r="A20055" s="174"/>
    </row>
    <row r="20056" spans="1:1">
      <c r="A20056" s="174"/>
    </row>
    <row r="20057" spans="1:1">
      <c r="A20057" s="174"/>
    </row>
    <row r="20058" spans="1:1">
      <c r="A20058" s="174"/>
    </row>
    <row r="20059" spans="1:1">
      <c r="A20059" s="174"/>
    </row>
    <row r="20060" spans="1:1">
      <c r="A20060" s="174"/>
    </row>
    <row r="20061" spans="1:1">
      <c r="A20061" s="174"/>
    </row>
    <row r="20062" spans="1:1">
      <c r="A20062" s="174"/>
    </row>
    <row r="20063" spans="1:1">
      <c r="A20063" s="174"/>
    </row>
    <row r="20064" spans="1:1">
      <c r="A20064" s="174"/>
    </row>
    <row r="20065" spans="1:1">
      <c r="A20065" s="174"/>
    </row>
    <row r="20066" spans="1:1">
      <c r="A20066" s="174"/>
    </row>
    <row r="20067" spans="1:1">
      <c r="A20067" s="174"/>
    </row>
    <row r="20068" spans="1:1">
      <c r="A20068" s="174"/>
    </row>
    <row r="20069" spans="1:1">
      <c r="A20069" s="174"/>
    </row>
    <row r="20070" spans="1:1">
      <c r="A20070" s="174"/>
    </row>
    <row r="20071" spans="1:1">
      <c r="A20071" s="174"/>
    </row>
    <row r="20072" spans="1:1">
      <c r="A20072" s="174"/>
    </row>
    <row r="20073" spans="1:1">
      <c r="A20073" s="174"/>
    </row>
    <row r="20074" spans="1:1">
      <c r="A20074" s="174"/>
    </row>
    <row r="20075" spans="1:1">
      <c r="A20075" s="174"/>
    </row>
    <row r="20076" spans="1:1">
      <c r="A20076" s="174"/>
    </row>
    <row r="20077" spans="1:1">
      <c r="A20077" s="174"/>
    </row>
    <row r="20078" spans="1:1">
      <c r="A20078" s="174"/>
    </row>
    <row r="20079" spans="1:1">
      <c r="A20079" s="174"/>
    </row>
    <row r="20080" spans="1:1">
      <c r="A20080" s="174"/>
    </row>
    <row r="20081" spans="1:1">
      <c r="A20081" s="174"/>
    </row>
    <row r="20082" spans="1:1">
      <c r="A20082" s="174"/>
    </row>
    <row r="20083" spans="1:1">
      <c r="A20083" s="174"/>
    </row>
    <row r="20084" spans="1:1">
      <c r="A20084" s="174"/>
    </row>
    <row r="20085" spans="1:1">
      <c r="A20085" s="174"/>
    </row>
    <row r="20086" spans="1:1">
      <c r="A20086" s="174"/>
    </row>
    <row r="20087" spans="1:1">
      <c r="A20087" s="174"/>
    </row>
    <row r="20088" spans="1:1">
      <c r="A20088" s="174"/>
    </row>
    <row r="20089" spans="1:1">
      <c r="A20089" s="174"/>
    </row>
    <row r="20090" spans="1:1">
      <c r="A20090" s="174"/>
    </row>
    <row r="20091" spans="1:1">
      <c r="A20091" s="174"/>
    </row>
    <row r="20092" spans="1:1">
      <c r="A20092" s="174"/>
    </row>
    <row r="20093" spans="1:1">
      <c r="A20093" s="174"/>
    </row>
    <row r="20094" spans="1:1">
      <c r="A20094" s="174"/>
    </row>
    <row r="20095" spans="1:1">
      <c r="A20095" s="174"/>
    </row>
    <row r="20096" spans="1:1">
      <c r="A20096" s="174"/>
    </row>
    <row r="20097" spans="1:1">
      <c r="A20097" s="174"/>
    </row>
    <row r="20098" spans="1:1">
      <c r="A20098" s="174"/>
    </row>
    <row r="20099" spans="1:1">
      <c r="A20099" s="174"/>
    </row>
    <row r="20100" spans="1:1">
      <c r="A20100" s="174"/>
    </row>
    <row r="20101" spans="1:1">
      <c r="A20101" s="174"/>
    </row>
    <row r="20102" spans="1:1">
      <c r="A20102" s="174"/>
    </row>
    <row r="20103" spans="1:1">
      <c r="A20103" s="174"/>
    </row>
    <row r="20104" spans="1:1">
      <c r="A20104" s="174"/>
    </row>
    <row r="20105" spans="1:1">
      <c r="A20105" s="174"/>
    </row>
    <row r="20106" spans="1:1">
      <c r="A20106" s="174"/>
    </row>
    <row r="20107" spans="1:1">
      <c r="A20107" s="174"/>
    </row>
    <row r="20108" spans="1:1">
      <c r="A20108" s="174"/>
    </row>
    <row r="20109" spans="1:1">
      <c r="A20109" s="174"/>
    </row>
    <row r="20110" spans="1:1">
      <c r="A20110" s="174"/>
    </row>
    <row r="20111" spans="1:1">
      <c r="A20111" s="174"/>
    </row>
    <row r="20112" spans="1:1">
      <c r="A20112" s="174"/>
    </row>
    <row r="20113" spans="1:1">
      <c r="A20113" s="174"/>
    </row>
    <row r="20114" spans="1:1">
      <c r="A20114" s="174"/>
    </row>
    <row r="20115" spans="1:1">
      <c r="A20115" s="174"/>
    </row>
    <row r="20116" spans="1:1">
      <c r="A20116" s="174"/>
    </row>
    <row r="20117" spans="1:1">
      <c r="A20117" s="174"/>
    </row>
    <row r="20118" spans="1:1">
      <c r="A20118" s="174"/>
    </row>
    <row r="20119" spans="1:1">
      <c r="A20119" s="174"/>
    </row>
    <row r="20120" spans="1:1">
      <c r="A20120" s="174"/>
    </row>
    <row r="20121" spans="1:1">
      <c r="A20121" s="174"/>
    </row>
    <row r="20122" spans="1:1">
      <c r="A20122" s="174"/>
    </row>
    <row r="20123" spans="1:1">
      <c r="A20123" s="174"/>
    </row>
    <row r="20124" spans="1:1">
      <c r="A20124" s="174"/>
    </row>
    <row r="20125" spans="1:1">
      <c r="A20125" s="174"/>
    </row>
    <row r="20126" spans="1:1">
      <c r="A20126" s="174"/>
    </row>
    <row r="20127" spans="1:1">
      <c r="A20127" s="174"/>
    </row>
    <row r="20128" spans="1:1">
      <c r="A20128" s="174"/>
    </row>
    <row r="20129" spans="1:1">
      <c r="A20129" s="174"/>
    </row>
    <row r="20130" spans="1:1">
      <c r="A20130" s="174"/>
    </row>
    <row r="20131" spans="1:1">
      <c r="A20131" s="174"/>
    </row>
    <row r="20132" spans="1:1">
      <c r="A20132" s="174"/>
    </row>
    <row r="20133" spans="1:1">
      <c r="A20133" s="174"/>
    </row>
    <row r="20134" spans="1:1">
      <c r="A20134" s="174"/>
    </row>
    <row r="20135" spans="1:1">
      <c r="A20135" s="174"/>
    </row>
    <row r="20136" spans="1:1">
      <c r="A20136" s="174"/>
    </row>
    <row r="20137" spans="1:1">
      <c r="A20137" s="174"/>
    </row>
    <row r="20138" spans="1:1">
      <c r="A20138" s="174"/>
    </row>
    <row r="20139" spans="1:1">
      <c r="A20139" s="174"/>
    </row>
    <row r="20140" spans="1:1">
      <c r="A20140" s="174"/>
    </row>
    <row r="20141" spans="1:1">
      <c r="A20141" s="174"/>
    </row>
    <row r="20142" spans="1:1">
      <c r="A20142" s="174"/>
    </row>
    <row r="20143" spans="1:1">
      <c r="A20143" s="174"/>
    </row>
    <row r="20144" spans="1:1">
      <c r="A20144" s="174"/>
    </row>
    <row r="20145" spans="1:1">
      <c r="A20145" s="174"/>
    </row>
    <row r="20146" spans="1:1">
      <c r="A20146" s="174"/>
    </row>
    <row r="20147" spans="1:1">
      <c r="A20147" s="174"/>
    </row>
    <row r="20148" spans="1:1">
      <c r="A20148" s="174"/>
    </row>
    <row r="20149" spans="1:1">
      <c r="A20149" s="174"/>
    </row>
    <row r="20150" spans="1:1">
      <c r="A20150" s="174"/>
    </row>
    <row r="20151" spans="1:1">
      <c r="A20151" s="174"/>
    </row>
    <row r="20152" spans="1:1">
      <c r="A20152" s="174"/>
    </row>
    <row r="20153" spans="1:1">
      <c r="A20153" s="174"/>
    </row>
    <row r="20154" spans="1:1">
      <c r="A20154" s="174"/>
    </row>
    <row r="20155" spans="1:1">
      <c r="A20155" s="174"/>
    </row>
    <row r="20156" spans="1:1">
      <c r="A20156" s="174"/>
    </row>
    <row r="20157" spans="1:1">
      <c r="A20157" s="174"/>
    </row>
    <row r="20158" spans="1:1">
      <c r="A20158" s="174"/>
    </row>
    <row r="20159" spans="1:1">
      <c r="A20159" s="174"/>
    </row>
    <row r="20160" spans="1:1">
      <c r="A20160" s="174"/>
    </row>
    <row r="20161" spans="1:1">
      <c r="A20161" s="174"/>
    </row>
    <row r="20162" spans="1:1">
      <c r="A20162" s="174"/>
    </row>
    <row r="20163" spans="1:1">
      <c r="A20163" s="174"/>
    </row>
    <row r="20164" spans="1:1">
      <c r="A20164" s="174"/>
    </row>
    <row r="20165" spans="1:1">
      <c r="A20165" s="174"/>
    </row>
    <row r="20166" spans="1:1">
      <c r="A20166" s="174"/>
    </row>
    <row r="20167" spans="1:1">
      <c r="A20167" s="174"/>
    </row>
    <row r="20168" spans="1:1">
      <c r="A20168" s="174"/>
    </row>
    <row r="20169" spans="1:1">
      <c r="A20169" s="174"/>
    </row>
    <row r="20170" spans="1:1">
      <c r="A20170" s="174"/>
    </row>
    <row r="20171" spans="1:1">
      <c r="A20171" s="174"/>
    </row>
    <row r="20172" spans="1:1">
      <c r="A20172" s="174"/>
    </row>
    <row r="20173" spans="1:1">
      <c r="A20173" s="174"/>
    </row>
    <row r="20174" spans="1:1">
      <c r="A20174" s="174"/>
    </row>
    <row r="20175" spans="1:1">
      <c r="A20175" s="174"/>
    </row>
    <row r="20176" spans="1:1">
      <c r="A20176" s="174"/>
    </row>
    <row r="20177" spans="1:1">
      <c r="A20177" s="174"/>
    </row>
    <row r="20178" spans="1:1">
      <c r="A20178" s="174"/>
    </row>
    <row r="20179" spans="1:1">
      <c r="A20179" s="174"/>
    </row>
    <row r="20180" spans="1:1">
      <c r="A20180" s="174"/>
    </row>
    <row r="20181" spans="1:1">
      <c r="A20181" s="174"/>
    </row>
    <row r="20182" spans="1:1">
      <c r="A20182" s="174"/>
    </row>
    <row r="20183" spans="1:1">
      <c r="A20183" s="174"/>
    </row>
    <row r="20184" spans="1:1">
      <c r="A20184" s="174"/>
    </row>
    <row r="20185" spans="1:1">
      <c r="A20185" s="174"/>
    </row>
    <row r="20186" spans="1:1">
      <c r="A20186" s="174"/>
    </row>
    <row r="20187" spans="1:1">
      <c r="A20187" s="174"/>
    </row>
    <row r="20188" spans="1:1">
      <c r="A20188" s="174"/>
    </row>
    <row r="20189" spans="1:1">
      <c r="A20189" s="174"/>
    </row>
    <row r="20190" spans="1:1">
      <c r="A20190" s="174"/>
    </row>
    <row r="20191" spans="1:1">
      <c r="A20191" s="174"/>
    </row>
    <row r="20192" spans="1:1">
      <c r="A20192" s="174"/>
    </row>
    <row r="20193" spans="1:1">
      <c r="A20193" s="174"/>
    </row>
    <row r="20194" spans="1:1">
      <c r="A20194" s="174"/>
    </row>
    <row r="20195" spans="1:1">
      <c r="A20195" s="174"/>
    </row>
    <row r="20196" spans="1:1">
      <c r="A20196" s="174"/>
    </row>
    <row r="20197" spans="1:1">
      <c r="A20197" s="174"/>
    </row>
    <row r="20198" spans="1:1">
      <c r="A20198" s="174"/>
    </row>
    <row r="20199" spans="1:1">
      <c r="A20199" s="174"/>
    </row>
    <row r="20200" spans="1:1">
      <c r="A20200" s="174"/>
    </row>
    <row r="20201" spans="1:1">
      <c r="A20201" s="174"/>
    </row>
    <row r="20202" spans="1:1">
      <c r="A20202" s="174"/>
    </row>
    <row r="20203" spans="1:1">
      <c r="A20203" s="174"/>
    </row>
    <row r="20204" spans="1:1">
      <c r="A20204" s="174"/>
    </row>
    <row r="20205" spans="1:1">
      <c r="A20205" s="174"/>
    </row>
    <row r="20206" spans="1:1">
      <c r="A20206" s="174"/>
    </row>
    <row r="20207" spans="1:1">
      <c r="A20207" s="174"/>
    </row>
    <row r="20208" spans="1:1">
      <c r="A20208" s="174"/>
    </row>
    <row r="20209" spans="1:1">
      <c r="A20209" s="174"/>
    </row>
    <row r="20210" spans="1:1">
      <c r="A20210" s="174"/>
    </row>
    <row r="20211" spans="1:1">
      <c r="A20211" s="174"/>
    </row>
    <row r="20212" spans="1:1">
      <c r="A20212" s="174"/>
    </row>
    <row r="20213" spans="1:1">
      <c r="A20213" s="174"/>
    </row>
    <row r="20214" spans="1:1">
      <c r="A20214" s="174"/>
    </row>
    <row r="20215" spans="1:1">
      <c r="A20215" s="174"/>
    </row>
    <row r="20216" spans="1:1">
      <c r="A20216" s="174"/>
    </row>
    <row r="20217" spans="1:1">
      <c r="A20217" s="174"/>
    </row>
    <row r="20218" spans="1:1">
      <c r="A20218" s="174"/>
    </row>
    <row r="20219" spans="1:1">
      <c r="A20219" s="174"/>
    </row>
    <row r="20220" spans="1:1">
      <c r="A20220" s="174"/>
    </row>
    <row r="20221" spans="1:1">
      <c r="A20221" s="174"/>
    </row>
    <row r="20222" spans="1:1">
      <c r="A20222" s="174"/>
    </row>
    <row r="20223" spans="1:1">
      <c r="A20223" s="174"/>
    </row>
    <row r="20224" spans="1:1">
      <c r="A20224" s="174"/>
    </row>
    <row r="20225" spans="1:1">
      <c r="A20225" s="174"/>
    </row>
    <row r="20226" spans="1:1">
      <c r="A20226" s="174"/>
    </row>
    <row r="20227" spans="1:1">
      <c r="A20227" s="174"/>
    </row>
    <row r="20228" spans="1:1">
      <c r="A20228" s="174"/>
    </row>
    <row r="20229" spans="1:1">
      <c r="A20229" s="174"/>
    </row>
    <row r="20230" spans="1:1">
      <c r="A20230" s="174"/>
    </row>
    <row r="20231" spans="1:1">
      <c r="A20231" s="174"/>
    </row>
    <row r="20232" spans="1:1">
      <c r="A20232" s="174"/>
    </row>
    <row r="20233" spans="1:1">
      <c r="A20233" s="174"/>
    </row>
    <row r="20234" spans="1:1">
      <c r="A20234" s="174"/>
    </row>
    <row r="20235" spans="1:1">
      <c r="A20235" s="174"/>
    </row>
    <row r="20236" spans="1:1">
      <c r="A20236" s="174"/>
    </row>
    <row r="20237" spans="1:1">
      <c r="A20237" s="174"/>
    </row>
    <row r="20238" spans="1:1">
      <c r="A20238" s="174"/>
    </row>
    <row r="20239" spans="1:1">
      <c r="A20239" s="174"/>
    </row>
    <row r="20240" spans="1:1">
      <c r="A20240" s="174"/>
    </row>
    <row r="20241" spans="1:1">
      <c r="A20241" s="174"/>
    </row>
    <row r="20242" spans="1:1">
      <c r="A20242" s="174"/>
    </row>
    <row r="20243" spans="1:1">
      <c r="A20243" s="174"/>
    </row>
    <row r="20244" spans="1:1">
      <c r="A20244" s="174"/>
    </row>
    <row r="20245" spans="1:1">
      <c r="A20245" s="174"/>
    </row>
    <row r="20246" spans="1:1">
      <c r="A20246" s="174"/>
    </row>
    <row r="20247" spans="1:1">
      <c r="A20247" s="174"/>
    </row>
    <row r="20248" spans="1:1">
      <c r="A20248" s="174"/>
    </row>
    <row r="20249" spans="1:1">
      <c r="A20249" s="174"/>
    </row>
    <row r="20250" spans="1:1">
      <c r="A20250" s="174"/>
    </row>
    <row r="20251" spans="1:1">
      <c r="A20251" s="174"/>
    </row>
    <row r="20252" spans="1:1">
      <c r="A20252" s="174"/>
    </row>
    <row r="20253" spans="1:1">
      <c r="A20253" s="174"/>
    </row>
    <row r="20254" spans="1:1">
      <c r="A20254" s="174"/>
    </row>
    <row r="20255" spans="1:1">
      <c r="A20255" s="174"/>
    </row>
    <row r="20256" spans="1:1">
      <c r="A20256" s="174"/>
    </row>
    <row r="20257" spans="1:1">
      <c r="A20257" s="174"/>
    </row>
    <row r="20258" spans="1:1">
      <c r="A20258" s="174"/>
    </row>
    <row r="20259" spans="1:1">
      <c r="A20259" s="174"/>
    </row>
    <row r="20260" spans="1:1">
      <c r="A20260" s="174"/>
    </row>
    <row r="20261" spans="1:1">
      <c r="A20261" s="174"/>
    </row>
    <row r="20262" spans="1:1">
      <c r="A20262" s="174"/>
    </row>
    <row r="20263" spans="1:1">
      <c r="A20263" s="174"/>
    </row>
    <row r="20264" spans="1:1">
      <c r="A20264" s="174"/>
    </row>
    <row r="20265" spans="1:1">
      <c r="A20265" s="174"/>
    </row>
    <row r="20266" spans="1:1">
      <c r="A20266" s="174"/>
    </row>
    <row r="20267" spans="1:1">
      <c r="A20267" s="174"/>
    </row>
    <row r="20268" spans="1:1">
      <c r="A20268" s="174"/>
    </row>
    <row r="20269" spans="1:1">
      <c r="A20269" s="174"/>
    </row>
    <row r="20270" spans="1:1">
      <c r="A20270" s="174"/>
    </row>
    <row r="20271" spans="1:1">
      <c r="A20271" s="174"/>
    </row>
    <row r="20272" spans="1:1">
      <c r="A20272" s="174"/>
    </row>
    <row r="20273" spans="1:1">
      <c r="A20273" s="174"/>
    </row>
    <row r="20274" spans="1:1">
      <c r="A20274" s="174"/>
    </row>
    <row r="20275" spans="1:1">
      <c r="A20275" s="174"/>
    </row>
    <row r="20276" spans="1:1">
      <c r="A20276" s="174"/>
    </row>
    <row r="20277" spans="1:1">
      <c r="A20277" s="174"/>
    </row>
    <row r="20278" spans="1:1">
      <c r="A20278" s="174"/>
    </row>
    <row r="20279" spans="1:1">
      <c r="A20279" s="174"/>
    </row>
    <row r="20280" spans="1:1">
      <c r="A20280" s="174"/>
    </row>
    <row r="20281" spans="1:1">
      <c r="A20281" s="174"/>
    </row>
    <row r="20282" spans="1:1">
      <c r="A20282" s="174"/>
    </row>
    <row r="20283" spans="1:1">
      <c r="A20283" s="174"/>
    </row>
    <row r="20284" spans="1:1">
      <c r="A20284" s="174"/>
    </row>
    <row r="20285" spans="1:1">
      <c r="A20285" s="174"/>
    </row>
    <row r="20286" spans="1:1">
      <c r="A20286" s="174"/>
    </row>
    <row r="20287" spans="1:1">
      <c r="A20287" s="174"/>
    </row>
    <row r="20288" spans="1:1">
      <c r="A20288" s="174"/>
    </row>
    <row r="20289" spans="1:1">
      <c r="A20289" s="174"/>
    </row>
    <row r="20290" spans="1:1">
      <c r="A20290" s="174"/>
    </row>
    <row r="20291" spans="1:1">
      <c r="A20291" s="174"/>
    </row>
    <row r="20292" spans="1:1">
      <c r="A20292" s="174"/>
    </row>
    <row r="20293" spans="1:1">
      <c r="A20293" s="174"/>
    </row>
    <row r="20294" spans="1:1">
      <c r="A20294" s="174"/>
    </row>
    <row r="20295" spans="1:1">
      <c r="A20295" s="174"/>
    </row>
    <row r="20296" spans="1:1">
      <c r="A20296" s="174"/>
    </row>
    <row r="20297" spans="1:1">
      <c r="A20297" s="174"/>
    </row>
    <row r="20298" spans="1:1">
      <c r="A20298" s="174"/>
    </row>
    <row r="20299" spans="1:1">
      <c r="A20299" s="174"/>
    </row>
    <row r="20300" spans="1:1">
      <c r="A20300" s="174"/>
    </row>
    <row r="20301" spans="1:1">
      <c r="A20301" s="174"/>
    </row>
    <row r="20302" spans="1:1">
      <c r="A20302" s="174"/>
    </row>
    <row r="20303" spans="1:1">
      <c r="A20303" s="174"/>
    </row>
    <row r="20304" spans="1:1">
      <c r="A20304" s="174"/>
    </row>
    <row r="20305" spans="1:1">
      <c r="A20305" s="174"/>
    </row>
    <row r="20306" spans="1:1">
      <c r="A20306" s="174"/>
    </row>
    <row r="20307" spans="1:1">
      <c r="A20307" s="174"/>
    </row>
    <row r="20308" spans="1:1">
      <c r="A20308" s="174"/>
    </row>
    <row r="20309" spans="1:1">
      <c r="A20309" s="174"/>
    </row>
    <row r="20310" spans="1:1">
      <c r="A20310" s="174"/>
    </row>
    <row r="20311" spans="1:1">
      <c r="A20311" s="174"/>
    </row>
    <row r="20312" spans="1:1">
      <c r="A20312" s="174"/>
    </row>
    <row r="20313" spans="1:1">
      <c r="A20313" s="174"/>
    </row>
    <row r="20314" spans="1:1">
      <c r="A20314" s="174"/>
    </row>
    <row r="20315" spans="1:1">
      <c r="A20315" s="174"/>
    </row>
    <row r="20316" spans="1:1">
      <c r="A20316" s="174"/>
    </row>
    <row r="20317" spans="1:1">
      <c r="A20317" s="174"/>
    </row>
    <row r="20318" spans="1:1">
      <c r="A20318" s="174"/>
    </row>
    <row r="20319" spans="1:1">
      <c r="A20319" s="174"/>
    </row>
    <row r="20320" spans="1:1">
      <c r="A20320" s="174"/>
    </row>
    <row r="20321" spans="1:1">
      <c r="A20321" s="174"/>
    </row>
    <row r="20322" spans="1:1">
      <c r="A20322" s="174"/>
    </row>
    <row r="20323" spans="1:1">
      <c r="A20323" s="174"/>
    </row>
    <row r="20324" spans="1:1">
      <c r="A20324" s="174"/>
    </row>
    <row r="20325" spans="1:1">
      <c r="A20325" s="174"/>
    </row>
    <row r="20326" spans="1:1">
      <c r="A20326" s="174"/>
    </row>
    <row r="20327" spans="1:1">
      <c r="A20327" s="174"/>
    </row>
    <row r="20328" spans="1:1">
      <c r="A20328" s="174"/>
    </row>
    <row r="20329" spans="1:1">
      <c r="A20329" s="174"/>
    </row>
    <row r="20330" spans="1:1">
      <c r="A20330" s="174"/>
    </row>
    <row r="20331" spans="1:1">
      <c r="A20331" s="174"/>
    </row>
    <row r="20332" spans="1:1">
      <c r="A20332" s="174"/>
    </row>
    <row r="20333" spans="1:1">
      <c r="A20333" s="174"/>
    </row>
    <row r="20334" spans="1:1">
      <c r="A20334" s="174"/>
    </row>
    <row r="20335" spans="1:1">
      <c r="A20335" s="174"/>
    </row>
    <row r="20336" spans="1:1">
      <c r="A20336" s="174"/>
    </row>
    <row r="20337" spans="1:1">
      <c r="A20337" s="174"/>
    </row>
    <row r="20338" spans="1:1">
      <c r="A20338" s="174"/>
    </row>
    <row r="20339" spans="1:1">
      <c r="A20339" s="174"/>
    </row>
    <row r="20340" spans="1:1">
      <c r="A20340" s="174"/>
    </row>
    <row r="20341" spans="1:1">
      <c r="A20341" s="174"/>
    </row>
    <row r="20342" spans="1:1">
      <c r="A20342" s="174"/>
    </row>
    <row r="20343" spans="1:1">
      <c r="A20343" s="174"/>
    </row>
    <row r="20344" spans="1:1">
      <c r="A20344" s="174"/>
    </row>
    <row r="20345" spans="1:1">
      <c r="A20345" s="174"/>
    </row>
    <row r="20346" spans="1:1">
      <c r="A20346" s="174"/>
    </row>
    <row r="20347" spans="1:1">
      <c r="A20347" s="174"/>
    </row>
    <row r="20348" spans="1:1">
      <c r="A20348" s="174"/>
    </row>
    <row r="20349" spans="1:1">
      <c r="A20349" s="174"/>
    </row>
    <row r="20350" spans="1:1">
      <c r="A20350" s="174"/>
    </row>
    <row r="20351" spans="1:1">
      <c r="A20351" s="174"/>
    </row>
    <row r="20352" spans="1:1">
      <c r="A20352" s="174"/>
    </row>
    <row r="20353" spans="1:1">
      <c r="A20353" s="174"/>
    </row>
    <row r="20354" spans="1:1">
      <c r="A20354" s="174"/>
    </row>
    <row r="20355" spans="1:1">
      <c r="A20355" s="174"/>
    </row>
    <row r="20356" spans="1:1">
      <c r="A20356" s="174"/>
    </row>
    <row r="20357" spans="1:1">
      <c r="A20357" s="174"/>
    </row>
    <row r="20358" spans="1:1">
      <c r="A20358" s="174"/>
    </row>
    <row r="20359" spans="1:1">
      <c r="A20359" s="174"/>
    </row>
    <row r="20360" spans="1:1">
      <c r="A20360" s="174"/>
    </row>
    <row r="20361" spans="1:1">
      <c r="A20361" s="174"/>
    </row>
    <row r="20362" spans="1:1">
      <c r="A20362" s="174"/>
    </row>
    <row r="20363" spans="1:1">
      <c r="A20363" s="174"/>
    </row>
    <row r="20364" spans="1:1">
      <c r="A20364" s="174"/>
    </row>
    <row r="20365" spans="1:1">
      <c r="A20365" s="174"/>
    </row>
    <row r="20366" spans="1:1">
      <c r="A20366" s="174"/>
    </row>
    <row r="20367" spans="1:1">
      <c r="A20367" s="174"/>
    </row>
    <row r="20368" spans="1:1">
      <c r="A20368" s="174"/>
    </row>
    <row r="20369" spans="1:1">
      <c r="A20369" s="174"/>
    </row>
    <row r="20370" spans="1:1">
      <c r="A20370" s="174"/>
    </row>
    <row r="20371" spans="1:1">
      <c r="A20371" s="174"/>
    </row>
    <row r="20372" spans="1:1">
      <c r="A20372" s="174"/>
    </row>
    <row r="20373" spans="1:1">
      <c r="A20373" s="174"/>
    </row>
    <row r="20374" spans="1:1">
      <c r="A20374" s="174"/>
    </row>
    <row r="20375" spans="1:1">
      <c r="A20375" s="174"/>
    </row>
    <row r="20376" spans="1:1">
      <c r="A20376" s="174"/>
    </row>
    <row r="20377" spans="1:1">
      <c r="A20377" s="174"/>
    </row>
    <row r="20378" spans="1:1">
      <c r="A20378" s="174"/>
    </row>
    <row r="20379" spans="1:1">
      <c r="A20379" s="174"/>
    </row>
    <row r="20380" spans="1:1">
      <c r="A20380" s="174"/>
    </row>
    <row r="20381" spans="1:1">
      <c r="A20381" s="174"/>
    </row>
    <row r="20382" spans="1:1">
      <c r="A20382" s="174"/>
    </row>
    <row r="20383" spans="1:1">
      <c r="A20383" s="174"/>
    </row>
    <row r="20384" spans="1:1">
      <c r="A20384" s="174"/>
    </row>
    <row r="20385" spans="1:1">
      <c r="A20385" s="174"/>
    </row>
    <row r="20386" spans="1:1">
      <c r="A20386" s="174"/>
    </row>
    <row r="20387" spans="1:1">
      <c r="A20387" s="174"/>
    </row>
    <row r="20388" spans="1:1">
      <c r="A20388" s="174"/>
    </row>
    <row r="20389" spans="1:1">
      <c r="A20389" s="174"/>
    </row>
    <row r="20390" spans="1:1">
      <c r="A20390" s="174"/>
    </row>
    <row r="20391" spans="1:1">
      <c r="A20391" s="174"/>
    </row>
    <row r="20392" spans="1:1">
      <c r="A20392" s="174"/>
    </row>
    <row r="20393" spans="1:1">
      <c r="A20393" s="174"/>
    </row>
    <row r="20394" spans="1:1">
      <c r="A20394" s="174"/>
    </row>
    <row r="20395" spans="1:1">
      <c r="A20395" s="174"/>
    </row>
    <row r="20396" spans="1:1">
      <c r="A20396" s="174"/>
    </row>
    <row r="20397" spans="1:1">
      <c r="A20397" s="174"/>
    </row>
    <row r="20398" spans="1:1">
      <c r="A20398" s="174"/>
    </row>
    <row r="20399" spans="1:1">
      <c r="A20399" s="174"/>
    </row>
    <row r="20400" spans="1:1">
      <c r="A20400" s="174"/>
    </row>
    <row r="20401" spans="1:1">
      <c r="A20401" s="174"/>
    </row>
    <row r="20402" spans="1:1">
      <c r="A20402" s="174"/>
    </row>
    <row r="20403" spans="1:1">
      <c r="A20403" s="174"/>
    </row>
    <row r="20404" spans="1:1">
      <c r="A20404" s="174"/>
    </row>
    <row r="20405" spans="1:1">
      <c r="A20405" s="174"/>
    </row>
    <row r="20406" spans="1:1">
      <c r="A20406" s="174"/>
    </row>
    <row r="20407" spans="1:1">
      <c r="A20407" s="174"/>
    </row>
    <row r="20408" spans="1:1">
      <c r="A20408" s="174"/>
    </row>
    <row r="20409" spans="1:1">
      <c r="A20409" s="174"/>
    </row>
    <row r="20410" spans="1:1">
      <c r="A20410" s="174"/>
    </row>
    <row r="20411" spans="1:1">
      <c r="A20411" s="174"/>
    </row>
    <row r="20412" spans="1:1">
      <c r="A20412" s="174"/>
    </row>
    <row r="20413" spans="1:1">
      <c r="A20413" s="174"/>
    </row>
    <row r="20414" spans="1:1">
      <c r="A20414" s="174"/>
    </row>
    <row r="20415" spans="1:1">
      <c r="A20415" s="174"/>
    </row>
    <row r="20416" spans="1:1">
      <c r="A20416" s="174"/>
    </row>
    <row r="20417" spans="1:1">
      <c r="A20417" s="174"/>
    </row>
    <row r="20418" spans="1:1">
      <c r="A20418" s="174"/>
    </row>
    <row r="20419" spans="1:1">
      <c r="A20419" s="174"/>
    </row>
    <row r="20420" spans="1:1">
      <c r="A20420" s="174"/>
    </row>
    <row r="20421" spans="1:1">
      <c r="A20421" s="174"/>
    </row>
    <row r="20422" spans="1:1">
      <c r="A20422" s="174"/>
    </row>
    <row r="20423" spans="1:1">
      <c r="A20423" s="174"/>
    </row>
    <row r="20424" spans="1:1">
      <c r="A20424" s="174"/>
    </row>
    <row r="20425" spans="1:1">
      <c r="A20425" s="174"/>
    </row>
    <row r="20426" spans="1:1">
      <c r="A20426" s="174"/>
    </row>
    <row r="20427" spans="1:1">
      <c r="A20427" s="174"/>
    </row>
    <row r="20428" spans="1:1">
      <c r="A20428" s="174"/>
    </row>
    <row r="20429" spans="1:1">
      <c r="A20429" s="174"/>
    </row>
    <row r="20430" spans="1:1">
      <c r="A20430" s="174"/>
    </row>
    <row r="20431" spans="1:1">
      <c r="A20431" s="174"/>
    </row>
    <row r="20432" spans="1:1">
      <c r="A20432" s="174"/>
    </row>
    <row r="20433" spans="1:1">
      <c r="A20433" s="174"/>
    </row>
    <row r="20434" spans="1:1">
      <c r="A20434" s="174"/>
    </row>
    <row r="20435" spans="1:1">
      <c r="A20435" s="174"/>
    </row>
    <row r="20436" spans="1:1">
      <c r="A20436" s="174"/>
    </row>
    <row r="20437" spans="1:1">
      <c r="A20437" s="174"/>
    </row>
    <row r="20438" spans="1:1">
      <c r="A20438" s="174"/>
    </row>
    <row r="20439" spans="1:1">
      <c r="A20439" s="174"/>
    </row>
    <row r="20440" spans="1:1">
      <c r="A20440" s="174"/>
    </row>
    <row r="20441" spans="1:1">
      <c r="A20441" s="174"/>
    </row>
    <row r="20442" spans="1:1">
      <c r="A20442" s="174"/>
    </row>
    <row r="20443" spans="1:1">
      <c r="A20443" s="174"/>
    </row>
    <row r="20444" spans="1:1">
      <c r="A20444" s="174"/>
    </row>
    <row r="20445" spans="1:1">
      <c r="A20445" s="174"/>
    </row>
    <row r="20446" spans="1:1">
      <c r="A20446" s="174"/>
    </row>
    <row r="20447" spans="1:1">
      <c r="A20447" s="174"/>
    </row>
    <row r="20448" spans="1:1">
      <c r="A20448" s="174"/>
    </row>
    <row r="20449" spans="1:1">
      <c r="A20449" s="174"/>
    </row>
    <row r="20450" spans="1:1">
      <c r="A20450" s="174"/>
    </row>
    <row r="20451" spans="1:1">
      <c r="A20451" s="174"/>
    </row>
    <row r="20452" spans="1:1">
      <c r="A20452" s="174"/>
    </row>
    <row r="20453" spans="1:1">
      <c r="A20453" s="174"/>
    </row>
    <row r="20454" spans="1:1">
      <c r="A20454" s="174"/>
    </row>
    <row r="20455" spans="1:1">
      <c r="A20455" s="174"/>
    </row>
    <row r="20456" spans="1:1">
      <c r="A20456" s="174"/>
    </row>
    <row r="20457" spans="1:1">
      <c r="A20457" s="174"/>
    </row>
    <row r="20458" spans="1:1">
      <c r="A20458" s="174"/>
    </row>
    <row r="20459" spans="1:1">
      <c r="A20459" s="174"/>
    </row>
    <row r="20460" spans="1:1">
      <c r="A20460" s="174"/>
    </row>
    <row r="20461" spans="1:1">
      <c r="A20461" s="174"/>
    </row>
    <row r="20462" spans="1:1">
      <c r="A20462" s="174"/>
    </row>
    <row r="20463" spans="1:1">
      <c r="A20463" s="174"/>
    </row>
    <row r="20464" spans="1:1">
      <c r="A20464" s="174"/>
    </row>
    <row r="20465" spans="1:1">
      <c r="A20465" s="174"/>
    </row>
    <row r="20466" spans="1:1">
      <c r="A20466" s="174"/>
    </row>
    <row r="20467" spans="1:1">
      <c r="A20467" s="174"/>
    </row>
    <row r="20468" spans="1:1">
      <c r="A20468" s="174"/>
    </row>
    <row r="20469" spans="1:1">
      <c r="A20469" s="174"/>
    </row>
    <row r="20470" spans="1:1">
      <c r="A20470" s="174"/>
    </row>
    <row r="20471" spans="1:1">
      <c r="A20471" s="174"/>
    </row>
    <row r="20472" spans="1:1">
      <c r="A20472" s="174"/>
    </row>
    <row r="20473" spans="1:1">
      <c r="A20473" s="174"/>
    </row>
    <row r="20474" spans="1:1">
      <c r="A20474" s="174"/>
    </row>
    <row r="20475" spans="1:1">
      <c r="A20475" s="174"/>
    </row>
    <row r="20476" spans="1:1">
      <c r="A20476" s="174"/>
    </row>
    <row r="20477" spans="1:1">
      <c r="A20477" s="174"/>
    </row>
    <row r="20478" spans="1:1">
      <c r="A20478" s="174"/>
    </row>
    <row r="20479" spans="1:1">
      <c r="A20479" s="174"/>
    </row>
    <row r="20480" spans="1:1">
      <c r="A20480" s="174"/>
    </row>
    <row r="20481" spans="1:1">
      <c r="A20481" s="174"/>
    </row>
    <row r="20482" spans="1:1">
      <c r="A20482" s="174"/>
    </row>
    <row r="20483" spans="1:1">
      <c r="A20483" s="174"/>
    </row>
    <row r="20484" spans="1:1">
      <c r="A20484" s="174"/>
    </row>
    <row r="20485" spans="1:1">
      <c r="A20485" s="174"/>
    </row>
    <row r="20486" spans="1:1">
      <c r="A20486" s="174"/>
    </row>
    <row r="20487" spans="1:1">
      <c r="A20487" s="174"/>
    </row>
    <row r="20488" spans="1:1">
      <c r="A20488" s="174"/>
    </row>
    <row r="20489" spans="1:1">
      <c r="A20489" s="174"/>
    </row>
    <row r="20490" spans="1:1">
      <c r="A20490" s="174"/>
    </row>
    <row r="20491" spans="1:1">
      <c r="A20491" s="174"/>
    </row>
    <row r="20492" spans="1:1">
      <c r="A20492" s="174"/>
    </row>
    <row r="20493" spans="1:1">
      <c r="A20493" s="174"/>
    </row>
    <row r="20494" spans="1:1">
      <c r="A20494" s="174"/>
    </row>
    <row r="20495" spans="1:1">
      <c r="A20495" s="174"/>
    </row>
    <row r="20496" spans="1:1">
      <c r="A20496" s="174"/>
    </row>
    <row r="20497" spans="1:1">
      <c r="A20497" s="174"/>
    </row>
    <row r="20498" spans="1:1">
      <c r="A20498" s="174"/>
    </row>
    <row r="20499" spans="1:1">
      <c r="A20499" s="174"/>
    </row>
    <row r="20500" spans="1:1">
      <c r="A20500" s="174"/>
    </row>
    <row r="20501" spans="1:1">
      <c r="A20501" s="174"/>
    </row>
    <row r="20502" spans="1:1">
      <c r="A20502" s="174"/>
    </row>
    <row r="20503" spans="1:1">
      <c r="A20503" s="174"/>
    </row>
    <row r="20504" spans="1:1">
      <c r="A20504" s="174"/>
    </row>
    <row r="20505" spans="1:1">
      <c r="A20505" s="174"/>
    </row>
    <row r="20506" spans="1:1">
      <c r="A20506" s="174"/>
    </row>
    <row r="20507" spans="1:1">
      <c r="A20507" s="174"/>
    </row>
    <row r="20508" spans="1:1">
      <c r="A20508" s="174"/>
    </row>
    <row r="20509" spans="1:1">
      <c r="A20509" s="174"/>
    </row>
    <row r="20510" spans="1:1">
      <c r="A20510" s="174"/>
    </row>
    <row r="20511" spans="1:1">
      <c r="A20511" s="174"/>
    </row>
    <row r="20512" spans="1:1">
      <c r="A20512" s="174"/>
    </row>
    <row r="20513" spans="1:1">
      <c r="A20513" s="174"/>
    </row>
    <row r="20514" spans="1:1">
      <c r="A20514" s="174"/>
    </row>
    <row r="20515" spans="1:1">
      <c r="A20515" s="174"/>
    </row>
    <row r="20516" spans="1:1">
      <c r="A20516" s="174"/>
    </row>
    <row r="20517" spans="1:1">
      <c r="A20517" s="174"/>
    </row>
    <row r="20518" spans="1:1">
      <c r="A20518" s="174"/>
    </row>
    <row r="20519" spans="1:1">
      <c r="A20519" s="174"/>
    </row>
    <row r="20520" spans="1:1">
      <c r="A20520" s="174"/>
    </row>
    <row r="20521" spans="1:1">
      <c r="A20521" s="174"/>
    </row>
    <row r="20522" spans="1:1">
      <c r="A20522" s="174"/>
    </row>
    <row r="20523" spans="1:1">
      <c r="A20523" s="174"/>
    </row>
    <row r="20524" spans="1:1">
      <c r="A20524" s="174"/>
    </row>
    <row r="20525" spans="1:1">
      <c r="A20525" s="174"/>
    </row>
    <row r="20526" spans="1:1">
      <c r="A20526" s="174"/>
    </row>
    <row r="20527" spans="1:1">
      <c r="A20527" s="174"/>
    </row>
    <row r="20528" spans="1:1">
      <c r="A20528" s="174"/>
    </row>
    <row r="20529" spans="1:1">
      <c r="A20529" s="174"/>
    </row>
    <row r="20530" spans="1:1">
      <c r="A20530" s="174"/>
    </row>
    <row r="20531" spans="1:1">
      <c r="A20531" s="174"/>
    </row>
    <row r="20532" spans="1:1">
      <c r="A20532" s="174"/>
    </row>
    <row r="20533" spans="1:1">
      <c r="A20533" s="174"/>
    </row>
    <row r="20534" spans="1:1">
      <c r="A20534" s="174"/>
    </row>
    <row r="20535" spans="1:1">
      <c r="A20535" s="174"/>
    </row>
    <row r="20536" spans="1:1">
      <c r="A20536" s="174"/>
    </row>
    <row r="20537" spans="1:1">
      <c r="A20537" s="174"/>
    </row>
    <row r="20538" spans="1:1">
      <c r="A20538" s="174"/>
    </row>
    <row r="20539" spans="1:1">
      <c r="A20539" s="174"/>
    </row>
    <row r="20540" spans="1:1">
      <c r="A20540" s="174"/>
    </row>
    <row r="20541" spans="1:1">
      <c r="A20541" s="174"/>
    </row>
    <row r="20542" spans="1:1">
      <c r="A20542" s="174"/>
    </row>
    <row r="20543" spans="1:1">
      <c r="A20543" s="174"/>
    </row>
    <row r="20544" spans="1:1">
      <c r="A20544" s="174"/>
    </row>
    <row r="20545" spans="1:1">
      <c r="A20545" s="174"/>
    </row>
    <row r="20546" spans="1:1">
      <c r="A20546" s="174"/>
    </row>
    <row r="20547" spans="1:1">
      <c r="A20547" s="174"/>
    </row>
    <row r="20548" spans="1:1">
      <c r="A20548" s="174"/>
    </row>
    <row r="20549" spans="1:1">
      <c r="A20549" s="174"/>
    </row>
    <row r="20550" spans="1:1">
      <c r="A20550" s="174"/>
    </row>
    <row r="20551" spans="1:1">
      <c r="A20551" s="174"/>
    </row>
    <row r="20552" spans="1:1">
      <c r="A20552" s="174"/>
    </row>
    <row r="20553" spans="1:1">
      <c r="A20553" s="174"/>
    </row>
    <row r="20554" spans="1:1">
      <c r="A20554" s="174"/>
    </row>
    <row r="20555" spans="1:1">
      <c r="A20555" s="174"/>
    </row>
    <row r="20556" spans="1:1">
      <c r="A20556" s="174"/>
    </row>
    <row r="20557" spans="1:1">
      <c r="A20557" s="174"/>
    </row>
    <row r="20558" spans="1:1">
      <c r="A20558" s="174"/>
    </row>
    <row r="20559" spans="1:1">
      <c r="A20559" s="174"/>
    </row>
    <row r="20560" spans="1:1">
      <c r="A20560" s="174"/>
    </row>
    <row r="20561" spans="1:1">
      <c r="A20561" s="174"/>
    </row>
    <row r="20562" spans="1:1">
      <c r="A20562" s="174"/>
    </row>
    <row r="20563" spans="1:1">
      <c r="A20563" s="174"/>
    </row>
    <row r="20564" spans="1:1">
      <c r="A20564" s="174"/>
    </row>
    <row r="20565" spans="1:1">
      <c r="A20565" s="174"/>
    </row>
    <row r="20566" spans="1:1">
      <c r="A20566" s="174"/>
    </row>
    <row r="20567" spans="1:1">
      <c r="A20567" s="174"/>
    </row>
    <row r="20568" spans="1:1">
      <c r="A20568" s="174"/>
    </row>
    <row r="20569" spans="1:1">
      <c r="A20569" s="174"/>
    </row>
    <row r="20570" spans="1:1">
      <c r="A20570" s="174"/>
    </row>
    <row r="20571" spans="1:1">
      <c r="A20571" s="174"/>
    </row>
    <row r="20572" spans="1:1">
      <c r="A20572" s="174"/>
    </row>
    <row r="20573" spans="1:1">
      <c r="A20573" s="174"/>
    </row>
    <row r="20574" spans="1:1">
      <c r="A20574" s="174"/>
    </row>
    <row r="20575" spans="1:1">
      <c r="A20575" s="174"/>
    </row>
    <row r="20576" spans="1:1">
      <c r="A20576" s="174"/>
    </row>
    <row r="20577" spans="1:1">
      <c r="A20577" s="174"/>
    </row>
    <row r="20578" spans="1:1">
      <c r="A20578" s="174"/>
    </row>
    <row r="20579" spans="1:1">
      <c r="A20579" s="174"/>
    </row>
    <row r="20580" spans="1:1">
      <c r="A20580" s="174"/>
    </row>
    <row r="20581" spans="1:1">
      <c r="A20581" s="174"/>
    </row>
    <row r="20582" spans="1:1">
      <c r="A20582" s="174"/>
    </row>
    <row r="20583" spans="1:1">
      <c r="A20583" s="174"/>
    </row>
    <row r="20584" spans="1:1">
      <c r="A20584" s="174"/>
    </row>
    <row r="20585" spans="1:1">
      <c r="A20585" s="174"/>
    </row>
    <row r="20586" spans="1:1">
      <c r="A20586" s="174"/>
    </row>
    <row r="20587" spans="1:1">
      <c r="A20587" s="174"/>
    </row>
    <row r="20588" spans="1:1">
      <c r="A20588" s="174"/>
    </row>
    <row r="20589" spans="1:1">
      <c r="A20589" s="174"/>
    </row>
    <row r="20590" spans="1:1">
      <c r="A20590" s="174"/>
    </row>
    <row r="20591" spans="1:1">
      <c r="A20591" s="174"/>
    </row>
    <row r="20592" spans="1:1">
      <c r="A20592" s="174"/>
    </row>
    <row r="20593" spans="1:1">
      <c r="A20593" s="174"/>
    </row>
    <row r="20594" spans="1:1">
      <c r="A20594" s="174"/>
    </row>
    <row r="20595" spans="1:1">
      <c r="A20595" s="174"/>
    </row>
    <row r="20596" spans="1:1">
      <c r="A20596" s="174"/>
    </row>
    <row r="20597" spans="1:1">
      <c r="A20597" s="174"/>
    </row>
    <row r="20598" spans="1:1">
      <c r="A20598" s="174"/>
    </row>
    <row r="20599" spans="1:1">
      <c r="A20599" s="174"/>
    </row>
    <row r="20600" spans="1:1">
      <c r="A20600" s="174"/>
    </row>
    <row r="20601" spans="1:1">
      <c r="A20601" s="174"/>
    </row>
    <row r="20602" spans="1:1">
      <c r="A20602" s="174"/>
    </row>
    <row r="20603" spans="1:1">
      <c r="A20603" s="174"/>
    </row>
    <row r="20604" spans="1:1">
      <c r="A20604" s="174"/>
    </row>
    <row r="20605" spans="1:1">
      <c r="A20605" s="174"/>
    </row>
    <row r="20606" spans="1:1">
      <c r="A20606" s="174"/>
    </row>
    <row r="20607" spans="1:1">
      <c r="A20607" s="174"/>
    </row>
    <row r="20608" spans="1:1">
      <c r="A20608" s="174"/>
    </row>
    <row r="20609" spans="1:1">
      <c r="A20609" s="174"/>
    </row>
    <row r="20610" spans="1:1">
      <c r="A20610" s="174"/>
    </row>
    <row r="20611" spans="1:1">
      <c r="A20611" s="174"/>
    </row>
    <row r="20612" spans="1:1">
      <c r="A20612" s="174"/>
    </row>
    <row r="20613" spans="1:1">
      <c r="A20613" s="174"/>
    </row>
    <row r="20614" spans="1:1">
      <c r="A20614" s="174"/>
    </row>
    <row r="20615" spans="1:1">
      <c r="A20615" s="174"/>
    </row>
    <row r="20616" spans="1:1">
      <c r="A20616" s="174"/>
    </row>
    <row r="20617" spans="1:1">
      <c r="A20617" s="174"/>
    </row>
    <row r="20618" spans="1:1">
      <c r="A20618" s="174"/>
    </row>
    <row r="20619" spans="1:1">
      <c r="A20619" s="174"/>
    </row>
    <row r="20620" spans="1:1">
      <c r="A20620" s="174"/>
    </row>
    <row r="20621" spans="1:1">
      <c r="A20621" s="174"/>
    </row>
    <row r="20622" spans="1:1">
      <c r="A20622" s="174"/>
    </row>
    <row r="20623" spans="1:1">
      <c r="A20623" s="174"/>
    </row>
    <row r="20624" spans="1:1">
      <c r="A20624" s="174"/>
    </row>
    <row r="20625" spans="1:1">
      <c r="A20625" s="174"/>
    </row>
    <row r="20626" spans="1:1">
      <c r="A20626" s="174"/>
    </row>
    <row r="20627" spans="1:1">
      <c r="A20627" s="174"/>
    </row>
    <row r="20628" spans="1:1">
      <c r="A20628" s="174"/>
    </row>
    <row r="20629" spans="1:1">
      <c r="A20629" s="174"/>
    </row>
    <row r="20630" spans="1:1">
      <c r="A20630" s="174"/>
    </row>
    <row r="20631" spans="1:1">
      <c r="A20631" s="174"/>
    </row>
    <row r="20632" spans="1:1">
      <c r="A20632" s="174"/>
    </row>
    <row r="20633" spans="1:1">
      <c r="A20633" s="174"/>
    </row>
    <row r="20634" spans="1:1">
      <c r="A20634" s="174"/>
    </row>
    <row r="20635" spans="1:1">
      <c r="A20635" s="174"/>
    </row>
    <row r="20636" spans="1:1">
      <c r="A20636" s="174"/>
    </row>
    <row r="20637" spans="1:1">
      <c r="A20637" s="174"/>
    </row>
    <row r="20638" spans="1:1">
      <c r="A20638" s="174"/>
    </row>
    <row r="20639" spans="1:1">
      <c r="A20639" s="174"/>
    </row>
    <row r="20640" spans="1:1">
      <c r="A20640" s="174"/>
    </row>
    <row r="20641" spans="1:1">
      <c r="A20641" s="174"/>
    </row>
    <row r="20642" spans="1:1">
      <c r="A20642" s="174"/>
    </row>
    <row r="20643" spans="1:1">
      <c r="A20643" s="174"/>
    </row>
    <row r="20644" spans="1:1">
      <c r="A20644" s="174"/>
    </row>
    <row r="20645" spans="1:1">
      <c r="A20645" s="174"/>
    </row>
    <row r="20646" spans="1:1">
      <c r="A20646" s="174"/>
    </row>
    <row r="20647" spans="1:1">
      <c r="A20647" s="174"/>
    </row>
    <row r="20648" spans="1:1">
      <c r="A20648" s="174"/>
    </row>
    <row r="20649" spans="1:1">
      <c r="A20649" s="174"/>
    </row>
    <row r="20650" spans="1:1">
      <c r="A20650" s="174"/>
    </row>
    <row r="20651" spans="1:1">
      <c r="A20651" s="174"/>
    </row>
    <row r="20652" spans="1:1">
      <c r="A20652" s="174"/>
    </row>
    <row r="20653" spans="1:1">
      <c r="A20653" s="174"/>
    </row>
    <row r="20654" spans="1:1">
      <c r="A20654" s="174"/>
    </row>
    <row r="20655" spans="1:1">
      <c r="A20655" s="174"/>
    </row>
    <row r="20656" spans="1:1">
      <c r="A20656" s="174"/>
    </row>
    <row r="20657" spans="1:1">
      <c r="A20657" s="174"/>
    </row>
    <row r="20658" spans="1:1">
      <c r="A20658" s="174"/>
    </row>
    <row r="20659" spans="1:1">
      <c r="A20659" s="174"/>
    </row>
    <row r="20660" spans="1:1">
      <c r="A20660" s="174"/>
    </row>
    <row r="20661" spans="1:1">
      <c r="A20661" s="174"/>
    </row>
    <row r="20662" spans="1:1">
      <c r="A20662" s="174"/>
    </row>
    <row r="20663" spans="1:1">
      <c r="A20663" s="174"/>
    </row>
    <row r="20664" spans="1:1">
      <c r="A20664" s="174"/>
    </row>
    <row r="20665" spans="1:1">
      <c r="A20665" s="174"/>
    </row>
    <row r="20666" spans="1:1">
      <c r="A20666" s="174"/>
    </row>
    <row r="20667" spans="1:1">
      <c r="A20667" s="174"/>
    </row>
    <row r="20668" spans="1:1">
      <c r="A20668" s="174"/>
    </row>
    <row r="20669" spans="1:1">
      <c r="A20669" s="174"/>
    </row>
    <row r="20670" spans="1:1">
      <c r="A20670" s="174"/>
    </row>
    <row r="20671" spans="1:1">
      <c r="A20671" s="174"/>
    </row>
    <row r="20672" spans="1:1">
      <c r="A20672" s="174"/>
    </row>
    <row r="20673" spans="1:1">
      <c r="A20673" s="174"/>
    </row>
    <row r="20674" spans="1:1">
      <c r="A20674" s="174"/>
    </row>
    <row r="20675" spans="1:1">
      <c r="A20675" s="174"/>
    </row>
    <row r="20676" spans="1:1">
      <c r="A20676" s="174"/>
    </row>
    <row r="20677" spans="1:1">
      <c r="A20677" s="174"/>
    </row>
    <row r="20678" spans="1:1">
      <c r="A20678" s="174"/>
    </row>
    <row r="20679" spans="1:1">
      <c r="A20679" s="174"/>
    </row>
    <row r="20680" spans="1:1">
      <c r="A20680" s="174"/>
    </row>
    <row r="20681" spans="1:1">
      <c r="A20681" s="174"/>
    </row>
    <row r="20682" spans="1:1">
      <c r="A20682" s="174"/>
    </row>
    <row r="20683" spans="1:1">
      <c r="A20683" s="174"/>
    </row>
    <row r="20684" spans="1:1">
      <c r="A20684" s="174"/>
    </row>
    <row r="20685" spans="1:1">
      <c r="A20685" s="174"/>
    </row>
    <row r="20686" spans="1:1">
      <c r="A20686" s="174"/>
    </row>
    <row r="20687" spans="1:1">
      <c r="A20687" s="174"/>
    </row>
    <row r="20688" spans="1:1">
      <c r="A20688" s="174"/>
    </row>
    <row r="20689" spans="1:1">
      <c r="A20689" s="174"/>
    </row>
    <row r="20690" spans="1:1">
      <c r="A20690" s="174"/>
    </row>
    <row r="20691" spans="1:1">
      <c r="A20691" s="174"/>
    </row>
    <row r="20692" spans="1:1">
      <c r="A20692" s="174"/>
    </row>
    <row r="20693" spans="1:1">
      <c r="A20693" s="174"/>
    </row>
    <row r="20694" spans="1:1">
      <c r="A20694" s="174"/>
    </row>
    <row r="20695" spans="1:1">
      <c r="A20695" s="174"/>
    </row>
    <row r="20696" spans="1:1">
      <c r="A20696" s="174"/>
    </row>
    <row r="20697" spans="1:1">
      <c r="A20697" s="174"/>
    </row>
    <row r="20698" spans="1:1">
      <c r="A20698" s="174"/>
    </row>
    <row r="20699" spans="1:1">
      <c r="A20699" s="174"/>
    </row>
    <row r="20700" spans="1:1">
      <c r="A20700" s="174"/>
    </row>
    <row r="20701" spans="1:1">
      <c r="A20701" s="174"/>
    </row>
    <row r="20702" spans="1:1">
      <c r="A20702" s="174"/>
    </row>
    <row r="20703" spans="1:1">
      <c r="A20703" s="174"/>
    </row>
    <row r="20704" spans="1:1">
      <c r="A20704" s="174"/>
    </row>
    <row r="20705" spans="1:1">
      <c r="A20705" s="174"/>
    </row>
    <row r="20706" spans="1:1">
      <c r="A20706" s="174"/>
    </row>
    <row r="20707" spans="1:1">
      <c r="A20707" s="174"/>
    </row>
    <row r="20708" spans="1:1">
      <c r="A20708" s="174"/>
    </row>
    <row r="20709" spans="1:1">
      <c r="A20709" s="174"/>
    </row>
    <row r="20710" spans="1:1">
      <c r="A20710" s="174"/>
    </row>
    <row r="20711" spans="1:1">
      <c r="A20711" s="174"/>
    </row>
    <row r="20712" spans="1:1">
      <c r="A20712" s="174"/>
    </row>
    <row r="20713" spans="1:1">
      <c r="A20713" s="174"/>
    </row>
    <row r="20714" spans="1:1">
      <c r="A20714" s="174"/>
    </row>
    <row r="20715" spans="1:1">
      <c r="A20715" s="174"/>
    </row>
    <row r="20716" spans="1:1">
      <c r="A20716" s="174"/>
    </row>
    <row r="20717" spans="1:1">
      <c r="A20717" s="174"/>
    </row>
    <row r="20718" spans="1:1">
      <c r="A20718" s="174"/>
    </row>
    <row r="20719" spans="1:1">
      <c r="A20719" s="174"/>
    </row>
    <row r="20720" spans="1:1">
      <c r="A20720" s="174"/>
    </row>
    <row r="20721" spans="1:1">
      <c r="A20721" s="174"/>
    </row>
    <row r="20722" spans="1:1">
      <c r="A20722" s="174"/>
    </row>
    <row r="20723" spans="1:1">
      <c r="A20723" s="174"/>
    </row>
    <row r="20724" spans="1:1">
      <c r="A20724" s="174"/>
    </row>
    <row r="20725" spans="1:1">
      <c r="A20725" s="174"/>
    </row>
    <row r="20726" spans="1:1">
      <c r="A20726" s="174"/>
    </row>
    <row r="20727" spans="1:1">
      <c r="A20727" s="174"/>
    </row>
    <row r="20728" spans="1:1">
      <c r="A20728" s="174"/>
    </row>
    <row r="20729" spans="1:1">
      <c r="A20729" s="174"/>
    </row>
    <row r="20730" spans="1:1">
      <c r="A20730" s="174"/>
    </row>
    <row r="20731" spans="1:1">
      <c r="A20731" s="174"/>
    </row>
    <row r="20732" spans="1:1">
      <c r="A20732" s="174"/>
    </row>
    <row r="20733" spans="1:1">
      <c r="A20733" s="174"/>
    </row>
    <row r="20734" spans="1:1">
      <c r="A20734" s="174"/>
    </row>
    <row r="20735" spans="1:1">
      <c r="A20735" s="174"/>
    </row>
    <row r="20736" spans="1:1">
      <c r="A20736" s="174"/>
    </row>
    <row r="20737" spans="1:1">
      <c r="A20737" s="174"/>
    </row>
    <row r="20738" spans="1:1">
      <c r="A20738" s="174"/>
    </row>
    <row r="20739" spans="1:1">
      <c r="A20739" s="174"/>
    </row>
    <row r="20740" spans="1:1">
      <c r="A20740" s="174"/>
    </row>
    <row r="20741" spans="1:1">
      <c r="A20741" s="174"/>
    </row>
    <row r="20742" spans="1:1">
      <c r="A20742" s="174"/>
    </row>
    <row r="20743" spans="1:1">
      <c r="A20743" s="174"/>
    </row>
    <row r="20744" spans="1:1">
      <c r="A20744" s="174"/>
    </row>
    <row r="20745" spans="1:1">
      <c r="A20745" s="174"/>
    </row>
    <row r="20746" spans="1:1">
      <c r="A20746" s="174"/>
    </row>
    <row r="20747" spans="1:1">
      <c r="A20747" s="174"/>
    </row>
    <row r="20748" spans="1:1">
      <c r="A20748" s="174"/>
    </row>
    <row r="20749" spans="1:1">
      <c r="A20749" s="174"/>
    </row>
    <row r="20750" spans="1:1">
      <c r="A20750" s="174"/>
    </row>
    <row r="20751" spans="1:1">
      <c r="A20751" s="174"/>
    </row>
    <row r="20752" spans="1:1">
      <c r="A20752" s="174"/>
    </row>
    <row r="20753" spans="1:1">
      <c r="A20753" s="174"/>
    </row>
    <row r="20754" spans="1:1">
      <c r="A20754" s="174"/>
    </row>
    <row r="20755" spans="1:1">
      <c r="A20755" s="174"/>
    </row>
    <row r="20756" spans="1:1">
      <c r="A20756" s="174"/>
    </row>
    <row r="20757" spans="1:1">
      <c r="A20757" s="174"/>
    </row>
    <row r="20758" spans="1:1">
      <c r="A20758" s="174"/>
    </row>
    <row r="20759" spans="1:1">
      <c r="A20759" s="174"/>
    </row>
    <row r="20760" spans="1:1">
      <c r="A20760" s="174"/>
    </row>
    <row r="20761" spans="1:1">
      <c r="A20761" s="174"/>
    </row>
    <row r="20762" spans="1:1">
      <c r="A20762" s="174"/>
    </row>
    <row r="20763" spans="1:1">
      <c r="A20763" s="174"/>
    </row>
    <row r="20764" spans="1:1">
      <c r="A20764" s="174"/>
    </row>
    <row r="20765" spans="1:1">
      <c r="A20765" s="174"/>
    </row>
    <row r="20766" spans="1:1">
      <c r="A20766" s="174"/>
    </row>
    <row r="20767" spans="1:1">
      <c r="A20767" s="174"/>
    </row>
    <row r="20768" spans="1:1">
      <c r="A20768" s="174"/>
    </row>
    <row r="20769" spans="1:1">
      <c r="A20769" s="174"/>
    </row>
    <row r="20770" spans="1:1">
      <c r="A20770" s="174"/>
    </row>
    <row r="20771" spans="1:1">
      <c r="A20771" s="174"/>
    </row>
    <row r="20772" spans="1:1">
      <c r="A20772" s="174"/>
    </row>
    <row r="20773" spans="1:1">
      <c r="A20773" s="174"/>
    </row>
    <row r="20774" spans="1:1">
      <c r="A20774" s="174"/>
    </row>
    <row r="20775" spans="1:1">
      <c r="A20775" s="174"/>
    </row>
    <row r="20776" spans="1:1">
      <c r="A20776" s="174"/>
    </row>
    <row r="20777" spans="1:1">
      <c r="A20777" s="174"/>
    </row>
    <row r="20778" spans="1:1">
      <c r="A20778" s="174"/>
    </row>
    <row r="20779" spans="1:1">
      <c r="A20779" s="174"/>
    </row>
    <row r="20780" spans="1:1">
      <c r="A20780" s="174"/>
    </row>
    <row r="20781" spans="1:1">
      <c r="A20781" s="174"/>
    </row>
    <row r="20782" spans="1:1">
      <c r="A20782" s="174"/>
    </row>
    <row r="20783" spans="1:1">
      <c r="A20783" s="174"/>
    </row>
    <row r="20784" spans="1:1">
      <c r="A20784" s="174"/>
    </row>
    <row r="20785" spans="1:1">
      <c r="A20785" s="174"/>
    </row>
    <row r="20786" spans="1:1">
      <c r="A20786" s="174"/>
    </row>
    <row r="20787" spans="1:1">
      <c r="A20787" s="174"/>
    </row>
    <row r="20788" spans="1:1">
      <c r="A20788" s="174"/>
    </row>
    <row r="20789" spans="1:1">
      <c r="A20789" s="174"/>
    </row>
    <row r="20790" spans="1:1">
      <c r="A20790" s="174"/>
    </row>
    <row r="20791" spans="1:1">
      <c r="A20791" s="174"/>
    </row>
    <row r="20792" spans="1:1">
      <c r="A20792" s="174"/>
    </row>
    <row r="20793" spans="1:1">
      <c r="A20793" s="174"/>
    </row>
    <row r="20794" spans="1:1">
      <c r="A20794" s="174"/>
    </row>
    <row r="20795" spans="1:1">
      <c r="A20795" s="174"/>
    </row>
    <row r="20796" spans="1:1">
      <c r="A20796" s="174"/>
    </row>
    <row r="20797" spans="1:1">
      <c r="A20797" s="174"/>
    </row>
    <row r="20798" spans="1:1">
      <c r="A20798" s="174"/>
    </row>
    <row r="20799" spans="1:1">
      <c r="A20799" s="174"/>
    </row>
    <row r="20800" spans="1:1">
      <c r="A20800" s="174"/>
    </row>
    <row r="20801" spans="1:1">
      <c r="A20801" s="174"/>
    </row>
    <row r="20802" spans="1:1">
      <c r="A20802" s="174"/>
    </row>
    <row r="20803" spans="1:1">
      <c r="A20803" s="174"/>
    </row>
    <row r="20804" spans="1:1">
      <c r="A20804" s="174"/>
    </row>
    <row r="20805" spans="1:1">
      <c r="A20805" s="174"/>
    </row>
    <row r="20806" spans="1:1">
      <c r="A20806" s="174"/>
    </row>
    <row r="20807" spans="1:1">
      <c r="A20807" s="174"/>
    </row>
    <row r="20808" spans="1:1">
      <c r="A20808" s="174"/>
    </row>
    <row r="20809" spans="1:1">
      <c r="A20809" s="174"/>
    </row>
    <row r="20810" spans="1:1">
      <c r="A20810" s="174"/>
    </row>
    <row r="20811" spans="1:1">
      <c r="A20811" s="174"/>
    </row>
    <row r="20812" spans="1:1">
      <c r="A20812" s="174"/>
    </row>
    <row r="20813" spans="1:1">
      <c r="A20813" s="174"/>
    </row>
    <row r="20814" spans="1:1">
      <c r="A20814" s="174"/>
    </row>
    <row r="20815" spans="1:1">
      <c r="A20815" s="174"/>
    </row>
    <row r="20816" spans="1:1">
      <c r="A20816" s="174"/>
    </row>
    <row r="20817" spans="1:1">
      <c r="A20817" s="174"/>
    </row>
    <row r="20818" spans="1:1">
      <c r="A20818" s="174"/>
    </row>
    <row r="20819" spans="1:1">
      <c r="A20819" s="174"/>
    </row>
    <row r="20820" spans="1:1">
      <c r="A20820" s="174"/>
    </row>
    <row r="20821" spans="1:1">
      <c r="A20821" s="174"/>
    </row>
    <row r="20822" spans="1:1">
      <c r="A20822" s="174"/>
    </row>
    <row r="20823" spans="1:1">
      <c r="A20823" s="174"/>
    </row>
    <row r="20824" spans="1:1">
      <c r="A20824" s="174"/>
    </row>
    <row r="20825" spans="1:1">
      <c r="A20825" s="174"/>
    </row>
    <row r="20826" spans="1:1">
      <c r="A20826" s="174"/>
    </row>
    <row r="20827" spans="1:1">
      <c r="A20827" s="174"/>
    </row>
    <row r="20828" spans="1:1">
      <c r="A20828" s="174"/>
    </row>
    <row r="20829" spans="1:1">
      <c r="A20829" s="174"/>
    </row>
    <row r="20830" spans="1:1">
      <c r="A20830" s="174"/>
    </row>
    <row r="20831" spans="1:1">
      <c r="A20831" s="174"/>
    </row>
    <row r="20832" spans="1:1">
      <c r="A20832" s="174"/>
    </row>
    <row r="20833" spans="1:1">
      <c r="A20833" s="174"/>
    </row>
    <row r="20834" spans="1:1">
      <c r="A20834" s="174"/>
    </row>
    <row r="20835" spans="1:1">
      <c r="A20835" s="174"/>
    </row>
    <row r="20836" spans="1:1">
      <c r="A20836" s="174"/>
    </row>
    <row r="20837" spans="1:1">
      <c r="A20837" s="174"/>
    </row>
    <row r="20838" spans="1:1">
      <c r="A20838" s="174"/>
    </row>
    <row r="20839" spans="1:1">
      <c r="A20839" s="174"/>
    </row>
    <row r="20840" spans="1:1">
      <c r="A20840" s="174"/>
    </row>
    <row r="20841" spans="1:1">
      <c r="A20841" s="174"/>
    </row>
    <row r="20842" spans="1:1">
      <c r="A20842" s="174"/>
    </row>
    <row r="20843" spans="1:1">
      <c r="A20843" s="174"/>
    </row>
    <row r="20844" spans="1:1">
      <c r="A20844" s="174"/>
    </row>
    <row r="20845" spans="1:1">
      <c r="A20845" s="174"/>
    </row>
    <row r="20846" spans="1:1">
      <c r="A20846" s="174"/>
    </row>
    <row r="20847" spans="1:1">
      <c r="A20847" s="174"/>
    </row>
    <row r="20848" spans="1:1">
      <c r="A20848" s="174"/>
    </row>
    <row r="20849" spans="1:1">
      <c r="A20849" s="174"/>
    </row>
    <row r="20850" spans="1:1">
      <c r="A20850" s="174"/>
    </row>
    <row r="20851" spans="1:1">
      <c r="A20851" s="174"/>
    </row>
    <row r="20852" spans="1:1">
      <c r="A20852" s="174"/>
    </row>
    <row r="20853" spans="1:1">
      <c r="A20853" s="174"/>
    </row>
    <row r="20854" spans="1:1">
      <c r="A20854" s="174"/>
    </row>
    <row r="20855" spans="1:1">
      <c r="A20855" s="174"/>
    </row>
    <row r="20856" spans="1:1">
      <c r="A20856" s="174"/>
    </row>
    <row r="20857" spans="1:1">
      <c r="A20857" s="174"/>
    </row>
    <row r="20858" spans="1:1">
      <c r="A20858" s="174"/>
    </row>
    <row r="20859" spans="1:1">
      <c r="A20859" s="174"/>
    </row>
    <row r="20860" spans="1:1">
      <c r="A20860" s="174"/>
    </row>
    <row r="20861" spans="1:1">
      <c r="A20861" s="174"/>
    </row>
    <row r="20862" spans="1:1">
      <c r="A20862" s="174"/>
    </row>
    <row r="20863" spans="1:1">
      <c r="A20863" s="174"/>
    </row>
    <row r="20864" spans="1:1">
      <c r="A20864" s="174"/>
    </row>
    <row r="20865" spans="1:1">
      <c r="A20865" s="174"/>
    </row>
    <row r="20866" spans="1:1">
      <c r="A20866" s="174"/>
    </row>
    <row r="20867" spans="1:1">
      <c r="A20867" s="174"/>
    </row>
    <row r="20868" spans="1:1">
      <c r="A20868" s="174"/>
    </row>
    <row r="20869" spans="1:1">
      <c r="A20869" s="174"/>
    </row>
    <row r="20870" spans="1:1">
      <c r="A20870" s="174"/>
    </row>
    <row r="20871" spans="1:1">
      <c r="A20871" s="174"/>
    </row>
    <row r="20872" spans="1:1">
      <c r="A20872" s="174"/>
    </row>
    <row r="20873" spans="1:1">
      <c r="A20873" s="174"/>
    </row>
    <row r="20874" spans="1:1">
      <c r="A20874" s="174"/>
    </row>
    <row r="20875" spans="1:1">
      <c r="A20875" s="174"/>
    </row>
    <row r="20876" spans="1:1">
      <c r="A20876" s="174"/>
    </row>
    <row r="20877" spans="1:1">
      <c r="A20877" s="174"/>
    </row>
    <row r="20878" spans="1:1">
      <c r="A20878" s="174"/>
    </row>
    <row r="20879" spans="1:1">
      <c r="A20879" s="174"/>
    </row>
    <row r="20880" spans="1:1">
      <c r="A20880" s="174"/>
    </row>
    <row r="20881" spans="1:1">
      <c r="A20881" s="174"/>
    </row>
    <row r="20882" spans="1:1">
      <c r="A20882" s="174"/>
    </row>
    <row r="20883" spans="1:1">
      <c r="A20883" s="174"/>
    </row>
    <row r="20884" spans="1:1">
      <c r="A20884" s="174"/>
    </row>
    <row r="20885" spans="1:1">
      <c r="A20885" s="174"/>
    </row>
    <row r="20886" spans="1:1">
      <c r="A20886" s="174"/>
    </row>
    <row r="20887" spans="1:1">
      <c r="A20887" s="174"/>
    </row>
    <row r="20888" spans="1:1">
      <c r="A20888" s="174"/>
    </row>
    <row r="20889" spans="1:1">
      <c r="A20889" s="174"/>
    </row>
    <row r="20890" spans="1:1">
      <c r="A20890" s="174"/>
    </row>
    <row r="20891" spans="1:1">
      <c r="A20891" s="174"/>
    </row>
    <row r="20892" spans="1:1">
      <c r="A20892" s="174"/>
    </row>
    <row r="20893" spans="1:1">
      <c r="A20893" s="174"/>
    </row>
    <row r="20894" spans="1:1">
      <c r="A20894" s="174"/>
    </row>
    <row r="20895" spans="1:1">
      <c r="A20895" s="174"/>
    </row>
    <row r="20896" spans="1:1">
      <c r="A20896" s="174"/>
    </row>
    <row r="20897" spans="1:1">
      <c r="A20897" s="174"/>
    </row>
    <row r="20898" spans="1:1">
      <c r="A20898" s="174"/>
    </row>
    <row r="20899" spans="1:1">
      <c r="A20899" s="174"/>
    </row>
    <row r="20900" spans="1:1">
      <c r="A20900" s="174"/>
    </row>
    <row r="20901" spans="1:1">
      <c r="A20901" s="174"/>
    </row>
    <row r="20902" spans="1:1">
      <c r="A20902" s="174"/>
    </row>
    <row r="20903" spans="1:1">
      <c r="A20903" s="174"/>
    </row>
    <row r="20904" spans="1:1">
      <c r="A20904" s="174"/>
    </row>
    <row r="20905" spans="1:1">
      <c r="A20905" s="174"/>
    </row>
    <row r="20906" spans="1:1">
      <c r="A20906" s="174"/>
    </row>
    <row r="20907" spans="1:1">
      <c r="A20907" s="174"/>
    </row>
    <row r="20908" spans="1:1">
      <c r="A20908" s="174"/>
    </row>
    <row r="20909" spans="1:1">
      <c r="A20909" s="174"/>
    </row>
    <row r="20910" spans="1:1">
      <c r="A20910" s="174"/>
    </row>
    <row r="20911" spans="1:1">
      <c r="A20911" s="174"/>
    </row>
    <row r="20912" spans="1:1">
      <c r="A20912" s="174"/>
    </row>
    <row r="20913" spans="1:1">
      <c r="A20913" s="174"/>
    </row>
    <row r="20914" spans="1:1">
      <c r="A20914" s="174"/>
    </row>
    <row r="20915" spans="1:1">
      <c r="A20915" s="174"/>
    </row>
    <row r="20916" spans="1:1">
      <c r="A20916" s="174"/>
    </row>
    <row r="20917" spans="1:1">
      <c r="A20917" s="174"/>
    </row>
    <row r="20918" spans="1:1">
      <c r="A20918" s="174"/>
    </row>
    <row r="20919" spans="1:1">
      <c r="A20919" s="174"/>
    </row>
    <row r="20920" spans="1:1">
      <c r="A20920" s="174"/>
    </row>
    <row r="20921" spans="1:1">
      <c r="A20921" s="174"/>
    </row>
    <row r="20922" spans="1:1">
      <c r="A20922" s="174"/>
    </row>
    <row r="20923" spans="1:1">
      <c r="A20923" s="174"/>
    </row>
    <row r="20924" spans="1:1">
      <c r="A20924" s="174"/>
    </row>
    <row r="20925" spans="1:1">
      <c r="A20925" s="174"/>
    </row>
    <row r="20926" spans="1:1">
      <c r="A20926" s="174"/>
    </row>
    <row r="20927" spans="1:1">
      <c r="A20927" s="174"/>
    </row>
    <row r="20928" spans="1:1">
      <c r="A20928" s="174"/>
    </row>
    <row r="20929" spans="1:1">
      <c r="A20929" s="174"/>
    </row>
    <row r="20930" spans="1:1">
      <c r="A20930" s="174"/>
    </row>
    <row r="20931" spans="1:1">
      <c r="A20931" s="174"/>
    </row>
    <row r="20932" spans="1:1">
      <c r="A20932" s="174"/>
    </row>
    <row r="20933" spans="1:1">
      <c r="A20933" s="174"/>
    </row>
    <row r="20934" spans="1:1">
      <c r="A20934" s="174"/>
    </row>
    <row r="20935" spans="1:1">
      <c r="A20935" s="174"/>
    </row>
    <row r="20936" spans="1:1">
      <c r="A20936" s="174"/>
    </row>
    <row r="20937" spans="1:1">
      <c r="A20937" s="174"/>
    </row>
    <row r="20938" spans="1:1">
      <c r="A20938" s="174"/>
    </row>
    <row r="20939" spans="1:1">
      <c r="A20939" s="174"/>
    </row>
    <row r="20940" spans="1:1">
      <c r="A20940" s="174"/>
    </row>
    <row r="20941" spans="1:1">
      <c r="A20941" s="174"/>
    </row>
    <row r="20942" spans="1:1">
      <c r="A20942" s="174"/>
    </row>
    <row r="20943" spans="1:1">
      <c r="A20943" s="174"/>
    </row>
    <row r="20944" spans="1:1">
      <c r="A20944" s="174"/>
    </row>
    <row r="20945" spans="1:1">
      <c r="A20945" s="174"/>
    </row>
    <row r="20946" spans="1:1">
      <c r="A20946" s="174"/>
    </row>
    <row r="20947" spans="1:1">
      <c r="A20947" s="174"/>
    </row>
    <row r="20948" spans="1:1">
      <c r="A20948" s="174"/>
    </row>
    <row r="20949" spans="1:1">
      <c r="A20949" s="174"/>
    </row>
    <row r="20950" spans="1:1">
      <c r="A20950" s="174"/>
    </row>
    <row r="20951" spans="1:1">
      <c r="A20951" s="174"/>
    </row>
    <row r="20952" spans="1:1">
      <c r="A20952" s="174"/>
    </row>
    <row r="20953" spans="1:1">
      <c r="A20953" s="174"/>
    </row>
    <row r="20954" spans="1:1">
      <c r="A20954" s="174"/>
    </row>
    <row r="20955" spans="1:1">
      <c r="A20955" s="174"/>
    </row>
    <row r="20956" spans="1:1">
      <c r="A20956" s="174"/>
    </row>
    <row r="20957" spans="1:1">
      <c r="A20957" s="174"/>
    </row>
    <row r="20958" spans="1:1">
      <c r="A20958" s="174"/>
    </row>
    <row r="20959" spans="1:1">
      <c r="A20959" s="174"/>
    </row>
    <row r="20960" spans="1:1">
      <c r="A20960" s="174"/>
    </row>
    <row r="20961" spans="1:1">
      <c r="A20961" s="174"/>
    </row>
    <row r="20962" spans="1:1">
      <c r="A20962" s="174"/>
    </row>
    <row r="20963" spans="1:1">
      <c r="A20963" s="174"/>
    </row>
    <row r="20964" spans="1:1">
      <c r="A20964" s="174"/>
    </row>
    <row r="20965" spans="1:1">
      <c r="A20965" s="174"/>
    </row>
    <row r="20966" spans="1:1">
      <c r="A20966" s="174"/>
    </row>
    <row r="20967" spans="1:1">
      <c r="A20967" s="174"/>
    </row>
    <row r="20968" spans="1:1">
      <c r="A20968" s="174"/>
    </row>
    <row r="20969" spans="1:1">
      <c r="A20969" s="174"/>
    </row>
    <row r="20970" spans="1:1">
      <c r="A20970" s="174"/>
    </row>
    <row r="20971" spans="1:1">
      <c r="A20971" s="174"/>
    </row>
    <row r="20972" spans="1:1">
      <c r="A20972" s="174"/>
    </row>
    <row r="20973" spans="1:1">
      <c r="A20973" s="174"/>
    </row>
    <row r="20974" spans="1:1">
      <c r="A20974" s="174"/>
    </row>
    <row r="20975" spans="1:1">
      <c r="A20975" s="174"/>
    </row>
    <row r="20976" spans="1:1">
      <c r="A20976" s="174"/>
    </row>
    <row r="20977" spans="1:1">
      <c r="A20977" s="174"/>
    </row>
    <row r="20978" spans="1:1">
      <c r="A20978" s="174"/>
    </row>
    <row r="20979" spans="1:1">
      <c r="A20979" s="174"/>
    </row>
    <row r="20980" spans="1:1">
      <c r="A20980" s="174"/>
    </row>
    <row r="20981" spans="1:1">
      <c r="A20981" s="174"/>
    </row>
    <row r="20982" spans="1:1">
      <c r="A20982" s="174"/>
    </row>
    <row r="20983" spans="1:1">
      <c r="A20983" s="174"/>
    </row>
    <row r="20984" spans="1:1">
      <c r="A20984" s="174"/>
    </row>
    <row r="20985" spans="1:1">
      <c r="A20985" s="174"/>
    </row>
    <row r="20986" spans="1:1">
      <c r="A20986" s="174"/>
    </row>
    <row r="20987" spans="1:1">
      <c r="A20987" s="174"/>
    </row>
    <row r="20988" spans="1:1">
      <c r="A20988" s="174"/>
    </row>
    <row r="20989" spans="1:1">
      <c r="A20989" s="174"/>
    </row>
    <row r="20990" spans="1:1">
      <c r="A20990" s="174"/>
    </row>
    <row r="20991" spans="1:1">
      <c r="A20991" s="174"/>
    </row>
    <row r="20992" spans="1:1">
      <c r="A20992" s="174"/>
    </row>
    <row r="20993" spans="1:1">
      <c r="A20993" s="174"/>
    </row>
    <row r="20994" spans="1:1">
      <c r="A20994" s="174"/>
    </row>
    <row r="20995" spans="1:1">
      <c r="A20995" s="174"/>
    </row>
    <row r="20996" spans="1:1">
      <c r="A20996" s="174"/>
    </row>
    <row r="20997" spans="1:1">
      <c r="A20997" s="174"/>
    </row>
    <row r="20998" spans="1:1">
      <c r="A20998" s="174"/>
    </row>
    <row r="20999" spans="1:1">
      <c r="A20999" s="174"/>
    </row>
    <row r="21000" spans="1:1">
      <c r="A21000" s="174"/>
    </row>
    <row r="21001" spans="1:1">
      <c r="A21001" s="174"/>
    </row>
    <row r="21002" spans="1:1">
      <c r="A21002" s="174"/>
    </row>
    <row r="21003" spans="1:1">
      <c r="A21003" s="174"/>
    </row>
    <row r="21004" spans="1:1">
      <c r="A21004" s="174"/>
    </row>
    <row r="21005" spans="1:1">
      <c r="A21005" s="174"/>
    </row>
    <row r="21006" spans="1:1">
      <c r="A21006" s="174"/>
    </row>
    <row r="21007" spans="1:1">
      <c r="A21007" s="174"/>
    </row>
    <row r="21008" spans="1:1">
      <c r="A21008" s="174"/>
    </row>
    <row r="21009" spans="1:1">
      <c r="A21009" s="174"/>
    </row>
    <row r="21010" spans="1:1">
      <c r="A21010" s="174"/>
    </row>
    <row r="21011" spans="1:1">
      <c r="A21011" s="174"/>
    </row>
    <row r="21012" spans="1:1">
      <c r="A21012" s="174"/>
    </row>
    <row r="21013" spans="1:1">
      <c r="A21013" s="174"/>
    </row>
    <row r="21014" spans="1:1">
      <c r="A21014" s="174"/>
    </row>
    <row r="21015" spans="1:1">
      <c r="A21015" s="174"/>
    </row>
    <row r="21016" spans="1:1">
      <c r="A21016" s="174"/>
    </row>
    <row r="21017" spans="1:1">
      <c r="A21017" s="174"/>
    </row>
    <row r="21018" spans="1:1">
      <c r="A21018" s="174"/>
    </row>
    <row r="21019" spans="1:1">
      <c r="A21019" s="174"/>
    </row>
    <row r="21020" spans="1:1">
      <c r="A21020" s="174"/>
    </row>
    <row r="21021" spans="1:1">
      <c r="A21021" s="174"/>
    </row>
    <row r="21022" spans="1:1">
      <c r="A21022" s="174"/>
    </row>
    <row r="21023" spans="1:1">
      <c r="A21023" s="174"/>
    </row>
    <row r="21024" spans="1:1">
      <c r="A21024" s="174"/>
    </row>
    <row r="21025" spans="1:1">
      <c r="A21025" s="174"/>
    </row>
    <row r="21026" spans="1:1">
      <c r="A21026" s="174"/>
    </row>
    <row r="21027" spans="1:1">
      <c r="A21027" s="174"/>
    </row>
    <row r="21028" spans="1:1">
      <c r="A21028" s="174"/>
    </row>
    <row r="21029" spans="1:1">
      <c r="A21029" s="174"/>
    </row>
    <row r="21030" spans="1:1">
      <c r="A21030" s="174"/>
    </row>
    <row r="21031" spans="1:1">
      <c r="A21031" s="174"/>
    </row>
    <row r="21032" spans="1:1">
      <c r="A21032" s="174"/>
    </row>
    <row r="21033" spans="1:1">
      <c r="A21033" s="174"/>
    </row>
    <row r="21034" spans="1:1">
      <c r="A21034" s="174"/>
    </row>
    <row r="21035" spans="1:1">
      <c r="A21035" s="174"/>
    </row>
    <row r="21036" spans="1:1">
      <c r="A21036" s="174"/>
    </row>
    <row r="21037" spans="1:1">
      <c r="A21037" s="174"/>
    </row>
    <row r="21038" spans="1:1">
      <c r="A21038" s="174"/>
    </row>
    <row r="21039" spans="1:1">
      <c r="A21039" s="174"/>
    </row>
    <row r="21040" spans="1:1">
      <c r="A21040" s="174"/>
    </row>
    <row r="21041" spans="1:1">
      <c r="A21041" s="174"/>
    </row>
    <row r="21042" spans="1:1">
      <c r="A21042" s="174"/>
    </row>
    <row r="21043" spans="1:1">
      <c r="A21043" s="174"/>
    </row>
    <row r="21044" spans="1:1">
      <c r="A21044" s="174"/>
    </row>
    <row r="21045" spans="1:1">
      <c r="A21045" s="174"/>
    </row>
    <row r="21046" spans="1:1">
      <c r="A21046" s="174"/>
    </row>
    <row r="21047" spans="1:1">
      <c r="A21047" s="174"/>
    </row>
    <row r="21048" spans="1:1">
      <c r="A21048" s="174"/>
    </row>
    <row r="21049" spans="1:1">
      <c r="A21049" s="174"/>
    </row>
    <row r="21050" spans="1:1">
      <c r="A21050" s="174"/>
    </row>
    <row r="21051" spans="1:1">
      <c r="A21051" s="174"/>
    </row>
    <row r="21052" spans="1:1">
      <c r="A21052" s="174"/>
    </row>
    <row r="21053" spans="1:1">
      <c r="A21053" s="174"/>
    </row>
    <row r="21054" spans="1:1">
      <c r="A21054" s="174"/>
    </row>
    <row r="21055" spans="1:1">
      <c r="A21055" s="174"/>
    </row>
    <row r="21056" spans="1:1">
      <c r="A21056" s="174"/>
    </row>
    <row r="21057" spans="1:1">
      <c r="A21057" s="174"/>
    </row>
    <row r="21058" spans="1:1">
      <c r="A21058" s="174"/>
    </row>
    <row r="21059" spans="1:1">
      <c r="A21059" s="174"/>
    </row>
    <row r="21060" spans="1:1">
      <c r="A21060" s="174"/>
    </row>
    <row r="21061" spans="1:1">
      <c r="A21061" s="174"/>
    </row>
    <row r="21062" spans="1:1">
      <c r="A21062" s="174"/>
    </row>
    <row r="21063" spans="1:1">
      <c r="A21063" s="174"/>
    </row>
    <row r="21064" spans="1:1">
      <c r="A21064" s="174"/>
    </row>
    <row r="21065" spans="1:1">
      <c r="A21065" s="174"/>
    </row>
    <row r="21066" spans="1:1">
      <c r="A21066" s="174"/>
    </row>
    <row r="21067" spans="1:1">
      <c r="A21067" s="174"/>
    </row>
    <row r="21068" spans="1:1">
      <c r="A21068" s="174"/>
    </row>
    <row r="21069" spans="1:1">
      <c r="A21069" s="174"/>
    </row>
    <row r="21070" spans="1:1">
      <c r="A21070" s="174"/>
    </row>
    <row r="21071" spans="1:1">
      <c r="A21071" s="174"/>
    </row>
    <row r="21072" spans="1:1">
      <c r="A21072" s="174"/>
    </row>
    <row r="21073" spans="1:1">
      <c r="A21073" s="174"/>
    </row>
    <row r="21074" spans="1:1">
      <c r="A21074" s="174"/>
    </row>
    <row r="21075" spans="1:1">
      <c r="A21075" s="174"/>
    </row>
    <row r="21076" spans="1:1">
      <c r="A21076" s="174"/>
    </row>
    <row r="21077" spans="1:1">
      <c r="A21077" s="174"/>
    </row>
    <row r="21078" spans="1:1">
      <c r="A21078" s="174"/>
    </row>
    <row r="21079" spans="1:1">
      <c r="A21079" s="174"/>
    </row>
    <row r="21080" spans="1:1">
      <c r="A21080" s="174"/>
    </row>
    <row r="21081" spans="1:1">
      <c r="A21081" s="174"/>
    </row>
    <row r="21082" spans="1:1">
      <c r="A21082" s="174"/>
    </row>
    <row r="21083" spans="1:1">
      <c r="A21083" s="174"/>
    </row>
    <row r="21084" spans="1:1">
      <c r="A21084" s="174"/>
    </row>
    <row r="21085" spans="1:1">
      <c r="A21085" s="174"/>
    </row>
    <row r="21086" spans="1:1">
      <c r="A21086" s="174"/>
    </row>
    <row r="21087" spans="1:1">
      <c r="A21087" s="174"/>
    </row>
    <row r="21088" spans="1:1">
      <c r="A21088" s="174"/>
    </row>
    <row r="21089" spans="1:1">
      <c r="A21089" s="174"/>
    </row>
    <row r="21090" spans="1:1">
      <c r="A21090" s="174"/>
    </row>
    <row r="21091" spans="1:1">
      <c r="A21091" s="174"/>
    </row>
    <row r="21092" spans="1:1">
      <c r="A21092" s="174"/>
    </row>
    <row r="21093" spans="1:1">
      <c r="A21093" s="174"/>
    </row>
    <row r="21094" spans="1:1">
      <c r="A21094" s="174"/>
    </row>
    <row r="21095" spans="1:1">
      <c r="A21095" s="174"/>
    </row>
    <row r="21096" spans="1:1">
      <c r="A21096" s="174"/>
    </row>
    <row r="21097" spans="1:1">
      <c r="A21097" s="174"/>
    </row>
    <row r="21098" spans="1:1">
      <c r="A21098" s="174"/>
    </row>
    <row r="21099" spans="1:1">
      <c r="A21099" s="174"/>
    </row>
    <row r="21100" spans="1:1">
      <c r="A21100" s="174"/>
    </row>
    <row r="21101" spans="1:1">
      <c r="A21101" s="174"/>
    </row>
    <row r="21102" spans="1:1">
      <c r="A21102" s="174"/>
    </row>
    <row r="21103" spans="1:1">
      <c r="A21103" s="174"/>
    </row>
    <row r="21104" spans="1:1">
      <c r="A21104" s="174"/>
    </row>
    <row r="21105" spans="1:1">
      <c r="A21105" s="174"/>
    </row>
    <row r="21106" spans="1:1">
      <c r="A21106" s="174"/>
    </row>
    <row r="21107" spans="1:1">
      <c r="A21107" s="174"/>
    </row>
    <row r="21108" spans="1:1">
      <c r="A21108" s="174"/>
    </row>
    <row r="21109" spans="1:1">
      <c r="A21109" s="174"/>
    </row>
    <row r="21110" spans="1:1">
      <c r="A21110" s="174"/>
    </row>
    <row r="21111" spans="1:1">
      <c r="A21111" s="174"/>
    </row>
    <row r="21112" spans="1:1">
      <c r="A21112" s="174"/>
    </row>
    <row r="21113" spans="1:1">
      <c r="A21113" s="174"/>
    </row>
    <row r="21114" spans="1:1">
      <c r="A21114" s="174"/>
    </row>
    <row r="21115" spans="1:1">
      <c r="A21115" s="174"/>
    </row>
    <row r="21116" spans="1:1">
      <c r="A21116" s="174"/>
    </row>
    <row r="21117" spans="1:1">
      <c r="A21117" s="174"/>
    </row>
    <row r="21118" spans="1:1">
      <c r="A21118" s="174"/>
    </row>
    <row r="21119" spans="1:1">
      <c r="A21119" s="174"/>
    </row>
    <row r="21120" spans="1:1">
      <c r="A21120" s="174"/>
    </row>
    <row r="21121" spans="1:1">
      <c r="A21121" s="174"/>
    </row>
    <row r="21122" spans="1:1">
      <c r="A21122" s="174"/>
    </row>
    <row r="21123" spans="1:1">
      <c r="A21123" s="174"/>
    </row>
    <row r="21124" spans="1:1">
      <c r="A21124" s="174"/>
    </row>
    <row r="21125" spans="1:1">
      <c r="A21125" s="174"/>
    </row>
    <row r="21126" spans="1:1">
      <c r="A21126" s="174"/>
    </row>
    <row r="21127" spans="1:1">
      <c r="A21127" s="174"/>
    </row>
    <row r="21128" spans="1:1">
      <c r="A21128" s="174"/>
    </row>
    <row r="21129" spans="1:1">
      <c r="A21129" s="174"/>
    </row>
    <row r="21130" spans="1:1">
      <c r="A21130" s="174"/>
    </row>
    <row r="21131" spans="1:1">
      <c r="A21131" s="174"/>
    </row>
    <row r="21132" spans="1:1">
      <c r="A21132" s="174"/>
    </row>
    <row r="21133" spans="1:1">
      <c r="A21133" s="174"/>
    </row>
    <row r="21134" spans="1:1">
      <c r="A21134" s="174"/>
    </row>
    <row r="21135" spans="1:1">
      <c r="A21135" s="174"/>
    </row>
    <row r="21136" spans="1:1">
      <c r="A21136" s="174"/>
    </row>
    <row r="21137" spans="1:1">
      <c r="A21137" s="174"/>
    </row>
    <row r="21138" spans="1:1">
      <c r="A21138" s="174"/>
    </row>
    <row r="21139" spans="1:1">
      <c r="A21139" s="174"/>
    </row>
    <row r="21140" spans="1:1">
      <c r="A21140" s="174"/>
    </row>
    <row r="21141" spans="1:1">
      <c r="A21141" s="174"/>
    </row>
    <row r="21142" spans="1:1">
      <c r="A21142" s="174"/>
    </row>
    <row r="21143" spans="1:1">
      <c r="A21143" s="174"/>
    </row>
    <row r="21144" spans="1:1">
      <c r="A21144" s="174"/>
    </row>
    <row r="21145" spans="1:1">
      <c r="A21145" s="174"/>
    </row>
    <row r="21146" spans="1:1">
      <c r="A21146" s="174"/>
    </row>
    <row r="21147" spans="1:1">
      <c r="A21147" s="174"/>
    </row>
    <row r="21148" spans="1:1">
      <c r="A21148" s="174"/>
    </row>
    <row r="21149" spans="1:1">
      <c r="A21149" s="174"/>
    </row>
    <row r="21150" spans="1:1">
      <c r="A21150" s="174"/>
    </row>
    <row r="21151" spans="1:1">
      <c r="A21151" s="174"/>
    </row>
    <row r="21152" spans="1:1">
      <c r="A21152" s="174"/>
    </row>
    <row r="21153" spans="1:1">
      <c r="A21153" s="174"/>
    </row>
    <row r="21154" spans="1:1">
      <c r="A21154" s="174"/>
    </row>
    <row r="21155" spans="1:1">
      <c r="A21155" s="174"/>
    </row>
    <row r="21156" spans="1:1">
      <c r="A21156" s="174"/>
    </row>
    <row r="21157" spans="1:1">
      <c r="A21157" s="174"/>
    </row>
    <row r="21158" spans="1:1">
      <c r="A21158" s="174"/>
    </row>
    <row r="21159" spans="1:1">
      <c r="A21159" s="174"/>
    </row>
    <row r="21160" spans="1:1">
      <c r="A21160" s="174"/>
    </row>
    <row r="21161" spans="1:1">
      <c r="A21161" s="174"/>
    </row>
    <row r="21162" spans="1:1">
      <c r="A21162" s="174"/>
    </row>
    <row r="21163" spans="1:1">
      <c r="A21163" s="174"/>
    </row>
    <row r="21164" spans="1:1">
      <c r="A21164" s="174"/>
    </row>
    <row r="21165" spans="1:1">
      <c r="A21165" s="174"/>
    </row>
    <row r="21166" spans="1:1">
      <c r="A21166" s="174"/>
    </row>
    <row r="21167" spans="1:1">
      <c r="A21167" s="174"/>
    </row>
    <row r="21168" spans="1:1">
      <c r="A21168" s="174"/>
    </row>
    <row r="21169" spans="1:1">
      <c r="A21169" s="174"/>
    </row>
    <row r="21170" spans="1:1">
      <c r="A21170" s="174"/>
    </row>
    <row r="21171" spans="1:1">
      <c r="A21171" s="174"/>
    </row>
    <row r="21172" spans="1:1">
      <c r="A21172" s="174"/>
    </row>
    <row r="21173" spans="1:1">
      <c r="A21173" s="174"/>
    </row>
    <row r="21174" spans="1:1">
      <c r="A21174" s="174"/>
    </row>
    <row r="21175" spans="1:1">
      <c r="A21175" s="174"/>
    </row>
    <row r="21176" spans="1:1">
      <c r="A21176" s="174"/>
    </row>
    <row r="21177" spans="1:1">
      <c r="A21177" s="174"/>
    </row>
    <row r="21178" spans="1:1">
      <c r="A21178" s="174"/>
    </row>
    <row r="21179" spans="1:1">
      <c r="A21179" s="174"/>
    </row>
    <row r="21180" spans="1:1">
      <c r="A21180" s="174"/>
    </row>
    <row r="21181" spans="1:1">
      <c r="A21181" s="174"/>
    </row>
    <row r="21182" spans="1:1">
      <c r="A21182" s="174"/>
    </row>
    <row r="21183" spans="1:1">
      <c r="A21183" s="174"/>
    </row>
    <row r="21184" spans="1:1">
      <c r="A21184" s="174"/>
    </row>
    <row r="21185" spans="1:1">
      <c r="A21185" s="174"/>
    </row>
    <row r="21186" spans="1:1">
      <c r="A21186" s="174"/>
    </row>
    <row r="21187" spans="1:1">
      <c r="A21187" s="174"/>
    </row>
    <row r="21188" spans="1:1">
      <c r="A21188" s="174"/>
    </row>
    <row r="21189" spans="1:1">
      <c r="A21189" s="174"/>
    </row>
    <row r="21190" spans="1:1">
      <c r="A21190" s="174"/>
    </row>
    <row r="21191" spans="1:1">
      <c r="A21191" s="174"/>
    </row>
    <row r="21192" spans="1:1">
      <c r="A21192" s="174"/>
    </row>
    <row r="21193" spans="1:1">
      <c r="A21193" s="174"/>
    </row>
    <row r="21194" spans="1:1">
      <c r="A21194" s="174"/>
    </row>
    <row r="21195" spans="1:1">
      <c r="A21195" s="174"/>
    </row>
    <row r="21196" spans="1:1">
      <c r="A21196" s="174"/>
    </row>
    <row r="21197" spans="1:1">
      <c r="A21197" s="174"/>
    </row>
    <row r="21198" spans="1:1">
      <c r="A21198" s="174"/>
    </row>
    <row r="21199" spans="1:1">
      <c r="A21199" s="174"/>
    </row>
    <row r="21200" spans="1:1">
      <c r="A21200" s="174"/>
    </row>
    <row r="21201" spans="1:1">
      <c r="A21201" s="174"/>
    </row>
    <row r="21202" spans="1:1">
      <c r="A21202" s="174"/>
    </row>
    <row r="21203" spans="1:1">
      <c r="A21203" s="174"/>
    </row>
    <row r="21204" spans="1:1">
      <c r="A21204" s="174"/>
    </row>
    <row r="21205" spans="1:1">
      <c r="A21205" s="174"/>
    </row>
    <row r="21206" spans="1:1">
      <c r="A21206" s="174"/>
    </row>
    <row r="21207" spans="1:1">
      <c r="A21207" s="174"/>
    </row>
    <row r="21208" spans="1:1">
      <c r="A21208" s="174"/>
    </row>
    <row r="21209" spans="1:1">
      <c r="A21209" s="174"/>
    </row>
    <row r="21210" spans="1:1">
      <c r="A21210" s="174"/>
    </row>
    <row r="21211" spans="1:1">
      <c r="A21211" s="174"/>
    </row>
    <row r="21212" spans="1:1">
      <c r="A21212" s="174"/>
    </row>
    <row r="21213" spans="1:1">
      <c r="A21213" s="174"/>
    </row>
    <row r="21214" spans="1:1">
      <c r="A21214" s="174"/>
    </row>
    <row r="21215" spans="1:1">
      <c r="A21215" s="174"/>
    </row>
    <row r="21216" spans="1:1">
      <c r="A21216" s="174"/>
    </row>
    <row r="21217" spans="1:1">
      <c r="A21217" s="174"/>
    </row>
    <row r="21218" spans="1:1">
      <c r="A21218" s="174"/>
    </row>
    <row r="21219" spans="1:1">
      <c r="A21219" s="174"/>
    </row>
    <row r="21220" spans="1:1">
      <c r="A21220" s="174"/>
    </row>
    <row r="21221" spans="1:1">
      <c r="A21221" s="174"/>
    </row>
    <row r="21222" spans="1:1">
      <c r="A21222" s="174"/>
    </row>
    <row r="21223" spans="1:1">
      <c r="A21223" s="174"/>
    </row>
    <row r="21224" spans="1:1">
      <c r="A21224" s="174"/>
    </row>
    <row r="21225" spans="1:1">
      <c r="A21225" s="174"/>
    </row>
    <row r="21226" spans="1:1">
      <c r="A21226" s="174"/>
    </row>
    <row r="21227" spans="1:1">
      <c r="A21227" s="174"/>
    </row>
    <row r="21228" spans="1:1">
      <c r="A21228" s="174"/>
    </row>
    <row r="21229" spans="1:1">
      <c r="A21229" s="174"/>
    </row>
    <row r="21230" spans="1:1">
      <c r="A21230" s="174"/>
    </row>
    <row r="21231" spans="1:1">
      <c r="A21231" s="174"/>
    </row>
    <row r="21232" spans="1:1">
      <c r="A21232" s="174"/>
    </row>
    <row r="21233" spans="1:1">
      <c r="A21233" s="174"/>
    </row>
    <row r="21234" spans="1:1">
      <c r="A21234" s="174"/>
    </row>
    <row r="21235" spans="1:1">
      <c r="A21235" s="174"/>
    </row>
    <row r="21236" spans="1:1">
      <c r="A21236" s="174"/>
    </row>
    <row r="21237" spans="1:1">
      <c r="A21237" s="174"/>
    </row>
    <row r="21238" spans="1:1">
      <c r="A21238" s="174"/>
    </row>
    <row r="21239" spans="1:1">
      <c r="A21239" s="174"/>
    </row>
    <row r="21240" spans="1:1">
      <c r="A21240" s="174"/>
    </row>
    <row r="21241" spans="1:1">
      <c r="A21241" s="174"/>
    </row>
    <row r="21242" spans="1:1">
      <c r="A21242" s="174"/>
    </row>
    <row r="21243" spans="1:1">
      <c r="A21243" s="174"/>
    </row>
    <row r="21244" spans="1:1">
      <c r="A21244" s="174"/>
    </row>
    <row r="21245" spans="1:1">
      <c r="A21245" s="174"/>
    </row>
    <row r="21246" spans="1:1">
      <c r="A21246" s="174"/>
    </row>
    <row r="21247" spans="1:1">
      <c r="A21247" s="174"/>
    </row>
    <row r="21248" spans="1:1">
      <c r="A21248" s="174"/>
    </row>
    <row r="21249" spans="1:1">
      <c r="A21249" s="174"/>
    </row>
    <row r="21250" spans="1:1">
      <c r="A21250" s="174"/>
    </row>
    <row r="21251" spans="1:1">
      <c r="A21251" s="174"/>
    </row>
    <row r="21252" spans="1:1">
      <c r="A21252" s="174"/>
    </row>
    <row r="21253" spans="1:1">
      <c r="A21253" s="174"/>
    </row>
    <row r="21254" spans="1:1">
      <c r="A21254" s="174"/>
    </row>
    <row r="21255" spans="1:1">
      <c r="A21255" s="174"/>
    </row>
    <row r="21256" spans="1:1">
      <c r="A21256" s="174"/>
    </row>
    <row r="21257" spans="1:1">
      <c r="A21257" s="174"/>
    </row>
    <row r="21258" spans="1:1">
      <c r="A21258" s="174"/>
    </row>
    <row r="21259" spans="1:1">
      <c r="A21259" s="174"/>
    </row>
    <row r="21260" spans="1:1">
      <c r="A21260" s="174"/>
    </row>
    <row r="21261" spans="1:1">
      <c r="A21261" s="174"/>
    </row>
    <row r="21262" spans="1:1">
      <c r="A21262" s="174"/>
    </row>
    <row r="21263" spans="1:1">
      <c r="A21263" s="174"/>
    </row>
    <row r="21264" spans="1:1">
      <c r="A21264" s="174"/>
    </row>
    <row r="21265" spans="1:1">
      <c r="A21265" s="174"/>
    </row>
    <row r="21266" spans="1:1">
      <c r="A21266" s="174"/>
    </row>
    <row r="21267" spans="1:1">
      <c r="A21267" s="174"/>
    </row>
    <row r="21268" spans="1:1">
      <c r="A21268" s="174"/>
    </row>
    <row r="21269" spans="1:1">
      <c r="A21269" s="174"/>
    </row>
    <row r="21270" spans="1:1">
      <c r="A21270" s="174"/>
    </row>
    <row r="21271" spans="1:1">
      <c r="A21271" s="174"/>
    </row>
    <row r="21272" spans="1:1">
      <c r="A21272" s="174"/>
    </row>
    <row r="21273" spans="1:1">
      <c r="A21273" s="174"/>
    </row>
    <row r="21274" spans="1:1">
      <c r="A21274" s="174"/>
    </row>
    <row r="21275" spans="1:1">
      <c r="A21275" s="174"/>
    </row>
    <row r="21276" spans="1:1">
      <c r="A21276" s="174"/>
    </row>
    <row r="21277" spans="1:1">
      <c r="A21277" s="174"/>
    </row>
    <row r="21278" spans="1:1">
      <c r="A21278" s="174"/>
    </row>
    <row r="21279" spans="1:1">
      <c r="A21279" s="174"/>
    </row>
    <row r="21280" spans="1:1">
      <c r="A21280" s="174"/>
    </row>
    <row r="21281" spans="1:1">
      <c r="A21281" s="174"/>
    </row>
    <row r="21282" spans="1:1">
      <c r="A21282" s="174"/>
    </row>
    <row r="21283" spans="1:1">
      <c r="A21283" s="174"/>
    </row>
    <row r="21284" spans="1:1">
      <c r="A21284" s="174"/>
    </row>
    <row r="21285" spans="1:1">
      <c r="A21285" s="174"/>
    </row>
    <row r="21286" spans="1:1">
      <c r="A21286" s="174"/>
    </row>
    <row r="21287" spans="1:1">
      <c r="A21287" s="174"/>
    </row>
    <row r="21288" spans="1:1">
      <c r="A21288" s="174"/>
    </row>
    <row r="21289" spans="1:1">
      <c r="A21289" s="174"/>
    </row>
    <row r="21290" spans="1:1">
      <c r="A21290" s="174"/>
    </row>
    <row r="21291" spans="1:1">
      <c r="A21291" s="174"/>
    </row>
    <row r="21292" spans="1:1">
      <c r="A21292" s="174"/>
    </row>
    <row r="21293" spans="1:1">
      <c r="A21293" s="174"/>
    </row>
    <row r="21294" spans="1:1">
      <c r="A21294" s="174"/>
    </row>
    <row r="21295" spans="1:1">
      <c r="A21295" s="174"/>
    </row>
    <row r="21296" spans="1:1">
      <c r="A21296" s="174"/>
    </row>
    <row r="21297" spans="1:1">
      <c r="A21297" s="174"/>
    </row>
    <row r="21298" spans="1:1">
      <c r="A21298" s="174"/>
    </row>
    <row r="21299" spans="1:1">
      <c r="A21299" s="174"/>
    </row>
    <row r="21300" spans="1:1">
      <c r="A21300" s="174"/>
    </row>
    <row r="21301" spans="1:1">
      <c r="A21301" s="174"/>
    </row>
    <row r="21302" spans="1:1">
      <c r="A21302" s="174"/>
    </row>
    <row r="21303" spans="1:1">
      <c r="A21303" s="174"/>
    </row>
    <row r="21304" spans="1:1">
      <c r="A21304" s="174"/>
    </row>
    <row r="21305" spans="1:1">
      <c r="A21305" s="174"/>
    </row>
    <row r="21306" spans="1:1">
      <c r="A21306" s="174"/>
    </row>
    <row r="21307" spans="1:1">
      <c r="A21307" s="174"/>
    </row>
    <row r="21308" spans="1:1">
      <c r="A21308" s="174"/>
    </row>
    <row r="21309" spans="1:1">
      <c r="A21309" s="174"/>
    </row>
    <row r="21310" spans="1:1">
      <c r="A21310" s="174"/>
    </row>
    <row r="21311" spans="1:1">
      <c r="A21311" s="174"/>
    </row>
    <row r="21312" spans="1:1">
      <c r="A21312" s="174"/>
    </row>
    <row r="21313" spans="1:1">
      <c r="A21313" s="174"/>
    </row>
    <row r="21314" spans="1:1">
      <c r="A21314" s="174"/>
    </row>
    <row r="21315" spans="1:1">
      <c r="A21315" s="174"/>
    </row>
    <row r="21316" spans="1:1">
      <c r="A21316" s="174"/>
    </row>
    <row r="21317" spans="1:1">
      <c r="A21317" s="174"/>
    </row>
    <row r="21318" spans="1:1">
      <c r="A21318" s="174"/>
    </row>
    <row r="21319" spans="1:1">
      <c r="A21319" s="174"/>
    </row>
    <row r="21320" spans="1:1">
      <c r="A21320" s="174"/>
    </row>
    <row r="21321" spans="1:1">
      <c r="A21321" s="174"/>
    </row>
    <row r="21322" spans="1:1">
      <c r="A21322" s="174"/>
    </row>
    <row r="21323" spans="1:1">
      <c r="A21323" s="174"/>
    </row>
    <row r="21324" spans="1:1">
      <c r="A21324" s="174"/>
    </row>
    <row r="21325" spans="1:1">
      <c r="A21325" s="174"/>
    </row>
    <row r="21326" spans="1:1">
      <c r="A21326" s="174"/>
    </row>
    <row r="21327" spans="1:1">
      <c r="A21327" s="174"/>
    </row>
    <row r="21328" spans="1:1">
      <c r="A21328" s="174"/>
    </row>
    <row r="21329" spans="1:1">
      <c r="A21329" s="174"/>
    </row>
    <row r="21330" spans="1:1">
      <c r="A21330" s="174"/>
    </row>
    <row r="21331" spans="1:1">
      <c r="A21331" s="174"/>
    </row>
    <row r="21332" spans="1:1">
      <c r="A21332" s="174"/>
    </row>
    <row r="21333" spans="1:1">
      <c r="A21333" s="174"/>
    </row>
    <row r="21334" spans="1:1">
      <c r="A21334" s="174"/>
    </row>
    <row r="21335" spans="1:1">
      <c r="A21335" s="174"/>
    </row>
    <row r="21336" spans="1:1">
      <c r="A21336" s="174"/>
    </row>
    <row r="21337" spans="1:1">
      <c r="A21337" s="174"/>
    </row>
    <row r="21338" spans="1:1">
      <c r="A21338" s="174"/>
    </row>
    <row r="21339" spans="1:1">
      <c r="A21339" s="174"/>
    </row>
    <row r="21340" spans="1:1">
      <c r="A21340" s="174"/>
    </row>
    <row r="21341" spans="1:1">
      <c r="A21341" s="174"/>
    </row>
    <row r="21342" spans="1:1">
      <c r="A21342" s="174"/>
    </row>
    <row r="21343" spans="1:1">
      <c r="A21343" s="174"/>
    </row>
    <row r="21344" spans="1:1">
      <c r="A21344" s="174"/>
    </row>
    <row r="21345" spans="1:1">
      <c r="A21345" s="174"/>
    </row>
    <row r="21346" spans="1:1">
      <c r="A21346" s="174"/>
    </row>
    <row r="21347" spans="1:1">
      <c r="A21347" s="174"/>
    </row>
    <row r="21348" spans="1:1">
      <c r="A21348" s="174"/>
    </row>
    <row r="21349" spans="1:1">
      <c r="A21349" s="174"/>
    </row>
    <row r="21350" spans="1:1">
      <c r="A21350" s="174"/>
    </row>
    <row r="21351" spans="1:1">
      <c r="A21351" s="174"/>
    </row>
    <row r="21352" spans="1:1">
      <c r="A21352" s="174"/>
    </row>
    <row r="21353" spans="1:1">
      <c r="A21353" s="174"/>
    </row>
    <row r="21354" spans="1:1">
      <c r="A21354" s="174"/>
    </row>
    <row r="21355" spans="1:1">
      <c r="A21355" s="174"/>
    </row>
    <row r="21356" spans="1:1">
      <c r="A21356" s="174"/>
    </row>
    <row r="21357" spans="1:1">
      <c r="A21357" s="174"/>
    </row>
    <row r="21358" spans="1:1">
      <c r="A21358" s="174"/>
    </row>
    <row r="21359" spans="1:1">
      <c r="A21359" s="174"/>
    </row>
    <row r="21360" spans="1:1">
      <c r="A21360" s="174"/>
    </row>
    <row r="21361" spans="1:1">
      <c r="A21361" s="174"/>
    </row>
    <row r="21362" spans="1:1">
      <c r="A21362" s="174"/>
    </row>
    <row r="21363" spans="1:1">
      <c r="A21363" s="174"/>
    </row>
    <row r="21364" spans="1:1">
      <c r="A21364" s="174"/>
    </row>
    <row r="21365" spans="1:1">
      <c r="A21365" s="174"/>
    </row>
    <row r="21366" spans="1:1">
      <c r="A21366" s="174"/>
    </row>
    <row r="21367" spans="1:1">
      <c r="A21367" s="174"/>
    </row>
    <row r="21368" spans="1:1">
      <c r="A21368" s="174"/>
    </row>
    <row r="21369" spans="1:1">
      <c r="A21369" s="174"/>
    </row>
    <row r="21370" spans="1:1">
      <c r="A21370" s="174"/>
    </row>
    <row r="21371" spans="1:1">
      <c r="A21371" s="174"/>
    </row>
    <row r="21372" spans="1:1">
      <c r="A21372" s="174"/>
    </row>
    <row r="21373" spans="1:1">
      <c r="A21373" s="174"/>
    </row>
    <row r="21374" spans="1:1">
      <c r="A21374" s="174"/>
    </row>
    <row r="21375" spans="1:1">
      <c r="A21375" s="174"/>
    </row>
    <row r="21376" spans="1:1">
      <c r="A21376" s="174"/>
    </row>
    <row r="21377" spans="1:1">
      <c r="A21377" s="174"/>
    </row>
    <row r="21378" spans="1:1">
      <c r="A21378" s="174"/>
    </row>
    <row r="21379" spans="1:1">
      <c r="A21379" s="174"/>
    </row>
    <row r="21380" spans="1:1">
      <c r="A21380" s="174"/>
    </row>
    <row r="21381" spans="1:1">
      <c r="A21381" s="174"/>
    </row>
    <row r="21382" spans="1:1">
      <c r="A21382" s="174"/>
    </row>
    <row r="21383" spans="1:1">
      <c r="A21383" s="174"/>
    </row>
    <row r="21384" spans="1:1">
      <c r="A21384" s="174"/>
    </row>
    <row r="21385" spans="1:1">
      <c r="A21385" s="174"/>
    </row>
    <row r="21386" spans="1:1">
      <c r="A21386" s="174"/>
    </row>
    <row r="21387" spans="1:1">
      <c r="A21387" s="174"/>
    </row>
    <row r="21388" spans="1:1">
      <c r="A21388" s="174"/>
    </row>
    <row r="21389" spans="1:1">
      <c r="A21389" s="174"/>
    </row>
    <row r="21390" spans="1:1">
      <c r="A21390" s="174"/>
    </row>
    <row r="21391" spans="1:1">
      <c r="A21391" s="174"/>
    </row>
    <row r="21392" spans="1:1">
      <c r="A21392" s="174"/>
    </row>
    <row r="21393" spans="1:1">
      <c r="A21393" s="174"/>
    </row>
    <row r="21394" spans="1:1">
      <c r="A21394" s="174"/>
    </row>
    <row r="21395" spans="1:1">
      <c r="A21395" s="174"/>
    </row>
    <row r="21396" spans="1:1">
      <c r="A21396" s="174"/>
    </row>
    <row r="21397" spans="1:1">
      <c r="A21397" s="174"/>
    </row>
    <row r="21398" spans="1:1">
      <c r="A21398" s="174"/>
    </row>
    <row r="21399" spans="1:1">
      <c r="A21399" s="174"/>
    </row>
    <row r="21400" spans="1:1">
      <c r="A21400" s="174"/>
    </row>
    <row r="21401" spans="1:1">
      <c r="A21401" s="174"/>
    </row>
    <row r="21402" spans="1:1">
      <c r="A21402" s="174"/>
    </row>
    <row r="21403" spans="1:1">
      <c r="A21403" s="174"/>
    </row>
    <row r="21404" spans="1:1">
      <c r="A21404" s="174"/>
    </row>
    <row r="21405" spans="1:1">
      <c r="A21405" s="174"/>
    </row>
    <row r="21406" spans="1:1">
      <c r="A21406" s="174"/>
    </row>
    <row r="21407" spans="1:1">
      <c r="A21407" s="174"/>
    </row>
    <row r="21408" spans="1:1">
      <c r="A21408" s="174"/>
    </row>
    <row r="21409" spans="1:1">
      <c r="A21409" s="174"/>
    </row>
    <row r="21410" spans="1:1">
      <c r="A21410" s="174"/>
    </row>
    <row r="21411" spans="1:1">
      <c r="A21411" s="174"/>
    </row>
    <row r="21412" spans="1:1">
      <c r="A21412" s="174"/>
    </row>
    <row r="21413" spans="1:1">
      <c r="A21413" s="174"/>
    </row>
    <row r="21414" spans="1:1">
      <c r="A21414" s="174"/>
    </row>
    <row r="21415" spans="1:1">
      <c r="A21415" s="174"/>
    </row>
    <row r="21416" spans="1:1">
      <c r="A21416" s="174"/>
    </row>
    <row r="21417" spans="1:1">
      <c r="A21417" s="174"/>
    </row>
    <row r="21418" spans="1:1">
      <c r="A21418" s="174"/>
    </row>
    <row r="21419" spans="1:1">
      <c r="A21419" s="174"/>
    </row>
    <row r="21420" spans="1:1">
      <c r="A21420" s="174"/>
    </row>
    <row r="21421" spans="1:1">
      <c r="A21421" s="174"/>
    </row>
    <row r="21422" spans="1:1">
      <c r="A21422" s="174"/>
    </row>
    <row r="21423" spans="1:1">
      <c r="A21423" s="174"/>
    </row>
    <row r="21424" spans="1:1">
      <c r="A21424" s="174"/>
    </row>
    <row r="21425" spans="1:1">
      <c r="A21425" s="174"/>
    </row>
    <row r="21426" spans="1:1">
      <c r="A21426" s="174"/>
    </row>
    <row r="21427" spans="1:1">
      <c r="A21427" s="174"/>
    </row>
    <row r="21428" spans="1:1">
      <c r="A21428" s="174"/>
    </row>
    <row r="21429" spans="1:1">
      <c r="A21429" s="174"/>
    </row>
    <row r="21430" spans="1:1">
      <c r="A21430" s="174"/>
    </row>
    <row r="21431" spans="1:1">
      <c r="A21431" s="174"/>
    </row>
    <row r="21432" spans="1:1">
      <c r="A21432" s="174"/>
    </row>
    <row r="21433" spans="1:1">
      <c r="A21433" s="174"/>
    </row>
    <row r="21434" spans="1:1">
      <c r="A21434" s="174"/>
    </row>
    <row r="21435" spans="1:1">
      <c r="A21435" s="174"/>
    </row>
    <row r="21436" spans="1:1">
      <c r="A21436" s="174"/>
    </row>
    <row r="21437" spans="1:1">
      <c r="A21437" s="174"/>
    </row>
    <row r="21438" spans="1:1">
      <c r="A21438" s="174"/>
    </row>
    <row r="21439" spans="1:1">
      <c r="A21439" s="174"/>
    </row>
    <row r="21440" spans="1:1">
      <c r="A21440" s="174"/>
    </row>
    <row r="21441" spans="1:1">
      <c r="A21441" s="174"/>
    </row>
    <row r="21442" spans="1:1">
      <c r="A21442" s="174"/>
    </row>
    <row r="21443" spans="1:1">
      <c r="A21443" s="174"/>
    </row>
    <row r="21444" spans="1:1">
      <c r="A21444" s="174"/>
    </row>
    <row r="21445" spans="1:1">
      <c r="A21445" s="174"/>
    </row>
    <row r="21446" spans="1:1">
      <c r="A21446" s="174"/>
    </row>
    <row r="21447" spans="1:1">
      <c r="A21447" s="174"/>
    </row>
    <row r="21448" spans="1:1">
      <c r="A21448" s="174"/>
    </row>
    <row r="21449" spans="1:1">
      <c r="A21449" s="174"/>
    </row>
    <row r="21450" spans="1:1">
      <c r="A21450" s="174"/>
    </row>
    <row r="21451" spans="1:1">
      <c r="A21451" s="174"/>
    </row>
    <row r="21452" spans="1:1">
      <c r="A21452" s="174"/>
    </row>
    <row r="21453" spans="1:1">
      <c r="A21453" s="174"/>
    </row>
    <row r="21454" spans="1:1">
      <c r="A21454" s="174"/>
    </row>
    <row r="21455" spans="1:1">
      <c r="A21455" s="174"/>
    </row>
    <row r="21456" spans="1:1">
      <c r="A21456" s="174"/>
    </row>
    <row r="21457" spans="1:1">
      <c r="A21457" s="174"/>
    </row>
    <row r="21458" spans="1:1">
      <c r="A21458" s="174"/>
    </row>
    <row r="21459" spans="1:1">
      <c r="A21459" s="174"/>
    </row>
    <row r="21460" spans="1:1">
      <c r="A21460" s="174"/>
    </row>
    <row r="21461" spans="1:1">
      <c r="A21461" s="174"/>
    </row>
    <row r="21462" spans="1:1">
      <c r="A21462" s="174"/>
    </row>
    <row r="21463" spans="1:1">
      <c r="A21463" s="174"/>
    </row>
    <row r="21464" spans="1:1">
      <c r="A21464" s="174"/>
    </row>
    <row r="21465" spans="1:1">
      <c r="A21465" s="174"/>
    </row>
    <row r="21466" spans="1:1">
      <c r="A21466" s="174"/>
    </row>
    <row r="21467" spans="1:1">
      <c r="A21467" s="174"/>
    </row>
    <row r="21468" spans="1:1">
      <c r="A21468" s="174"/>
    </row>
    <row r="21469" spans="1:1">
      <c r="A21469" s="174"/>
    </row>
    <row r="21470" spans="1:1">
      <c r="A21470" s="174"/>
    </row>
    <row r="21471" spans="1:1">
      <c r="A21471" s="174"/>
    </row>
    <row r="21472" spans="1:1">
      <c r="A21472" s="174"/>
    </row>
    <row r="21473" spans="1:1">
      <c r="A21473" s="174"/>
    </row>
    <row r="21474" spans="1:1">
      <c r="A21474" s="174"/>
    </row>
    <row r="21475" spans="1:1">
      <c r="A21475" s="174"/>
    </row>
    <row r="21476" spans="1:1">
      <c r="A21476" s="174"/>
    </row>
    <row r="21477" spans="1:1">
      <c r="A21477" s="174"/>
    </row>
    <row r="21478" spans="1:1">
      <c r="A21478" s="174"/>
    </row>
    <row r="21479" spans="1:1">
      <c r="A21479" s="174"/>
    </row>
    <row r="21480" spans="1:1">
      <c r="A21480" s="174"/>
    </row>
    <row r="21481" spans="1:1">
      <c r="A21481" s="174"/>
    </row>
    <row r="21482" spans="1:1">
      <c r="A21482" s="174"/>
    </row>
    <row r="21483" spans="1:1">
      <c r="A21483" s="174"/>
    </row>
    <row r="21484" spans="1:1">
      <c r="A21484" s="174"/>
    </row>
    <row r="21485" spans="1:1">
      <c r="A21485" s="174"/>
    </row>
    <row r="21486" spans="1:1">
      <c r="A21486" s="174"/>
    </row>
    <row r="21487" spans="1:1">
      <c r="A21487" s="174"/>
    </row>
    <row r="21488" spans="1:1">
      <c r="A21488" s="174"/>
    </row>
    <row r="21489" spans="1:1">
      <c r="A21489" s="174"/>
    </row>
    <row r="21490" spans="1:1">
      <c r="A21490" s="174"/>
    </row>
    <row r="21491" spans="1:1">
      <c r="A21491" s="174"/>
    </row>
    <row r="21492" spans="1:1">
      <c r="A21492" s="174"/>
    </row>
    <row r="21493" spans="1:1">
      <c r="A21493" s="174"/>
    </row>
    <row r="21494" spans="1:1">
      <c r="A21494" s="174"/>
    </row>
    <row r="21495" spans="1:1">
      <c r="A21495" s="174"/>
    </row>
    <row r="21496" spans="1:1">
      <c r="A21496" s="174"/>
    </row>
    <row r="21497" spans="1:1">
      <c r="A21497" s="174"/>
    </row>
    <row r="21498" spans="1:1">
      <c r="A21498" s="174"/>
    </row>
    <row r="21499" spans="1:1">
      <c r="A21499" s="174"/>
    </row>
    <row r="21500" spans="1:1">
      <c r="A21500" s="174"/>
    </row>
    <row r="21501" spans="1:1">
      <c r="A21501" s="174"/>
    </row>
    <row r="21502" spans="1:1">
      <c r="A21502" s="174"/>
    </row>
    <row r="21503" spans="1:1">
      <c r="A21503" s="174"/>
    </row>
    <row r="21504" spans="1:1">
      <c r="A21504" s="174"/>
    </row>
    <row r="21505" spans="1:1">
      <c r="A21505" s="174"/>
    </row>
    <row r="21506" spans="1:1">
      <c r="A21506" s="174"/>
    </row>
    <row r="21507" spans="1:1">
      <c r="A21507" s="174"/>
    </row>
    <row r="21508" spans="1:1">
      <c r="A21508" s="174"/>
    </row>
    <row r="21509" spans="1:1">
      <c r="A21509" s="174"/>
    </row>
    <row r="21510" spans="1:1">
      <c r="A21510" s="174"/>
    </row>
    <row r="21511" spans="1:1">
      <c r="A21511" s="174"/>
    </row>
    <row r="21512" spans="1:1">
      <c r="A21512" s="174"/>
    </row>
    <row r="21513" spans="1:1">
      <c r="A21513" s="174"/>
    </row>
    <row r="21514" spans="1:1">
      <c r="A21514" s="174"/>
    </row>
    <row r="21515" spans="1:1">
      <c r="A21515" s="174"/>
    </row>
    <row r="21516" spans="1:1">
      <c r="A21516" s="174"/>
    </row>
    <row r="21517" spans="1:1">
      <c r="A21517" s="174"/>
    </row>
    <row r="21518" spans="1:1">
      <c r="A21518" s="174"/>
    </row>
    <row r="21519" spans="1:1">
      <c r="A21519" s="174"/>
    </row>
    <row r="21520" spans="1:1">
      <c r="A21520" s="174"/>
    </row>
    <row r="21521" spans="1:1">
      <c r="A21521" s="174"/>
    </row>
    <row r="21522" spans="1:1">
      <c r="A21522" s="174"/>
    </row>
    <row r="21523" spans="1:1">
      <c r="A21523" s="174"/>
    </row>
    <row r="21524" spans="1:1">
      <c r="A21524" s="174"/>
    </row>
    <row r="21525" spans="1:1">
      <c r="A21525" s="174"/>
    </row>
    <row r="21526" spans="1:1">
      <c r="A21526" s="174"/>
    </row>
    <row r="21527" spans="1:1">
      <c r="A21527" s="174"/>
    </row>
    <row r="21528" spans="1:1">
      <c r="A21528" s="174"/>
    </row>
    <row r="21529" spans="1:1">
      <c r="A21529" s="174"/>
    </row>
    <row r="21530" spans="1:1">
      <c r="A21530" s="174"/>
    </row>
    <row r="21531" spans="1:1">
      <c r="A21531" s="174"/>
    </row>
    <row r="21532" spans="1:1">
      <c r="A21532" s="174"/>
    </row>
    <row r="21533" spans="1:1">
      <c r="A21533" s="174"/>
    </row>
    <row r="21534" spans="1:1">
      <c r="A21534" s="174"/>
    </row>
    <row r="21535" spans="1:1">
      <c r="A21535" s="174"/>
    </row>
    <row r="21536" spans="1:1">
      <c r="A21536" s="174"/>
    </row>
    <row r="21537" spans="1:1">
      <c r="A21537" s="174"/>
    </row>
    <row r="21538" spans="1:1">
      <c r="A21538" s="174"/>
    </row>
    <row r="21539" spans="1:1">
      <c r="A21539" s="174"/>
    </row>
    <row r="21540" spans="1:1">
      <c r="A21540" s="174"/>
    </row>
    <row r="21541" spans="1:1">
      <c r="A21541" s="174"/>
    </row>
    <row r="21542" spans="1:1">
      <c r="A21542" s="174"/>
    </row>
    <row r="21543" spans="1:1">
      <c r="A21543" s="174"/>
    </row>
    <row r="21544" spans="1:1">
      <c r="A21544" s="174"/>
    </row>
    <row r="21545" spans="1:1">
      <c r="A21545" s="174"/>
    </row>
    <row r="21546" spans="1:1">
      <c r="A21546" s="174"/>
    </row>
    <row r="21547" spans="1:1">
      <c r="A21547" s="174"/>
    </row>
    <row r="21548" spans="1:1">
      <c r="A21548" s="174"/>
    </row>
    <row r="21549" spans="1:1">
      <c r="A21549" s="174"/>
    </row>
    <row r="21550" spans="1:1">
      <c r="A21550" s="174"/>
    </row>
    <row r="21551" spans="1:1">
      <c r="A21551" s="174"/>
    </row>
    <row r="21552" spans="1:1">
      <c r="A21552" s="174"/>
    </row>
    <row r="21553" spans="1:1">
      <c r="A21553" s="174"/>
    </row>
    <row r="21554" spans="1:1">
      <c r="A21554" s="174"/>
    </row>
    <row r="21555" spans="1:1">
      <c r="A21555" s="174"/>
    </row>
    <row r="21556" spans="1:1">
      <c r="A21556" s="174"/>
    </row>
    <row r="21557" spans="1:1">
      <c r="A21557" s="174"/>
    </row>
    <row r="21558" spans="1:1">
      <c r="A21558" s="174"/>
    </row>
    <row r="21559" spans="1:1">
      <c r="A21559" s="174"/>
    </row>
    <row r="21560" spans="1:1">
      <c r="A21560" s="174"/>
    </row>
    <row r="21561" spans="1:1">
      <c r="A21561" s="174"/>
    </row>
    <row r="21562" spans="1:1">
      <c r="A21562" s="174"/>
    </row>
    <row r="21563" spans="1:1">
      <c r="A21563" s="174"/>
    </row>
    <row r="21564" spans="1:1">
      <c r="A21564" s="174"/>
    </row>
    <row r="21565" spans="1:1">
      <c r="A21565" s="174"/>
    </row>
    <row r="21566" spans="1:1">
      <c r="A21566" s="174"/>
    </row>
    <row r="21567" spans="1:1">
      <c r="A21567" s="174"/>
    </row>
    <row r="21568" spans="1:1">
      <c r="A21568" s="174"/>
    </row>
    <row r="21569" spans="1:1">
      <c r="A21569" s="174"/>
    </row>
    <row r="21570" spans="1:1">
      <c r="A21570" s="174"/>
    </row>
    <row r="21571" spans="1:1">
      <c r="A21571" s="174"/>
    </row>
    <row r="21572" spans="1:1">
      <c r="A21572" s="174"/>
    </row>
    <row r="21573" spans="1:1">
      <c r="A21573" s="174"/>
    </row>
    <row r="21574" spans="1:1">
      <c r="A21574" s="174"/>
    </row>
    <row r="21575" spans="1:1">
      <c r="A21575" s="174"/>
    </row>
    <row r="21576" spans="1:1">
      <c r="A21576" s="174"/>
    </row>
    <row r="21577" spans="1:1">
      <c r="A21577" s="174"/>
    </row>
    <row r="21578" spans="1:1">
      <c r="A21578" s="174"/>
    </row>
    <row r="21579" spans="1:1">
      <c r="A21579" s="174"/>
    </row>
    <row r="21580" spans="1:1">
      <c r="A21580" s="174"/>
    </row>
    <row r="21581" spans="1:1">
      <c r="A21581" s="174"/>
    </row>
    <row r="21582" spans="1:1">
      <c r="A21582" s="174"/>
    </row>
    <row r="21583" spans="1:1">
      <c r="A21583" s="174"/>
    </row>
    <row r="21584" spans="1:1">
      <c r="A21584" s="174"/>
    </row>
    <row r="21585" spans="1:1">
      <c r="A21585" s="174"/>
    </row>
    <row r="21586" spans="1:1">
      <c r="A21586" s="174"/>
    </row>
    <row r="21587" spans="1:1">
      <c r="A21587" s="174"/>
    </row>
    <row r="21588" spans="1:1">
      <c r="A21588" s="174"/>
    </row>
    <row r="21589" spans="1:1">
      <c r="A21589" s="174"/>
    </row>
    <row r="21590" spans="1:1">
      <c r="A21590" s="174"/>
    </row>
    <row r="21591" spans="1:1">
      <c r="A21591" s="174"/>
    </row>
    <row r="21592" spans="1:1">
      <c r="A21592" s="174"/>
    </row>
    <row r="21593" spans="1:1">
      <c r="A21593" s="174"/>
    </row>
    <row r="21594" spans="1:1">
      <c r="A21594" s="174"/>
    </row>
    <row r="21595" spans="1:1">
      <c r="A21595" s="174"/>
    </row>
    <row r="21596" spans="1:1">
      <c r="A21596" s="174"/>
    </row>
    <row r="21597" spans="1:1">
      <c r="A21597" s="174"/>
    </row>
    <row r="21598" spans="1:1">
      <c r="A21598" s="174"/>
    </row>
    <row r="21599" spans="1:1">
      <c r="A21599" s="174"/>
    </row>
    <row r="21600" spans="1:1">
      <c r="A21600" s="174"/>
    </row>
    <row r="21601" spans="1:1">
      <c r="A21601" s="174"/>
    </row>
    <row r="21602" spans="1:1">
      <c r="A21602" s="174"/>
    </row>
    <row r="21603" spans="1:1">
      <c r="A21603" s="174"/>
    </row>
    <row r="21604" spans="1:1">
      <c r="A21604" s="174"/>
    </row>
    <row r="21605" spans="1:1">
      <c r="A21605" s="174"/>
    </row>
    <row r="21606" spans="1:1">
      <c r="A21606" s="174"/>
    </row>
    <row r="21607" spans="1:1">
      <c r="A21607" s="174"/>
    </row>
    <row r="21608" spans="1:1">
      <c r="A21608" s="174"/>
    </row>
    <row r="21609" spans="1:1">
      <c r="A21609" s="174"/>
    </row>
    <row r="21610" spans="1:1">
      <c r="A21610" s="174"/>
    </row>
    <row r="21611" spans="1:1">
      <c r="A21611" s="174"/>
    </row>
    <row r="21612" spans="1:1">
      <c r="A21612" s="174"/>
    </row>
    <row r="21613" spans="1:1">
      <c r="A21613" s="174"/>
    </row>
    <row r="21614" spans="1:1">
      <c r="A21614" s="174"/>
    </row>
    <row r="21615" spans="1:1">
      <c r="A21615" s="174"/>
    </row>
    <row r="21616" spans="1:1">
      <c r="A21616" s="174"/>
    </row>
    <row r="21617" spans="1:1">
      <c r="A21617" s="174"/>
    </row>
    <row r="21618" spans="1:1">
      <c r="A21618" s="174"/>
    </row>
    <row r="21619" spans="1:1">
      <c r="A21619" s="174"/>
    </row>
    <row r="21620" spans="1:1">
      <c r="A21620" s="174"/>
    </row>
    <row r="21621" spans="1:1">
      <c r="A21621" s="174"/>
    </row>
    <row r="21622" spans="1:1">
      <c r="A21622" s="174"/>
    </row>
    <row r="21623" spans="1:1">
      <c r="A21623" s="174"/>
    </row>
    <row r="21624" spans="1:1">
      <c r="A21624" s="174"/>
    </row>
    <row r="21625" spans="1:1">
      <c r="A21625" s="174"/>
    </row>
    <row r="21626" spans="1:1">
      <c r="A21626" s="174"/>
    </row>
    <row r="21627" spans="1:1">
      <c r="A21627" s="174"/>
    </row>
    <row r="21628" spans="1:1">
      <c r="A21628" s="174"/>
    </row>
    <row r="21629" spans="1:1">
      <c r="A21629" s="174"/>
    </row>
    <row r="21630" spans="1:1">
      <c r="A21630" s="174"/>
    </row>
    <row r="21631" spans="1:1">
      <c r="A21631" s="174"/>
    </row>
    <row r="21632" spans="1:1">
      <c r="A21632" s="174"/>
    </row>
    <row r="21633" spans="1:1">
      <c r="A21633" s="174"/>
    </row>
    <row r="21634" spans="1:1">
      <c r="A21634" s="174"/>
    </row>
    <row r="21635" spans="1:1">
      <c r="A21635" s="174"/>
    </row>
    <row r="21636" spans="1:1">
      <c r="A21636" s="174"/>
    </row>
    <row r="21637" spans="1:1">
      <c r="A21637" s="174"/>
    </row>
    <row r="21638" spans="1:1">
      <c r="A21638" s="174"/>
    </row>
    <row r="21639" spans="1:1">
      <c r="A21639" s="174"/>
    </row>
    <row r="21640" spans="1:1">
      <c r="A21640" s="174"/>
    </row>
    <row r="21641" spans="1:1">
      <c r="A21641" s="174"/>
    </row>
    <row r="21642" spans="1:1">
      <c r="A21642" s="174"/>
    </row>
    <row r="21643" spans="1:1">
      <c r="A21643" s="174"/>
    </row>
    <row r="21644" spans="1:1">
      <c r="A21644" s="174"/>
    </row>
    <row r="21645" spans="1:1">
      <c r="A21645" s="174"/>
    </row>
    <row r="21646" spans="1:1">
      <c r="A21646" s="174"/>
    </row>
    <row r="21647" spans="1:1">
      <c r="A21647" s="174"/>
    </row>
    <row r="21648" spans="1:1">
      <c r="A21648" s="174"/>
    </row>
    <row r="21649" spans="1:1">
      <c r="A21649" s="174"/>
    </row>
    <row r="21650" spans="1:1">
      <c r="A21650" s="174"/>
    </row>
    <row r="21651" spans="1:1">
      <c r="A21651" s="174"/>
    </row>
    <row r="21652" spans="1:1">
      <c r="A21652" s="174"/>
    </row>
    <row r="21653" spans="1:1">
      <c r="A21653" s="174"/>
    </row>
    <row r="21654" spans="1:1">
      <c r="A21654" s="174"/>
    </row>
    <row r="21655" spans="1:1">
      <c r="A21655" s="174"/>
    </row>
    <row r="21656" spans="1:1">
      <c r="A21656" s="174"/>
    </row>
    <row r="21657" spans="1:1">
      <c r="A21657" s="174"/>
    </row>
    <row r="21658" spans="1:1">
      <c r="A21658" s="174"/>
    </row>
    <row r="21659" spans="1:1">
      <c r="A21659" s="174"/>
    </row>
    <row r="21660" spans="1:1">
      <c r="A21660" s="174"/>
    </row>
    <row r="21661" spans="1:1">
      <c r="A21661" s="174"/>
    </row>
    <row r="21662" spans="1:1">
      <c r="A21662" s="174"/>
    </row>
    <row r="21663" spans="1:1">
      <c r="A21663" s="174"/>
    </row>
    <row r="21664" spans="1:1">
      <c r="A21664" s="174"/>
    </row>
    <row r="21665" spans="1:1">
      <c r="A21665" s="174"/>
    </row>
    <row r="21666" spans="1:1">
      <c r="A21666" s="174"/>
    </row>
    <row r="21667" spans="1:1">
      <c r="A21667" s="174"/>
    </row>
    <row r="21668" spans="1:1">
      <c r="A21668" s="174"/>
    </row>
    <row r="21669" spans="1:1">
      <c r="A21669" s="174"/>
    </row>
    <row r="21670" spans="1:1">
      <c r="A21670" s="174"/>
    </row>
    <row r="21671" spans="1:1">
      <c r="A21671" s="174"/>
    </row>
    <row r="21672" spans="1:1">
      <c r="A21672" s="174"/>
    </row>
    <row r="21673" spans="1:1">
      <c r="A21673" s="174"/>
    </row>
    <row r="21674" spans="1:1">
      <c r="A21674" s="174"/>
    </row>
    <row r="21675" spans="1:1">
      <c r="A21675" s="174"/>
    </row>
    <row r="21676" spans="1:1">
      <c r="A21676" s="174"/>
    </row>
    <row r="21677" spans="1:1">
      <c r="A21677" s="174"/>
    </row>
    <row r="21678" spans="1:1">
      <c r="A21678" s="174"/>
    </row>
    <row r="21679" spans="1:1">
      <c r="A21679" s="174"/>
    </row>
    <row r="21680" spans="1:1">
      <c r="A21680" s="174"/>
    </row>
    <row r="21681" spans="1:1">
      <c r="A21681" s="174"/>
    </row>
    <row r="21682" spans="1:1">
      <c r="A21682" s="174"/>
    </row>
    <row r="21683" spans="1:1">
      <c r="A21683" s="174"/>
    </row>
    <row r="21684" spans="1:1">
      <c r="A21684" s="174"/>
    </row>
    <row r="21685" spans="1:1">
      <c r="A21685" s="174"/>
    </row>
    <row r="21686" spans="1:1">
      <c r="A21686" s="174"/>
    </row>
    <row r="21687" spans="1:1">
      <c r="A21687" s="174"/>
    </row>
    <row r="21688" spans="1:1">
      <c r="A21688" s="174"/>
    </row>
    <row r="21689" spans="1:1">
      <c r="A21689" s="174"/>
    </row>
    <row r="21690" spans="1:1">
      <c r="A21690" s="174"/>
    </row>
    <row r="21691" spans="1:1">
      <c r="A21691" s="174"/>
    </row>
    <row r="21692" spans="1:1">
      <c r="A21692" s="174"/>
    </row>
    <row r="21693" spans="1:1">
      <c r="A21693" s="174"/>
    </row>
    <row r="21694" spans="1:1">
      <c r="A21694" s="174"/>
    </row>
    <row r="21695" spans="1:1">
      <c r="A21695" s="174"/>
    </row>
    <row r="21696" spans="1:1">
      <c r="A21696" s="174"/>
    </row>
    <row r="21697" spans="1:1">
      <c r="A21697" s="174"/>
    </row>
    <row r="21698" spans="1:1">
      <c r="A21698" s="174"/>
    </row>
    <row r="21699" spans="1:1">
      <c r="A21699" s="174"/>
    </row>
    <row r="21700" spans="1:1">
      <c r="A21700" s="174"/>
    </row>
    <row r="21701" spans="1:1">
      <c r="A21701" s="174"/>
    </row>
    <row r="21702" spans="1:1">
      <c r="A21702" s="174"/>
    </row>
    <row r="21703" spans="1:1">
      <c r="A21703" s="174"/>
    </row>
    <row r="21704" spans="1:1">
      <c r="A21704" s="174"/>
    </row>
    <row r="21705" spans="1:1">
      <c r="A21705" s="174"/>
    </row>
    <row r="21706" spans="1:1">
      <c r="A21706" s="174"/>
    </row>
    <row r="21707" spans="1:1">
      <c r="A21707" s="174"/>
    </row>
    <row r="21708" spans="1:1">
      <c r="A21708" s="174"/>
    </row>
    <row r="21709" spans="1:1">
      <c r="A21709" s="174"/>
    </row>
    <row r="21710" spans="1:1">
      <c r="A21710" s="174"/>
    </row>
    <row r="21711" spans="1:1">
      <c r="A21711" s="174"/>
    </row>
    <row r="21712" spans="1:1">
      <c r="A21712" s="174"/>
    </row>
    <row r="21713" spans="1:1">
      <c r="A21713" s="174"/>
    </row>
    <row r="21714" spans="1:1">
      <c r="A21714" s="174"/>
    </row>
    <row r="21715" spans="1:1">
      <c r="A21715" s="174"/>
    </row>
    <row r="21716" spans="1:1">
      <c r="A21716" s="174"/>
    </row>
    <row r="21717" spans="1:1">
      <c r="A21717" s="174"/>
    </row>
    <row r="21718" spans="1:1">
      <c r="A21718" s="174"/>
    </row>
    <row r="21719" spans="1:1">
      <c r="A21719" s="174"/>
    </row>
    <row r="21720" spans="1:1">
      <c r="A21720" s="174"/>
    </row>
    <row r="21721" spans="1:1">
      <c r="A21721" s="174"/>
    </row>
    <row r="21722" spans="1:1">
      <c r="A21722" s="174"/>
    </row>
    <row r="21723" spans="1:1">
      <c r="A21723" s="174"/>
    </row>
    <row r="21724" spans="1:1">
      <c r="A21724" s="174"/>
    </row>
    <row r="21725" spans="1:1">
      <c r="A21725" s="174"/>
    </row>
    <row r="21726" spans="1:1">
      <c r="A21726" s="174"/>
    </row>
    <row r="21727" spans="1:1">
      <c r="A21727" s="174"/>
    </row>
    <row r="21728" spans="1:1">
      <c r="A21728" s="174"/>
    </row>
    <row r="21729" spans="1:1">
      <c r="A21729" s="174"/>
    </row>
    <row r="21730" spans="1:1">
      <c r="A21730" s="174"/>
    </row>
    <row r="21731" spans="1:1">
      <c r="A21731" s="174"/>
    </row>
    <row r="21732" spans="1:1">
      <c r="A21732" s="174"/>
    </row>
    <row r="21733" spans="1:1">
      <c r="A21733" s="174"/>
    </row>
    <row r="21734" spans="1:1">
      <c r="A21734" s="174"/>
    </row>
    <row r="21735" spans="1:1">
      <c r="A21735" s="174"/>
    </row>
    <row r="21736" spans="1:1">
      <c r="A21736" s="174"/>
    </row>
    <row r="21737" spans="1:1">
      <c r="A21737" s="174"/>
    </row>
    <row r="21738" spans="1:1">
      <c r="A21738" s="174"/>
    </row>
    <row r="21739" spans="1:1">
      <c r="A21739" s="174"/>
    </row>
    <row r="21740" spans="1:1">
      <c r="A21740" s="174"/>
    </row>
    <row r="21741" spans="1:1">
      <c r="A21741" s="174"/>
    </row>
    <row r="21742" spans="1:1">
      <c r="A21742" s="174"/>
    </row>
    <row r="21743" spans="1:1">
      <c r="A21743" s="174"/>
    </row>
    <row r="21744" spans="1:1">
      <c r="A21744" s="174"/>
    </row>
    <row r="21745" spans="1:1">
      <c r="A21745" s="174"/>
    </row>
    <row r="21746" spans="1:1">
      <c r="A21746" s="174"/>
    </row>
    <row r="21747" spans="1:1">
      <c r="A21747" s="174"/>
    </row>
    <row r="21748" spans="1:1">
      <c r="A21748" s="174"/>
    </row>
    <row r="21749" spans="1:1">
      <c r="A21749" s="174"/>
    </row>
    <row r="21750" spans="1:1">
      <c r="A21750" s="174"/>
    </row>
    <row r="21751" spans="1:1">
      <c r="A21751" s="174"/>
    </row>
    <row r="21752" spans="1:1">
      <c r="A21752" s="174"/>
    </row>
    <row r="21753" spans="1:1">
      <c r="A21753" s="174"/>
    </row>
    <row r="21754" spans="1:1">
      <c r="A21754" s="174"/>
    </row>
    <row r="21755" spans="1:1">
      <c r="A21755" s="174"/>
    </row>
    <row r="21756" spans="1:1">
      <c r="A21756" s="174"/>
    </row>
    <row r="21757" spans="1:1">
      <c r="A21757" s="174"/>
    </row>
    <row r="21758" spans="1:1">
      <c r="A21758" s="174"/>
    </row>
    <row r="21759" spans="1:1">
      <c r="A21759" s="174"/>
    </row>
    <row r="21760" spans="1:1">
      <c r="A21760" s="174"/>
    </row>
    <row r="21761" spans="1:1">
      <c r="A21761" s="174"/>
    </row>
    <row r="21762" spans="1:1">
      <c r="A21762" s="174"/>
    </row>
    <row r="21763" spans="1:1">
      <c r="A21763" s="174"/>
    </row>
    <row r="21764" spans="1:1">
      <c r="A21764" s="174"/>
    </row>
    <row r="21765" spans="1:1">
      <c r="A21765" s="174"/>
    </row>
    <row r="21766" spans="1:1">
      <c r="A21766" s="174"/>
    </row>
    <row r="21767" spans="1:1">
      <c r="A21767" s="174"/>
    </row>
    <row r="21768" spans="1:1">
      <c r="A21768" s="174"/>
    </row>
    <row r="21769" spans="1:1">
      <c r="A21769" s="174"/>
    </row>
    <row r="21770" spans="1:1">
      <c r="A21770" s="174"/>
    </row>
    <row r="21771" spans="1:1">
      <c r="A21771" s="174"/>
    </row>
    <row r="21772" spans="1:1">
      <c r="A21772" s="174"/>
    </row>
    <row r="21773" spans="1:1">
      <c r="A21773" s="174"/>
    </row>
    <row r="21774" spans="1:1">
      <c r="A21774" s="174"/>
    </row>
    <row r="21775" spans="1:1">
      <c r="A21775" s="174"/>
    </row>
    <row r="21776" spans="1:1">
      <c r="A21776" s="174"/>
    </row>
    <row r="21777" spans="1:1">
      <c r="A21777" s="174"/>
    </row>
    <row r="21778" spans="1:1">
      <c r="A21778" s="174"/>
    </row>
    <row r="21779" spans="1:1">
      <c r="A21779" s="174"/>
    </row>
    <row r="21780" spans="1:1">
      <c r="A21780" s="174"/>
    </row>
    <row r="21781" spans="1:1">
      <c r="A21781" s="174"/>
    </row>
    <row r="21782" spans="1:1">
      <c r="A21782" s="174"/>
    </row>
    <row r="21783" spans="1:1">
      <c r="A21783" s="174"/>
    </row>
    <row r="21784" spans="1:1">
      <c r="A21784" s="174"/>
    </row>
    <row r="21785" spans="1:1">
      <c r="A21785" s="174"/>
    </row>
    <row r="21786" spans="1:1">
      <c r="A21786" s="174"/>
    </row>
    <row r="21787" spans="1:1">
      <c r="A21787" s="174"/>
    </row>
    <row r="21788" spans="1:1">
      <c r="A21788" s="174"/>
    </row>
    <row r="21789" spans="1:1">
      <c r="A21789" s="174"/>
    </row>
    <row r="21790" spans="1:1">
      <c r="A21790" s="174"/>
    </row>
    <row r="21791" spans="1:1">
      <c r="A21791" s="174"/>
    </row>
    <row r="21792" spans="1:1">
      <c r="A21792" s="174"/>
    </row>
    <row r="21793" spans="1:1">
      <c r="A21793" s="174"/>
    </row>
    <row r="21794" spans="1:1">
      <c r="A21794" s="174"/>
    </row>
    <row r="21795" spans="1:1">
      <c r="A21795" s="174"/>
    </row>
    <row r="21796" spans="1:1">
      <c r="A21796" s="174"/>
    </row>
    <row r="21797" spans="1:1">
      <c r="A21797" s="174"/>
    </row>
    <row r="21798" spans="1:1">
      <c r="A21798" s="174"/>
    </row>
    <row r="21799" spans="1:1">
      <c r="A21799" s="174"/>
    </row>
    <row r="21800" spans="1:1">
      <c r="A21800" s="174"/>
    </row>
    <row r="21801" spans="1:1">
      <c r="A21801" s="174"/>
    </row>
    <row r="21802" spans="1:1">
      <c r="A21802" s="174"/>
    </row>
    <row r="21803" spans="1:1">
      <c r="A21803" s="174"/>
    </row>
    <row r="21804" spans="1:1">
      <c r="A21804" s="174"/>
    </row>
    <row r="21805" spans="1:1">
      <c r="A21805" s="174"/>
    </row>
    <row r="21806" spans="1:1">
      <c r="A21806" s="174"/>
    </row>
    <row r="21807" spans="1:1">
      <c r="A21807" s="174"/>
    </row>
    <row r="21808" spans="1:1">
      <c r="A21808" s="174"/>
    </row>
    <row r="21809" spans="1:1">
      <c r="A21809" s="174"/>
    </row>
    <row r="21810" spans="1:1">
      <c r="A21810" s="174"/>
    </row>
    <row r="21811" spans="1:1">
      <c r="A21811" s="174"/>
    </row>
    <row r="21812" spans="1:1">
      <c r="A21812" s="174"/>
    </row>
    <row r="21813" spans="1:1">
      <c r="A21813" s="174"/>
    </row>
    <row r="21814" spans="1:1">
      <c r="A21814" s="174"/>
    </row>
    <row r="21815" spans="1:1">
      <c r="A21815" s="174"/>
    </row>
    <row r="21816" spans="1:1">
      <c r="A21816" s="174"/>
    </row>
    <row r="21817" spans="1:1">
      <c r="A21817" s="174"/>
    </row>
    <row r="21818" spans="1:1">
      <c r="A21818" s="174"/>
    </row>
    <row r="21819" spans="1:1">
      <c r="A21819" s="174"/>
    </row>
    <row r="21820" spans="1:1">
      <c r="A21820" s="174"/>
    </row>
    <row r="21821" spans="1:1">
      <c r="A21821" s="174"/>
    </row>
    <row r="21822" spans="1:1">
      <c r="A21822" s="174"/>
    </row>
    <row r="21823" spans="1:1">
      <c r="A21823" s="174"/>
    </row>
    <row r="21824" spans="1:1">
      <c r="A21824" s="174"/>
    </row>
    <row r="21825" spans="1:1">
      <c r="A21825" s="174"/>
    </row>
    <row r="21826" spans="1:1">
      <c r="A21826" s="174"/>
    </row>
    <row r="21827" spans="1:1">
      <c r="A21827" s="174"/>
    </row>
    <row r="21828" spans="1:1">
      <c r="A21828" s="174"/>
    </row>
    <row r="21829" spans="1:1">
      <c r="A21829" s="174"/>
    </row>
    <row r="21830" spans="1:1">
      <c r="A21830" s="174"/>
    </row>
    <row r="21831" spans="1:1">
      <c r="A21831" s="174"/>
    </row>
    <row r="21832" spans="1:1">
      <c r="A21832" s="174"/>
    </row>
    <row r="21833" spans="1:1">
      <c r="A21833" s="174"/>
    </row>
    <row r="21834" spans="1:1">
      <c r="A21834" s="174"/>
    </row>
    <row r="21835" spans="1:1">
      <c r="A21835" s="174"/>
    </row>
    <row r="21836" spans="1:1">
      <c r="A21836" s="174"/>
    </row>
    <row r="21837" spans="1:1">
      <c r="A21837" s="174"/>
    </row>
    <row r="21838" spans="1:1">
      <c r="A21838" s="174"/>
    </row>
    <row r="21839" spans="1:1">
      <c r="A21839" s="174"/>
    </row>
    <row r="21840" spans="1:1">
      <c r="A21840" s="174"/>
    </row>
    <row r="21841" spans="1:1">
      <c r="A21841" s="174"/>
    </row>
    <row r="21842" spans="1:1">
      <c r="A21842" s="174"/>
    </row>
    <row r="21843" spans="1:1">
      <c r="A21843" s="174"/>
    </row>
    <row r="21844" spans="1:1">
      <c r="A21844" s="174"/>
    </row>
    <row r="21845" spans="1:1">
      <c r="A21845" s="174"/>
    </row>
    <row r="21846" spans="1:1">
      <c r="A21846" s="174"/>
    </row>
    <row r="21847" spans="1:1">
      <c r="A21847" s="174"/>
    </row>
    <row r="21848" spans="1:1">
      <c r="A21848" s="174"/>
    </row>
    <row r="21849" spans="1:1">
      <c r="A21849" s="174"/>
    </row>
    <row r="21850" spans="1:1">
      <c r="A21850" s="174"/>
    </row>
    <row r="21851" spans="1:1">
      <c r="A21851" s="174"/>
    </row>
    <row r="21852" spans="1:1">
      <c r="A21852" s="174"/>
    </row>
    <row r="21853" spans="1:1">
      <c r="A21853" s="174"/>
    </row>
    <row r="21854" spans="1:1">
      <c r="A21854" s="174"/>
    </row>
    <row r="21855" spans="1:1">
      <c r="A21855" s="174"/>
    </row>
    <row r="21856" spans="1:1">
      <c r="A21856" s="174"/>
    </row>
    <row r="21857" spans="1:1">
      <c r="A21857" s="174"/>
    </row>
    <row r="21858" spans="1:1">
      <c r="A21858" s="174"/>
    </row>
    <row r="21859" spans="1:1">
      <c r="A21859" s="174"/>
    </row>
    <row r="21860" spans="1:1">
      <c r="A21860" s="174"/>
    </row>
    <row r="21861" spans="1:1">
      <c r="A21861" s="174"/>
    </row>
    <row r="21862" spans="1:1">
      <c r="A21862" s="174"/>
    </row>
    <row r="21863" spans="1:1">
      <c r="A21863" s="174"/>
    </row>
    <row r="21864" spans="1:1">
      <c r="A21864" s="174"/>
    </row>
    <row r="21865" spans="1:1">
      <c r="A21865" s="174"/>
    </row>
    <row r="21866" spans="1:1">
      <c r="A21866" s="174"/>
    </row>
    <row r="21867" spans="1:1">
      <c r="A21867" s="174"/>
    </row>
    <row r="21868" spans="1:1">
      <c r="A21868" s="174"/>
    </row>
    <row r="21869" spans="1:1">
      <c r="A21869" s="174"/>
    </row>
    <row r="21870" spans="1:1">
      <c r="A21870" s="174"/>
    </row>
    <row r="21871" spans="1:1">
      <c r="A21871" s="174"/>
    </row>
    <row r="21872" spans="1:1">
      <c r="A21872" s="174"/>
    </row>
    <row r="21873" spans="1:1">
      <c r="A21873" s="174"/>
    </row>
    <row r="21874" spans="1:1">
      <c r="A21874" s="174"/>
    </row>
    <row r="21875" spans="1:1">
      <c r="A21875" s="174"/>
    </row>
    <row r="21876" spans="1:1">
      <c r="A21876" s="174"/>
    </row>
    <row r="21877" spans="1:1">
      <c r="A21877" s="174"/>
    </row>
    <row r="21878" spans="1:1">
      <c r="A21878" s="174"/>
    </row>
    <row r="21879" spans="1:1">
      <c r="A21879" s="174"/>
    </row>
    <row r="21880" spans="1:1">
      <c r="A21880" s="174"/>
    </row>
    <row r="21881" spans="1:1">
      <c r="A21881" s="174"/>
    </row>
    <row r="21882" spans="1:1">
      <c r="A21882" s="174"/>
    </row>
    <row r="21883" spans="1:1">
      <c r="A21883" s="174"/>
    </row>
    <row r="21884" spans="1:1">
      <c r="A21884" s="174"/>
    </row>
    <row r="21885" spans="1:1">
      <c r="A21885" s="174"/>
    </row>
    <row r="21886" spans="1:1">
      <c r="A21886" s="174"/>
    </row>
    <row r="21887" spans="1:1">
      <c r="A21887" s="174"/>
    </row>
    <row r="21888" spans="1:1">
      <c r="A21888" s="174"/>
    </row>
    <row r="21889" spans="1:1">
      <c r="A21889" s="174"/>
    </row>
    <row r="21890" spans="1:1">
      <c r="A21890" s="174"/>
    </row>
    <row r="21891" spans="1:1">
      <c r="A21891" s="174"/>
    </row>
    <row r="21892" spans="1:1">
      <c r="A21892" s="174"/>
    </row>
    <row r="21893" spans="1:1">
      <c r="A21893" s="174"/>
    </row>
    <row r="21894" spans="1:1">
      <c r="A21894" s="174"/>
    </row>
    <row r="21895" spans="1:1">
      <c r="A21895" s="174"/>
    </row>
    <row r="21896" spans="1:1">
      <c r="A21896" s="174"/>
    </row>
    <row r="21897" spans="1:1">
      <c r="A21897" s="174"/>
    </row>
    <row r="21898" spans="1:1">
      <c r="A21898" s="174"/>
    </row>
    <row r="21899" spans="1:1">
      <c r="A21899" s="174"/>
    </row>
    <row r="21900" spans="1:1">
      <c r="A21900" s="174"/>
    </row>
    <row r="21901" spans="1:1">
      <c r="A21901" s="174"/>
    </row>
    <row r="21902" spans="1:1">
      <c r="A21902" s="174"/>
    </row>
    <row r="21903" spans="1:1">
      <c r="A21903" s="174"/>
    </row>
    <row r="21904" spans="1:1">
      <c r="A21904" s="174"/>
    </row>
    <row r="21905" spans="1:1">
      <c r="A21905" s="174"/>
    </row>
    <row r="21906" spans="1:1">
      <c r="A21906" s="174"/>
    </row>
    <row r="21907" spans="1:1">
      <c r="A21907" s="174"/>
    </row>
    <row r="21908" spans="1:1">
      <c r="A21908" s="174"/>
    </row>
    <row r="21909" spans="1:1">
      <c r="A21909" s="174"/>
    </row>
    <row r="21910" spans="1:1">
      <c r="A21910" s="174"/>
    </row>
    <row r="21911" spans="1:1">
      <c r="A21911" s="174"/>
    </row>
    <row r="21912" spans="1:1">
      <c r="A21912" s="174"/>
    </row>
    <row r="21913" spans="1:1">
      <c r="A21913" s="174"/>
    </row>
    <row r="21914" spans="1:1">
      <c r="A21914" s="174"/>
    </row>
    <row r="21915" spans="1:1">
      <c r="A21915" s="174"/>
    </row>
    <row r="21916" spans="1:1">
      <c r="A21916" s="174"/>
    </row>
    <row r="21917" spans="1:1">
      <c r="A21917" s="174"/>
    </row>
    <row r="21918" spans="1:1">
      <c r="A21918" s="174"/>
    </row>
    <row r="21919" spans="1:1">
      <c r="A21919" s="174"/>
    </row>
    <row r="21920" spans="1:1">
      <c r="A21920" s="174"/>
    </row>
    <row r="21921" spans="1:1">
      <c r="A21921" s="174"/>
    </row>
    <row r="21922" spans="1:1">
      <c r="A21922" s="174"/>
    </row>
    <row r="21923" spans="1:1">
      <c r="A21923" s="174"/>
    </row>
    <row r="21924" spans="1:1">
      <c r="A21924" s="174"/>
    </row>
    <row r="21925" spans="1:1">
      <c r="A21925" s="174"/>
    </row>
    <row r="21926" spans="1:1">
      <c r="A21926" s="174"/>
    </row>
    <row r="21927" spans="1:1">
      <c r="A21927" s="174"/>
    </row>
    <row r="21928" spans="1:1">
      <c r="A21928" s="174"/>
    </row>
    <row r="21929" spans="1:1">
      <c r="A21929" s="174"/>
    </row>
    <row r="21930" spans="1:1">
      <c r="A21930" s="174"/>
    </row>
    <row r="21931" spans="1:1">
      <c r="A21931" s="174"/>
    </row>
    <row r="21932" spans="1:1">
      <c r="A21932" s="174"/>
    </row>
    <row r="21933" spans="1:1">
      <c r="A21933" s="174"/>
    </row>
    <row r="21934" spans="1:1">
      <c r="A21934" s="174"/>
    </row>
    <row r="21935" spans="1:1">
      <c r="A21935" s="174"/>
    </row>
    <row r="21936" spans="1:1">
      <c r="A21936" s="174"/>
    </row>
    <row r="21937" spans="1:1">
      <c r="A21937" s="174"/>
    </row>
    <row r="21938" spans="1:1">
      <c r="A21938" s="174"/>
    </row>
    <row r="21939" spans="1:1">
      <c r="A21939" s="174"/>
    </row>
    <row r="21940" spans="1:1">
      <c r="A21940" s="174"/>
    </row>
    <row r="21941" spans="1:1">
      <c r="A21941" s="174"/>
    </row>
    <row r="21942" spans="1:1">
      <c r="A21942" s="174"/>
    </row>
    <row r="21943" spans="1:1">
      <c r="A21943" s="174"/>
    </row>
    <row r="21944" spans="1:1">
      <c r="A21944" s="174"/>
    </row>
    <row r="21945" spans="1:1">
      <c r="A21945" s="174"/>
    </row>
    <row r="21946" spans="1:1">
      <c r="A21946" s="174"/>
    </row>
    <row r="21947" spans="1:1">
      <c r="A21947" s="174"/>
    </row>
    <row r="21948" spans="1:1">
      <c r="A21948" s="174"/>
    </row>
    <row r="21949" spans="1:1">
      <c r="A21949" s="174"/>
    </row>
    <row r="21950" spans="1:1">
      <c r="A21950" s="174"/>
    </row>
    <row r="21951" spans="1:1">
      <c r="A21951" s="174"/>
    </row>
    <row r="21952" spans="1:1">
      <c r="A21952" s="174"/>
    </row>
    <row r="21953" spans="1:1">
      <c r="A21953" s="174"/>
    </row>
    <row r="21954" spans="1:1">
      <c r="A21954" s="174"/>
    </row>
    <row r="21955" spans="1:1">
      <c r="A21955" s="174"/>
    </row>
    <row r="21956" spans="1:1">
      <c r="A21956" s="174"/>
    </row>
    <row r="21957" spans="1:1">
      <c r="A21957" s="174"/>
    </row>
    <row r="21958" spans="1:1">
      <c r="A21958" s="174"/>
    </row>
    <row r="21959" spans="1:1">
      <c r="A21959" s="174"/>
    </row>
    <row r="21960" spans="1:1">
      <c r="A21960" s="174"/>
    </row>
    <row r="21961" spans="1:1">
      <c r="A21961" s="174"/>
    </row>
    <row r="21962" spans="1:1">
      <c r="A21962" s="174"/>
    </row>
    <row r="21963" spans="1:1">
      <c r="A21963" s="174"/>
    </row>
    <row r="21964" spans="1:1">
      <c r="A21964" s="174"/>
    </row>
    <row r="21965" spans="1:1">
      <c r="A21965" s="174"/>
    </row>
    <row r="21966" spans="1:1">
      <c r="A21966" s="174"/>
    </row>
    <row r="21967" spans="1:1">
      <c r="A21967" s="174"/>
    </row>
    <row r="21968" spans="1:1">
      <c r="A21968" s="174"/>
    </row>
    <row r="21969" spans="1:1">
      <c r="A21969" s="174"/>
    </row>
    <row r="21970" spans="1:1">
      <c r="A21970" s="174"/>
    </row>
    <row r="21971" spans="1:1">
      <c r="A21971" s="174"/>
    </row>
    <row r="21972" spans="1:1">
      <c r="A21972" s="174"/>
    </row>
    <row r="21973" spans="1:1">
      <c r="A21973" s="174"/>
    </row>
    <row r="21974" spans="1:1">
      <c r="A21974" s="174"/>
    </row>
    <row r="21975" spans="1:1">
      <c r="A21975" s="174"/>
    </row>
    <row r="21976" spans="1:1">
      <c r="A21976" s="174"/>
    </row>
    <row r="21977" spans="1:1">
      <c r="A21977" s="174"/>
    </row>
    <row r="21978" spans="1:1">
      <c r="A21978" s="174"/>
    </row>
    <row r="21979" spans="1:1">
      <c r="A21979" s="174"/>
    </row>
    <row r="21980" spans="1:1">
      <c r="A21980" s="174"/>
    </row>
    <row r="21981" spans="1:1">
      <c r="A21981" s="174"/>
    </row>
    <row r="21982" spans="1:1">
      <c r="A21982" s="174"/>
    </row>
    <row r="21983" spans="1:1">
      <c r="A21983" s="174"/>
    </row>
    <row r="21984" spans="1:1">
      <c r="A21984" s="174"/>
    </row>
    <row r="21985" spans="1:1">
      <c r="A21985" s="174"/>
    </row>
    <row r="21986" spans="1:1">
      <c r="A21986" s="174"/>
    </row>
    <row r="21987" spans="1:1">
      <c r="A21987" s="174"/>
    </row>
    <row r="21988" spans="1:1">
      <c r="A21988" s="174"/>
    </row>
    <row r="21989" spans="1:1">
      <c r="A21989" s="174"/>
    </row>
    <row r="21990" spans="1:1">
      <c r="A21990" s="174"/>
    </row>
    <row r="21991" spans="1:1">
      <c r="A21991" s="174"/>
    </row>
    <row r="21992" spans="1:1">
      <c r="A21992" s="174"/>
    </row>
    <row r="21993" spans="1:1">
      <c r="A21993" s="174"/>
    </row>
    <row r="21994" spans="1:1">
      <c r="A21994" s="174"/>
    </row>
    <row r="21995" spans="1:1">
      <c r="A21995" s="174"/>
    </row>
    <row r="21996" spans="1:1">
      <c r="A21996" s="174"/>
    </row>
    <row r="21997" spans="1:1">
      <c r="A21997" s="174"/>
    </row>
    <row r="21998" spans="1:1">
      <c r="A21998" s="174"/>
    </row>
    <row r="21999" spans="1:1">
      <c r="A21999" s="174"/>
    </row>
    <row r="22000" spans="1:1">
      <c r="A22000" s="174"/>
    </row>
    <row r="22001" spans="1:1">
      <c r="A22001" s="174"/>
    </row>
    <row r="22002" spans="1:1">
      <c r="A22002" s="174"/>
    </row>
    <row r="22003" spans="1:1">
      <c r="A22003" s="174"/>
    </row>
    <row r="22004" spans="1:1">
      <c r="A22004" s="174"/>
    </row>
    <row r="22005" spans="1:1">
      <c r="A22005" s="174"/>
    </row>
    <row r="22006" spans="1:1">
      <c r="A22006" s="174"/>
    </row>
    <row r="22007" spans="1:1">
      <c r="A22007" s="174"/>
    </row>
    <row r="22008" spans="1:1">
      <c r="A22008" s="174"/>
    </row>
    <row r="22009" spans="1:1">
      <c r="A22009" s="174"/>
    </row>
    <row r="22010" spans="1:1">
      <c r="A22010" s="174"/>
    </row>
    <row r="22011" spans="1:1">
      <c r="A22011" s="174"/>
    </row>
    <row r="22012" spans="1:1">
      <c r="A22012" s="174"/>
    </row>
    <row r="22013" spans="1:1">
      <c r="A22013" s="174"/>
    </row>
    <row r="22014" spans="1:1">
      <c r="A22014" s="174"/>
    </row>
    <row r="22015" spans="1:1">
      <c r="A22015" s="174"/>
    </row>
    <row r="22016" spans="1:1">
      <c r="A22016" s="174"/>
    </row>
    <row r="22017" spans="1:1">
      <c r="A22017" s="174"/>
    </row>
    <row r="22018" spans="1:1">
      <c r="A22018" s="174"/>
    </row>
    <row r="22019" spans="1:1">
      <c r="A22019" s="174"/>
    </row>
    <row r="22020" spans="1:1">
      <c r="A22020" s="174"/>
    </row>
    <row r="22021" spans="1:1">
      <c r="A22021" s="174"/>
    </row>
    <row r="22022" spans="1:1">
      <c r="A22022" s="174"/>
    </row>
    <row r="22023" spans="1:1">
      <c r="A22023" s="174"/>
    </row>
    <row r="22024" spans="1:1">
      <c r="A22024" s="174"/>
    </row>
    <row r="22025" spans="1:1">
      <c r="A22025" s="174"/>
    </row>
    <row r="22026" spans="1:1">
      <c r="A22026" s="174"/>
    </row>
    <row r="22027" spans="1:1">
      <c r="A22027" s="174"/>
    </row>
    <row r="22028" spans="1:1">
      <c r="A22028" s="174"/>
    </row>
    <row r="22029" spans="1:1">
      <c r="A22029" s="174"/>
    </row>
    <row r="22030" spans="1:1">
      <c r="A22030" s="174"/>
    </row>
    <row r="22031" spans="1:1">
      <c r="A22031" s="174"/>
    </row>
    <row r="22032" spans="1:1">
      <c r="A22032" s="174"/>
    </row>
    <row r="22033" spans="1:1">
      <c r="A22033" s="174"/>
    </row>
    <row r="22034" spans="1:1">
      <c r="A22034" s="174"/>
    </row>
    <row r="22035" spans="1:1">
      <c r="A22035" s="174"/>
    </row>
    <row r="22036" spans="1:1">
      <c r="A22036" s="174"/>
    </row>
    <row r="22037" spans="1:1">
      <c r="A22037" s="174"/>
    </row>
    <row r="22038" spans="1:1">
      <c r="A22038" s="174"/>
    </row>
    <row r="22039" spans="1:1">
      <c r="A22039" s="174"/>
    </row>
    <row r="22040" spans="1:1">
      <c r="A22040" s="174"/>
    </row>
    <row r="22041" spans="1:1">
      <c r="A22041" s="174"/>
    </row>
    <row r="22042" spans="1:1">
      <c r="A22042" s="174"/>
    </row>
    <row r="22043" spans="1:1">
      <c r="A22043" s="174"/>
    </row>
    <row r="22044" spans="1:1">
      <c r="A22044" s="174"/>
    </row>
    <row r="22045" spans="1:1">
      <c r="A22045" s="174"/>
    </row>
    <row r="22046" spans="1:1">
      <c r="A22046" s="174"/>
    </row>
    <row r="22047" spans="1:1">
      <c r="A22047" s="174"/>
    </row>
    <row r="22048" spans="1:1">
      <c r="A22048" s="174"/>
    </row>
    <row r="22049" spans="1:1">
      <c r="A22049" s="174"/>
    </row>
    <row r="22050" spans="1:1">
      <c r="A22050" s="174"/>
    </row>
    <row r="22051" spans="1:1">
      <c r="A22051" s="174"/>
    </row>
    <row r="22052" spans="1:1">
      <c r="A22052" s="174"/>
    </row>
    <row r="22053" spans="1:1">
      <c r="A22053" s="174"/>
    </row>
    <row r="22054" spans="1:1">
      <c r="A22054" s="174"/>
    </row>
    <row r="22055" spans="1:1">
      <c r="A22055" s="174"/>
    </row>
    <row r="22056" spans="1:1">
      <c r="A22056" s="174"/>
    </row>
    <row r="22057" spans="1:1">
      <c r="A22057" s="174"/>
    </row>
    <row r="22058" spans="1:1">
      <c r="A22058" s="174"/>
    </row>
    <row r="22059" spans="1:1">
      <c r="A22059" s="174"/>
    </row>
    <row r="22060" spans="1:1">
      <c r="A22060" s="174"/>
    </row>
    <row r="22061" spans="1:1">
      <c r="A22061" s="174"/>
    </row>
    <row r="22062" spans="1:1">
      <c r="A22062" s="174"/>
    </row>
    <row r="22063" spans="1:1">
      <c r="A22063" s="174"/>
    </row>
    <row r="22064" spans="1:1">
      <c r="A22064" s="174"/>
    </row>
    <row r="22065" spans="1:1">
      <c r="A22065" s="174"/>
    </row>
    <row r="22066" spans="1:1">
      <c r="A22066" s="174"/>
    </row>
    <row r="22067" spans="1:1">
      <c r="A22067" s="174"/>
    </row>
    <row r="22068" spans="1:1">
      <c r="A22068" s="174"/>
    </row>
    <row r="22069" spans="1:1">
      <c r="A22069" s="174"/>
    </row>
    <row r="22070" spans="1:1">
      <c r="A22070" s="174"/>
    </row>
    <row r="22071" spans="1:1">
      <c r="A22071" s="174"/>
    </row>
    <row r="22072" spans="1:1">
      <c r="A22072" s="174"/>
    </row>
    <row r="22073" spans="1:1">
      <c r="A22073" s="174"/>
    </row>
    <row r="22074" spans="1:1">
      <c r="A22074" s="174"/>
    </row>
    <row r="22075" spans="1:1">
      <c r="A22075" s="174"/>
    </row>
    <row r="22076" spans="1:1">
      <c r="A22076" s="174"/>
    </row>
    <row r="22077" spans="1:1">
      <c r="A22077" s="174"/>
    </row>
    <row r="22078" spans="1:1">
      <c r="A22078" s="174"/>
    </row>
    <row r="22079" spans="1:1">
      <c r="A22079" s="174"/>
    </row>
    <row r="22080" spans="1:1">
      <c r="A22080" s="174"/>
    </row>
    <row r="22081" spans="1:1">
      <c r="A22081" s="174"/>
    </row>
    <row r="22082" spans="1:1">
      <c r="A22082" s="174"/>
    </row>
    <row r="22083" spans="1:1">
      <c r="A22083" s="174"/>
    </row>
    <row r="22084" spans="1:1">
      <c r="A22084" s="174"/>
    </row>
    <row r="22085" spans="1:1">
      <c r="A22085" s="174"/>
    </row>
    <row r="22086" spans="1:1">
      <c r="A22086" s="174"/>
    </row>
    <row r="22087" spans="1:1">
      <c r="A22087" s="174"/>
    </row>
    <row r="22088" spans="1:1">
      <c r="A22088" s="174"/>
    </row>
    <row r="22089" spans="1:1">
      <c r="A22089" s="174"/>
    </row>
    <row r="22090" spans="1:1">
      <c r="A22090" s="174"/>
    </row>
    <row r="22091" spans="1:1">
      <c r="A22091" s="174"/>
    </row>
    <row r="22092" spans="1:1">
      <c r="A22092" s="174"/>
    </row>
    <row r="22093" spans="1:1">
      <c r="A22093" s="174"/>
    </row>
    <row r="22094" spans="1:1">
      <c r="A22094" s="174"/>
    </row>
    <row r="22095" spans="1:1">
      <c r="A22095" s="174"/>
    </row>
    <row r="22096" spans="1:1">
      <c r="A22096" s="174"/>
    </row>
    <row r="22097" spans="1:1">
      <c r="A22097" s="174"/>
    </row>
    <row r="22098" spans="1:1">
      <c r="A22098" s="174"/>
    </row>
    <row r="22099" spans="1:1">
      <c r="A22099" s="174"/>
    </row>
    <row r="22100" spans="1:1">
      <c r="A22100" s="174"/>
    </row>
    <row r="22101" spans="1:1">
      <c r="A22101" s="174"/>
    </row>
    <row r="22102" spans="1:1">
      <c r="A22102" s="174"/>
    </row>
    <row r="22103" spans="1:1">
      <c r="A22103" s="174"/>
    </row>
    <row r="22104" spans="1:1">
      <c r="A22104" s="174"/>
    </row>
    <row r="22105" spans="1:1">
      <c r="A22105" s="174"/>
    </row>
    <row r="22106" spans="1:1">
      <c r="A22106" s="174"/>
    </row>
    <row r="22107" spans="1:1">
      <c r="A22107" s="174"/>
    </row>
    <row r="22108" spans="1:1">
      <c r="A22108" s="174"/>
    </row>
    <row r="22109" spans="1:1">
      <c r="A22109" s="174"/>
    </row>
    <row r="22110" spans="1:1">
      <c r="A22110" s="174"/>
    </row>
    <row r="22111" spans="1:1">
      <c r="A22111" s="174"/>
    </row>
    <row r="22112" spans="1:1">
      <c r="A22112" s="174"/>
    </row>
    <row r="22113" spans="1:1">
      <c r="A22113" s="174"/>
    </row>
    <row r="22114" spans="1:1">
      <c r="A22114" s="174"/>
    </row>
    <row r="22115" spans="1:1">
      <c r="A22115" s="174"/>
    </row>
    <row r="22116" spans="1:1">
      <c r="A22116" s="174"/>
    </row>
    <row r="22117" spans="1:1">
      <c r="A22117" s="174"/>
    </row>
    <row r="22118" spans="1:1">
      <c r="A22118" s="174"/>
    </row>
    <row r="22119" spans="1:1">
      <c r="A22119" s="174"/>
    </row>
    <row r="22120" spans="1:1">
      <c r="A22120" s="174"/>
    </row>
    <row r="22121" spans="1:1">
      <c r="A22121" s="174"/>
    </row>
    <row r="22122" spans="1:1">
      <c r="A22122" s="174"/>
    </row>
    <row r="22123" spans="1:1">
      <c r="A22123" s="174"/>
    </row>
    <row r="22124" spans="1:1">
      <c r="A22124" s="174"/>
    </row>
    <row r="22125" spans="1:1">
      <c r="A22125" s="174"/>
    </row>
    <row r="22126" spans="1:1">
      <c r="A22126" s="174"/>
    </row>
    <row r="22127" spans="1:1">
      <c r="A22127" s="174"/>
    </row>
    <row r="22128" spans="1:1">
      <c r="A22128" s="174"/>
    </row>
    <row r="22129" spans="1:1">
      <c r="A22129" s="174"/>
    </row>
    <row r="22130" spans="1:1">
      <c r="A22130" s="174"/>
    </row>
    <row r="22131" spans="1:1">
      <c r="A22131" s="174"/>
    </row>
    <row r="22132" spans="1:1">
      <c r="A22132" s="174"/>
    </row>
    <row r="22133" spans="1:1">
      <c r="A22133" s="174"/>
    </row>
    <row r="22134" spans="1:1">
      <c r="A22134" s="174"/>
    </row>
    <row r="22135" spans="1:1">
      <c r="A22135" s="174"/>
    </row>
    <row r="22136" spans="1:1">
      <c r="A22136" s="174"/>
    </row>
    <row r="22137" spans="1:1">
      <c r="A22137" s="174"/>
    </row>
    <row r="22138" spans="1:1">
      <c r="A22138" s="174"/>
    </row>
    <row r="22139" spans="1:1">
      <c r="A22139" s="174"/>
    </row>
    <row r="22140" spans="1:1">
      <c r="A22140" s="174"/>
    </row>
    <row r="22141" spans="1:1">
      <c r="A22141" s="174"/>
    </row>
    <row r="22142" spans="1:1">
      <c r="A22142" s="174"/>
    </row>
    <row r="22143" spans="1:1">
      <c r="A22143" s="174"/>
    </row>
    <row r="22144" spans="1:1">
      <c r="A22144" s="174"/>
    </row>
    <row r="22145" spans="1:1">
      <c r="A22145" s="174"/>
    </row>
    <row r="22146" spans="1:1">
      <c r="A22146" s="174"/>
    </row>
    <row r="22147" spans="1:1">
      <c r="A22147" s="174"/>
    </row>
    <row r="22148" spans="1:1">
      <c r="A22148" s="174"/>
    </row>
    <row r="22149" spans="1:1">
      <c r="A22149" s="174"/>
    </row>
    <row r="22150" spans="1:1">
      <c r="A22150" s="174"/>
    </row>
    <row r="22151" spans="1:1">
      <c r="A22151" s="174"/>
    </row>
    <row r="22152" spans="1:1">
      <c r="A22152" s="174"/>
    </row>
    <row r="22153" spans="1:1">
      <c r="A22153" s="174"/>
    </row>
    <row r="22154" spans="1:1">
      <c r="A22154" s="174"/>
    </row>
    <row r="22155" spans="1:1">
      <c r="A22155" s="174"/>
    </row>
    <row r="22156" spans="1:1">
      <c r="A22156" s="174"/>
    </row>
    <row r="22157" spans="1:1">
      <c r="A22157" s="174"/>
    </row>
    <row r="22158" spans="1:1">
      <c r="A22158" s="174"/>
    </row>
    <row r="22159" spans="1:1">
      <c r="A22159" s="174"/>
    </row>
    <row r="22160" spans="1:1">
      <c r="A22160" s="174"/>
    </row>
    <row r="22161" spans="1:1">
      <c r="A22161" s="174"/>
    </row>
    <row r="22162" spans="1:1">
      <c r="A22162" s="174"/>
    </row>
    <row r="22163" spans="1:1">
      <c r="A22163" s="174"/>
    </row>
    <row r="22164" spans="1:1">
      <c r="A22164" s="174"/>
    </row>
    <row r="22165" spans="1:1">
      <c r="A22165" s="174"/>
    </row>
    <row r="22166" spans="1:1">
      <c r="A22166" s="174"/>
    </row>
    <row r="22167" spans="1:1">
      <c r="A22167" s="174"/>
    </row>
    <row r="22168" spans="1:1">
      <c r="A22168" s="174"/>
    </row>
    <row r="22169" spans="1:1">
      <c r="A22169" s="174"/>
    </row>
    <row r="22170" spans="1:1">
      <c r="A22170" s="174"/>
    </row>
    <row r="22171" spans="1:1">
      <c r="A22171" s="174"/>
    </row>
    <row r="22172" spans="1:1">
      <c r="A22172" s="174"/>
    </row>
    <row r="22173" spans="1:1">
      <c r="A22173" s="174"/>
    </row>
    <row r="22174" spans="1:1">
      <c r="A22174" s="174"/>
    </row>
    <row r="22175" spans="1:1">
      <c r="A22175" s="174"/>
    </row>
    <row r="22176" spans="1:1">
      <c r="A22176" s="174"/>
    </row>
    <row r="22177" spans="1:1">
      <c r="A22177" s="174"/>
    </row>
    <row r="22178" spans="1:1">
      <c r="A22178" s="174"/>
    </row>
    <row r="22179" spans="1:1">
      <c r="A22179" s="174"/>
    </row>
    <row r="22180" spans="1:1">
      <c r="A22180" s="174"/>
    </row>
    <row r="22181" spans="1:1">
      <c r="A22181" s="174"/>
    </row>
    <row r="22182" spans="1:1">
      <c r="A22182" s="174"/>
    </row>
    <row r="22183" spans="1:1">
      <c r="A22183" s="174"/>
    </row>
    <row r="22184" spans="1:1">
      <c r="A22184" s="174"/>
    </row>
    <row r="22185" spans="1:1">
      <c r="A22185" s="174"/>
    </row>
    <row r="22186" spans="1:1">
      <c r="A22186" s="174"/>
    </row>
    <row r="22187" spans="1:1">
      <c r="A22187" s="174"/>
    </row>
    <row r="22188" spans="1:1">
      <c r="A22188" s="174"/>
    </row>
    <row r="22189" spans="1:1">
      <c r="A22189" s="174"/>
    </row>
    <row r="22190" spans="1:1">
      <c r="A22190" s="174"/>
    </row>
    <row r="22191" spans="1:1">
      <c r="A22191" s="174"/>
    </row>
    <row r="22192" spans="1:1">
      <c r="A22192" s="174"/>
    </row>
    <row r="22193" spans="1:1">
      <c r="A22193" s="174"/>
    </row>
    <row r="22194" spans="1:1">
      <c r="A22194" s="174"/>
    </row>
    <row r="22195" spans="1:1">
      <c r="A22195" s="174"/>
    </row>
    <row r="22196" spans="1:1">
      <c r="A22196" s="174"/>
    </row>
    <row r="22197" spans="1:1">
      <c r="A22197" s="174"/>
    </row>
    <row r="22198" spans="1:1">
      <c r="A22198" s="174"/>
    </row>
    <row r="22199" spans="1:1">
      <c r="A22199" s="174"/>
    </row>
    <row r="22200" spans="1:1">
      <c r="A22200" s="174"/>
    </row>
    <row r="22201" spans="1:1">
      <c r="A22201" s="174"/>
    </row>
    <row r="22202" spans="1:1">
      <c r="A22202" s="174"/>
    </row>
    <row r="22203" spans="1:1">
      <c r="A22203" s="174"/>
    </row>
    <row r="22204" spans="1:1">
      <c r="A22204" s="174"/>
    </row>
    <row r="22205" spans="1:1">
      <c r="A22205" s="174"/>
    </row>
    <row r="22206" spans="1:1">
      <c r="A22206" s="174"/>
    </row>
    <row r="22207" spans="1:1">
      <c r="A22207" s="174"/>
    </row>
    <row r="22208" spans="1:1">
      <c r="A22208" s="174"/>
    </row>
    <row r="22209" spans="1:1">
      <c r="A22209" s="174"/>
    </row>
    <row r="22210" spans="1:1">
      <c r="A22210" s="174"/>
    </row>
    <row r="22211" spans="1:1">
      <c r="A22211" s="174"/>
    </row>
    <row r="22212" spans="1:1">
      <c r="A22212" s="174"/>
    </row>
    <row r="22213" spans="1:1">
      <c r="A22213" s="174"/>
    </row>
    <row r="22214" spans="1:1">
      <c r="A22214" s="174"/>
    </row>
    <row r="22215" spans="1:1">
      <c r="A22215" s="174"/>
    </row>
    <row r="22216" spans="1:1">
      <c r="A22216" s="174"/>
    </row>
    <row r="22217" spans="1:1">
      <c r="A22217" s="174"/>
    </row>
    <row r="22218" spans="1:1">
      <c r="A22218" s="174"/>
    </row>
    <row r="22219" spans="1:1">
      <c r="A22219" s="174"/>
    </row>
    <row r="22220" spans="1:1">
      <c r="A22220" s="174"/>
    </row>
    <row r="22221" spans="1:1">
      <c r="A22221" s="174"/>
    </row>
    <row r="22222" spans="1:1">
      <c r="A22222" s="174"/>
    </row>
    <row r="22223" spans="1:1">
      <c r="A22223" s="174"/>
    </row>
    <row r="22224" spans="1:1">
      <c r="A22224" s="174"/>
    </row>
    <row r="22225" spans="1:1">
      <c r="A22225" s="174"/>
    </row>
    <row r="22226" spans="1:1">
      <c r="A22226" s="174"/>
    </row>
    <row r="22227" spans="1:1">
      <c r="A22227" s="174"/>
    </row>
    <row r="22228" spans="1:1">
      <c r="A22228" s="174"/>
    </row>
    <row r="22229" spans="1:1">
      <c r="A22229" s="174"/>
    </row>
    <row r="22230" spans="1:1">
      <c r="A22230" s="174"/>
    </row>
    <row r="22231" spans="1:1">
      <c r="A22231" s="174"/>
    </row>
    <row r="22232" spans="1:1">
      <c r="A22232" s="174"/>
    </row>
    <row r="22233" spans="1:1">
      <c r="A22233" s="174"/>
    </row>
    <row r="22234" spans="1:1">
      <c r="A22234" s="174"/>
    </row>
    <row r="22235" spans="1:1">
      <c r="A22235" s="174"/>
    </row>
    <row r="22236" spans="1:1">
      <c r="A22236" s="174"/>
    </row>
    <row r="22237" spans="1:1">
      <c r="A22237" s="174"/>
    </row>
    <row r="22238" spans="1:1">
      <c r="A22238" s="174"/>
    </row>
    <row r="22239" spans="1:1">
      <c r="A22239" s="174"/>
    </row>
    <row r="22240" spans="1:1">
      <c r="A22240" s="174"/>
    </row>
    <row r="22241" spans="1:1">
      <c r="A22241" s="174"/>
    </row>
    <row r="22242" spans="1:1">
      <c r="A22242" s="174"/>
    </row>
    <row r="22243" spans="1:1">
      <c r="A22243" s="174"/>
    </row>
    <row r="22244" spans="1:1">
      <c r="A22244" s="174"/>
    </row>
    <row r="22245" spans="1:1">
      <c r="A22245" s="174"/>
    </row>
    <row r="22246" spans="1:1">
      <c r="A22246" s="174"/>
    </row>
    <row r="22247" spans="1:1">
      <c r="A22247" s="174"/>
    </row>
    <row r="22248" spans="1:1">
      <c r="A22248" s="174"/>
    </row>
    <row r="22249" spans="1:1">
      <c r="A22249" s="174"/>
    </row>
    <row r="22250" spans="1:1">
      <c r="A22250" s="174"/>
    </row>
    <row r="22251" spans="1:1">
      <c r="A22251" s="174"/>
    </row>
    <row r="22252" spans="1:1">
      <c r="A22252" s="174"/>
    </row>
    <row r="22253" spans="1:1">
      <c r="A22253" s="174"/>
    </row>
    <row r="22254" spans="1:1">
      <c r="A22254" s="174"/>
    </row>
    <row r="22255" spans="1:1">
      <c r="A22255" s="174"/>
    </row>
    <row r="22256" spans="1:1">
      <c r="A22256" s="174"/>
    </row>
    <row r="22257" spans="1:1">
      <c r="A22257" s="174"/>
    </row>
    <row r="22258" spans="1:1">
      <c r="A22258" s="174"/>
    </row>
    <row r="22259" spans="1:1">
      <c r="A22259" s="174"/>
    </row>
    <row r="22260" spans="1:1">
      <c r="A22260" s="174"/>
    </row>
    <row r="22261" spans="1:1">
      <c r="A22261" s="174"/>
    </row>
    <row r="22262" spans="1:1">
      <c r="A22262" s="174"/>
    </row>
    <row r="22263" spans="1:1">
      <c r="A22263" s="174"/>
    </row>
    <row r="22264" spans="1:1">
      <c r="A22264" s="174"/>
    </row>
    <row r="22265" spans="1:1">
      <c r="A22265" s="174"/>
    </row>
    <row r="22266" spans="1:1">
      <c r="A22266" s="174"/>
    </row>
    <row r="22267" spans="1:1">
      <c r="A22267" s="174"/>
    </row>
    <row r="22268" spans="1:1">
      <c r="A22268" s="174"/>
    </row>
    <row r="22269" spans="1:1">
      <c r="A22269" s="174"/>
    </row>
    <row r="22270" spans="1:1">
      <c r="A22270" s="174"/>
    </row>
    <row r="22271" spans="1:1">
      <c r="A22271" s="174"/>
    </row>
    <row r="22272" spans="1:1">
      <c r="A22272" s="174"/>
    </row>
    <row r="22273" spans="1:1">
      <c r="A22273" s="174"/>
    </row>
    <row r="22274" spans="1:1">
      <c r="A22274" s="174"/>
    </row>
    <row r="22275" spans="1:1">
      <c r="A22275" s="174"/>
    </row>
    <row r="22276" spans="1:1">
      <c r="A22276" s="174"/>
    </row>
    <row r="22277" spans="1:1">
      <c r="A22277" s="174"/>
    </row>
    <row r="22278" spans="1:1">
      <c r="A22278" s="174"/>
    </row>
    <row r="22279" spans="1:1">
      <c r="A22279" s="174"/>
    </row>
    <row r="22280" spans="1:1">
      <c r="A22280" s="174"/>
    </row>
    <row r="22281" spans="1:1">
      <c r="A22281" s="174"/>
    </row>
    <row r="22282" spans="1:1">
      <c r="A22282" s="174"/>
    </row>
    <row r="22283" spans="1:1">
      <c r="A22283" s="174"/>
    </row>
    <row r="22284" spans="1:1">
      <c r="A22284" s="174"/>
    </row>
    <row r="22285" spans="1:1">
      <c r="A22285" s="174"/>
    </row>
    <row r="22286" spans="1:1">
      <c r="A22286" s="174"/>
    </row>
    <row r="22287" spans="1:1">
      <c r="A22287" s="174"/>
    </row>
    <row r="22288" spans="1:1">
      <c r="A22288" s="174"/>
    </row>
    <row r="22289" spans="1:1">
      <c r="A22289" s="174"/>
    </row>
    <row r="22290" spans="1:1">
      <c r="A22290" s="174"/>
    </row>
    <row r="22291" spans="1:1">
      <c r="A22291" s="174"/>
    </row>
    <row r="22292" spans="1:1">
      <c r="A22292" s="174"/>
    </row>
    <row r="22293" spans="1:1">
      <c r="A22293" s="174"/>
    </row>
    <row r="22294" spans="1:1">
      <c r="A22294" s="174"/>
    </row>
    <row r="22295" spans="1:1">
      <c r="A22295" s="174"/>
    </row>
    <row r="22296" spans="1:1">
      <c r="A22296" s="174"/>
    </row>
    <row r="22297" spans="1:1">
      <c r="A22297" s="174"/>
    </row>
    <row r="22298" spans="1:1">
      <c r="A22298" s="174"/>
    </row>
    <row r="22299" spans="1:1">
      <c r="A22299" s="174"/>
    </row>
    <row r="22300" spans="1:1">
      <c r="A22300" s="174"/>
    </row>
    <row r="22301" spans="1:1">
      <c r="A22301" s="174"/>
    </row>
    <row r="22302" spans="1:1">
      <c r="A22302" s="174"/>
    </row>
    <row r="22303" spans="1:1">
      <c r="A22303" s="174"/>
    </row>
    <row r="22304" spans="1:1">
      <c r="A22304" s="174"/>
    </row>
    <row r="22305" spans="1:1">
      <c r="A22305" s="174"/>
    </row>
    <row r="22306" spans="1:1">
      <c r="A22306" s="174"/>
    </row>
    <row r="22307" spans="1:1">
      <c r="A22307" s="174"/>
    </row>
    <row r="22308" spans="1:1">
      <c r="A22308" s="174"/>
    </row>
    <row r="22309" spans="1:1">
      <c r="A22309" s="174"/>
    </row>
    <row r="22310" spans="1:1">
      <c r="A22310" s="174"/>
    </row>
    <row r="22311" spans="1:1">
      <c r="A22311" s="174"/>
    </row>
    <row r="22312" spans="1:1">
      <c r="A22312" s="174"/>
    </row>
    <row r="22313" spans="1:1">
      <c r="A22313" s="174"/>
    </row>
    <row r="22314" spans="1:1">
      <c r="A22314" s="174"/>
    </row>
    <row r="22315" spans="1:1">
      <c r="A22315" s="174"/>
    </row>
    <row r="22316" spans="1:1">
      <c r="A22316" s="174"/>
    </row>
    <row r="22317" spans="1:1">
      <c r="A22317" s="174"/>
    </row>
    <row r="22318" spans="1:1">
      <c r="A22318" s="174"/>
    </row>
    <row r="22319" spans="1:1">
      <c r="A22319" s="174"/>
    </row>
    <row r="22320" spans="1:1">
      <c r="A22320" s="174"/>
    </row>
    <row r="22321" spans="1:1">
      <c r="A22321" s="174"/>
    </row>
    <row r="22322" spans="1:1">
      <c r="A22322" s="174"/>
    </row>
    <row r="22323" spans="1:1">
      <c r="A22323" s="174"/>
    </row>
    <row r="22324" spans="1:1">
      <c r="A22324" s="174"/>
    </row>
    <row r="22325" spans="1:1">
      <c r="A22325" s="174"/>
    </row>
    <row r="22326" spans="1:1">
      <c r="A22326" s="174"/>
    </row>
    <row r="22327" spans="1:1">
      <c r="A22327" s="174"/>
    </row>
    <row r="22328" spans="1:1">
      <c r="A22328" s="174"/>
    </row>
    <row r="22329" spans="1:1">
      <c r="A22329" s="174"/>
    </row>
    <row r="22330" spans="1:1">
      <c r="A22330" s="174"/>
    </row>
    <row r="22331" spans="1:1">
      <c r="A22331" s="174"/>
    </row>
    <row r="22332" spans="1:1">
      <c r="A22332" s="174"/>
    </row>
    <row r="22333" spans="1:1">
      <c r="A22333" s="174"/>
    </row>
    <row r="22334" spans="1:1">
      <c r="A22334" s="174"/>
    </row>
    <row r="22335" spans="1:1">
      <c r="A22335" s="174"/>
    </row>
    <row r="22336" spans="1:1">
      <c r="A22336" s="174"/>
    </row>
    <row r="22337" spans="1:1">
      <c r="A22337" s="174"/>
    </row>
    <row r="22338" spans="1:1">
      <c r="A22338" s="174"/>
    </row>
    <row r="22339" spans="1:1">
      <c r="A22339" s="174"/>
    </row>
    <row r="22340" spans="1:1">
      <c r="A22340" s="174"/>
    </row>
    <row r="22341" spans="1:1">
      <c r="A22341" s="174"/>
    </row>
    <row r="22342" spans="1:1">
      <c r="A22342" s="174"/>
    </row>
    <row r="22343" spans="1:1">
      <c r="A22343" s="174"/>
    </row>
    <row r="22344" spans="1:1">
      <c r="A22344" s="174"/>
    </row>
    <row r="22345" spans="1:1">
      <c r="A22345" s="174"/>
    </row>
    <row r="22346" spans="1:1">
      <c r="A22346" s="174"/>
    </row>
    <row r="22347" spans="1:1">
      <c r="A22347" s="174"/>
    </row>
    <row r="22348" spans="1:1">
      <c r="A22348" s="174"/>
    </row>
    <row r="22349" spans="1:1">
      <c r="A22349" s="174"/>
    </row>
    <row r="22350" spans="1:1">
      <c r="A22350" s="174"/>
    </row>
    <row r="22351" spans="1:1">
      <c r="A22351" s="174"/>
    </row>
    <row r="22352" spans="1:1">
      <c r="A22352" s="174"/>
    </row>
    <row r="22353" spans="1:1">
      <c r="A22353" s="174"/>
    </row>
    <row r="22354" spans="1:1">
      <c r="A22354" s="174"/>
    </row>
    <row r="22355" spans="1:1">
      <c r="A22355" s="174"/>
    </row>
    <row r="22356" spans="1:1">
      <c r="A22356" s="174"/>
    </row>
    <row r="22357" spans="1:1">
      <c r="A22357" s="174"/>
    </row>
    <row r="22358" spans="1:1">
      <c r="A22358" s="174"/>
    </row>
    <row r="22359" spans="1:1">
      <c r="A22359" s="174"/>
    </row>
    <row r="22360" spans="1:1">
      <c r="A22360" s="174"/>
    </row>
    <row r="22361" spans="1:1">
      <c r="A22361" s="174"/>
    </row>
    <row r="22362" spans="1:1">
      <c r="A22362" s="174"/>
    </row>
    <row r="22363" spans="1:1">
      <c r="A22363" s="174"/>
    </row>
    <row r="22364" spans="1:1">
      <c r="A22364" s="174"/>
    </row>
    <row r="22365" spans="1:1">
      <c r="A22365" s="174"/>
    </row>
    <row r="22366" spans="1:1">
      <c r="A22366" s="174"/>
    </row>
    <row r="22367" spans="1:1">
      <c r="A22367" s="174"/>
    </row>
    <row r="22368" spans="1:1">
      <c r="A22368" s="174"/>
    </row>
    <row r="22369" spans="1:1">
      <c r="A22369" s="174"/>
    </row>
    <row r="22370" spans="1:1">
      <c r="A22370" s="174"/>
    </row>
    <row r="22371" spans="1:1">
      <c r="A22371" s="174"/>
    </row>
    <row r="22372" spans="1:1">
      <c r="A22372" s="174"/>
    </row>
    <row r="22373" spans="1:1">
      <c r="A22373" s="174"/>
    </row>
    <row r="22374" spans="1:1">
      <c r="A22374" s="174"/>
    </row>
    <row r="22375" spans="1:1">
      <c r="A22375" s="174"/>
    </row>
    <row r="22376" spans="1:1">
      <c r="A22376" s="174"/>
    </row>
    <row r="22377" spans="1:1">
      <c r="A22377" s="174"/>
    </row>
    <row r="22378" spans="1:1">
      <c r="A22378" s="174"/>
    </row>
    <row r="22379" spans="1:1">
      <c r="A22379" s="174"/>
    </row>
    <row r="22380" spans="1:1">
      <c r="A22380" s="174"/>
    </row>
    <row r="22381" spans="1:1">
      <c r="A22381" s="174"/>
    </row>
    <row r="22382" spans="1:1">
      <c r="A22382" s="174"/>
    </row>
    <row r="22383" spans="1:1">
      <c r="A22383" s="174"/>
    </row>
    <row r="22384" spans="1:1">
      <c r="A22384" s="174"/>
    </row>
    <row r="22385" spans="1:1">
      <c r="A22385" s="174"/>
    </row>
    <row r="22386" spans="1:1">
      <c r="A22386" s="174"/>
    </row>
    <row r="22387" spans="1:1">
      <c r="A22387" s="174"/>
    </row>
    <row r="22388" spans="1:1">
      <c r="A22388" s="174"/>
    </row>
    <row r="22389" spans="1:1">
      <c r="A22389" s="174"/>
    </row>
    <row r="22390" spans="1:1">
      <c r="A22390" s="174"/>
    </row>
    <row r="22391" spans="1:1">
      <c r="A22391" s="174"/>
    </row>
    <row r="22392" spans="1:1">
      <c r="A22392" s="174"/>
    </row>
    <row r="22393" spans="1:1">
      <c r="A22393" s="174"/>
    </row>
    <row r="22394" spans="1:1">
      <c r="A22394" s="174"/>
    </row>
    <row r="22395" spans="1:1">
      <c r="A22395" s="174"/>
    </row>
    <row r="22396" spans="1:1">
      <c r="A22396" s="174"/>
    </row>
    <row r="22397" spans="1:1">
      <c r="A22397" s="174"/>
    </row>
    <row r="22398" spans="1:1">
      <c r="A22398" s="174"/>
    </row>
    <row r="22399" spans="1:1">
      <c r="A22399" s="174"/>
    </row>
    <row r="22400" spans="1:1">
      <c r="A22400" s="174"/>
    </row>
    <row r="22401" spans="1:1">
      <c r="A22401" s="174"/>
    </row>
    <row r="22402" spans="1:1">
      <c r="A22402" s="174"/>
    </row>
    <row r="22403" spans="1:1">
      <c r="A22403" s="174"/>
    </row>
    <row r="22404" spans="1:1">
      <c r="A22404" s="174"/>
    </row>
    <row r="22405" spans="1:1">
      <c r="A22405" s="174"/>
    </row>
    <row r="22406" spans="1:1">
      <c r="A22406" s="174"/>
    </row>
    <row r="22407" spans="1:1">
      <c r="A22407" s="174"/>
    </row>
    <row r="22408" spans="1:1">
      <c r="A22408" s="174"/>
    </row>
    <row r="22409" spans="1:1">
      <c r="A22409" s="174"/>
    </row>
    <row r="22410" spans="1:1">
      <c r="A22410" s="174"/>
    </row>
    <row r="22411" spans="1:1">
      <c r="A22411" s="174"/>
    </row>
    <row r="22412" spans="1:1">
      <c r="A22412" s="174"/>
    </row>
    <row r="22413" spans="1:1">
      <c r="A22413" s="174"/>
    </row>
    <row r="22414" spans="1:1">
      <c r="A22414" s="174"/>
    </row>
    <row r="22415" spans="1:1">
      <c r="A22415" s="174"/>
    </row>
    <row r="22416" spans="1:1">
      <c r="A22416" s="174"/>
    </row>
    <row r="22417" spans="1:1">
      <c r="A22417" s="174"/>
    </row>
    <row r="22418" spans="1:1">
      <c r="A22418" s="174"/>
    </row>
    <row r="22419" spans="1:1">
      <c r="A22419" s="174"/>
    </row>
    <row r="22420" spans="1:1">
      <c r="A22420" s="174"/>
    </row>
    <row r="22421" spans="1:1">
      <c r="A22421" s="174"/>
    </row>
    <row r="22422" spans="1:1">
      <c r="A22422" s="174"/>
    </row>
    <row r="22423" spans="1:1">
      <c r="A22423" s="174"/>
    </row>
    <row r="22424" spans="1:1">
      <c r="A22424" s="174"/>
    </row>
    <row r="22425" spans="1:1">
      <c r="A22425" s="174"/>
    </row>
    <row r="22426" spans="1:1">
      <c r="A22426" s="174"/>
    </row>
    <row r="22427" spans="1:1">
      <c r="A22427" s="174"/>
    </row>
    <row r="22428" spans="1:1">
      <c r="A22428" s="174"/>
    </row>
    <row r="22429" spans="1:1">
      <c r="A22429" s="174"/>
    </row>
    <row r="22430" spans="1:1">
      <c r="A22430" s="174"/>
    </row>
    <row r="22431" spans="1:1">
      <c r="A22431" s="174"/>
    </row>
    <row r="22432" spans="1:1">
      <c r="A22432" s="174"/>
    </row>
    <row r="22433" spans="1:1">
      <c r="A22433" s="174"/>
    </row>
    <row r="22434" spans="1:1">
      <c r="A22434" s="174"/>
    </row>
    <row r="22435" spans="1:1">
      <c r="A22435" s="174"/>
    </row>
    <row r="22436" spans="1:1">
      <c r="A22436" s="174"/>
    </row>
    <row r="22437" spans="1:1">
      <c r="A22437" s="174"/>
    </row>
    <row r="22438" spans="1:1">
      <c r="A22438" s="174"/>
    </row>
    <row r="22439" spans="1:1">
      <c r="A22439" s="174"/>
    </row>
    <row r="22440" spans="1:1">
      <c r="A22440" s="174"/>
    </row>
    <row r="22441" spans="1:1">
      <c r="A22441" s="174"/>
    </row>
    <row r="22442" spans="1:1">
      <c r="A22442" s="174"/>
    </row>
    <row r="22443" spans="1:1">
      <c r="A22443" s="174"/>
    </row>
    <row r="22444" spans="1:1">
      <c r="A22444" s="174"/>
    </row>
    <row r="22445" spans="1:1">
      <c r="A22445" s="174"/>
    </row>
    <row r="22446" spans="1:1">
      <c r="A22446" s="174"/>
    </row>
    <row r="22447" spans="1:1">
      <c r="A22447" s="174"/>
    </row>
    <row r="22448" spans="1:1">
      <c r="A22448" s="174"/>
    </row>
    <row r="22449" spans="1:1">
      <c r="A22449" s="174"/>
    </row>
    <row r="22450" spans="1:1">
      <c r="A22450" s="174"/>
    </row>
    <row r="22451" spans="1:1">
      <c r="A22451" s="174"/>
    </row>
    <row r="22452" spans="1:1">
      <c r="A22452" s="174"/>
    </row>
    <row r="22453" spans="1:1">
      <c r="A22453" s="174"/>
    </row>
    <row r="22454" spans="1:1">
      <c r="A22454" s="174"/>
    </row>
    <row r="22455" spans="1:1">
      <c r="A22455" s="174"/>
    </row>
    <row r="22456" spans="1:1">
      <c r="A22456" s="174"/>
    </row>
    <row r="22457" spans="1:1">
      <c r="A22457" s="174"/>
    </row>
    <row r="22458" spans="1:1">
      <c r="A22458" s="174"/>
    </row>
    <row r="22459" spans="1:1">
      <c r="A22459" s="174"/>
    </row>
    <row r="22460" spans="1:1">
      <c r="A22460" s="174"/>
    </row>
    <row r="22461" spans="1:1">
      <c r="A22461" s="174"/>
    </row>
    <row r="22462" spans="1:1">
      <c r="A22462" s="174"/>
    </row>
    <row r="22463" spans="1:1">
      <c r="A22463" s="174"/>
    </row>
    <row r="22464" spans="1:1">
      <c r="A22464" s="174"/>
    </row>
    <row r="22465" spans="1:1">
      <c r="A22465" s="174"/>
    </row>
    <row r="22466" spans="1:1">
      <c r="A22466" s="174"/>
    </row>
    <row r="22467" spans="1:1">
      <c r="A22467" s="174"/>
    </row>
    <row r="22468" spans="1:1">
      <c r="A22468" s="174"/>
    </row>
    <row r="22469" spans="1:1">
      <c r="A22469" s="174"/>
    </row>
    <row r="22470" spans="1:1">
      <c r="A22470" s="174"/>
    </row>
    <row r="22471" spans="1:1">
      <c r="A22471" s="174"/>
    </row>
    <row r="22472" spans="1:1">
      <c r="A22472" s="174"/>
    </row>
    <row r="22473" spans="1:1">
      <c r="A22473" s="174"/>
    </row>
    <row r="22474" spans="1:1">
      <c r="A22474" s="174"/>
    </row>
    <row r="22475" spans="1:1">
      <c r="A22475" s="174"/>
    </row>
    <row r="22476" spans="1:1">
      <c r="A22476" s="174"/>
    </row>
    <row r="22477" spans="1:1">
      <c r="A22477" s="174"/>
    </row>
    <row r="22478" spans="1:1">
      <c r="A22478" s="174"/>
    </row>
    <row r="22479" spans="1:1">
      <c r="A22479" s="174"/>
    </row>
    <row r="22480" spans="1:1">
      <c r="A22480" s="174"/>
    </row>
    <row r="22481" spans="1:1">
      <c r="A22481" s="174"/>
    </row>
    <row r="22482" spans="1:1">
      <c r="A22482" s="174"/>
    </row>
    <row r="22483" spans="1:1">
      <c r="A22483" s="174"/>
    </row>
    <row r="22484" spans="1:1">
      <c r="A22484" s="174"/>
    </row>
    <row r="22485" spans="1:1">
      <c r="A22485" s="174"/>
    </row>
    <row r="22486" spans="1:1">
      <c r="A22486" s="174"/>
    </row>
    <row r="22487" spans="1:1">
      <c r="A22487" s="174"/>
    </row>
    <row r="22488" spans="1:1">
      <c r="A22488" s="174"/>
    </row>
    <row r="22489" spans="1:1">
      <c r="A22489" s="174"/>
    </row>
    <row r="22490" spans="1:1">
      <c r="A22490" s="174"/>
    </row>
    <row r="22491" spans="1:1">
      <c r="A22491" s="174"/>
    </row>
    <row r="22492" spans="1:1">
      <c r="A22492" s="174"/>
    </row>
    <row r="22493" spans="1:1">
      <c r="A22493" s="174"/>
    </row>
    <row r="22494" spans="1:1">
      <c r="A22494" s="174"/>
    </row>
    <row r="22495" spans="1:1">
      <c r="A22495" s="174"/>
    </row>
    <row r="22496" spans="1:1">
      <c r="A22496" s="174"/>
    </row>
    <row r="22497" spans="1:1">
      <c r="A22497" s="174"/>
    </row>
    <row r="22498" spans="1:1">
      <c r="A22498" s="174"/>
    </row>
    <row r="22499" spans="1:1">
      <c r="A22499" s="174"/>
    </row>
    <row r="22500" spans="1:1">
      <c r="A22500" s="174"/>
    </row>
    <row r="22501" spans="1:1">
      <c r="A22501" s="174"/>
    </row>
    <row r="22502" spans="1:1">
      <c r="A22502" s="174"/>
    </row>
    <row r="22503" spans="1:1">
      <c r="A22503" s="174"/>
    </row>
    <row r="22504" spans="1:1">
      <c r="A22504" s="174"/>
    </row>
    <row r="22505" spans="1:1">
      <c r="A22505" s="174"/>
    </row>
    <row r="22506" spans="1:1">
      <c r="A22506" s="174"/>
    </row>
    <row r="22507" spans="1:1">
      <c r="A22507" s="174"/>
    </row>
    <row r="22508" spans="1:1">
      <c r="A22508" s="174"/>
    </row>
    <row r="22509" spans="1:1">
      <c r="A22509" s="174"/>
    </row>
    <row r="22510" spans="1:1">
      <c r="A22510" s="174"/>
    </row>
    <row r="22511" spans="1:1">
      <c r="A22511" s="174"/>
    </row>
    <row r="22512" spans="1:1">
      <c r="A22512" s="174"/>
    </row>
    <row r="22513" spans="1:1">
      <c r="A22513" s="174"/>
    </row>
    <row r="22514" spans="1:1">
      <c r="A22514" s="174"/>
    </row>
    <row r="22515" spans="1:1">
      <c r="A22515" s="174"/>
    </row>
    <row r="22516" spans="1:1">
      <c r="A22516" s="174"/>
    </row>
    <row r="22517" spans="1:1">
      <c r="A22517" s="174"/>
    </row>
    <row r="22518" spans="1:1">
      <c r="A22518" s="174"/>
    </row>
    <row r="22519" spans="1:1">
      <c r="A22519" s="174"/>
    </row>
    <row r="22520" spans="1:1">
      <c r="A22520" s="174"/>
    </row>
    <row r="22521" spans="1:1">
      <c r="A22521" s="174"/>
    </row>
    <row r="22522" spans="1:1">
      <c r="A22522" s="174"/>
    </row>
    <row r="22523" spans="1:1">
      <c r="A22523" s="174"/>
    </row>
    <row r="22524" spans="1:1">
      <c r="A22524" s="174"/>
    </row>
    <row r="22525" spans="1:1">
      <c r="A22525" s="174"/>
    </row>
    <row r="22526" spans="1:1">
      <c r="A22526" s="174"/>
    </row>
    <row r="22527" spans="1:1">
      <c r="A22527" s="174"/>
    </row>
    <row r="22528" spans="1:1">
      <c r="A22528" s="174"/>
    </row>
    <row r="22529" spans="1:1">
      <c r="A22529" s="174"/>
    </row>
    <row r="22530" spans="1:1">
      <c r="A22530" s="174"/>
    </row>
    <row r="22531" spans="1:1">
      <c r="A22531" s="174"/>
    </row>
    <row r="22532" spans="1:1">
      <c r="A22532" s="174"/>
    </row>
    <row r="22533" spans="1:1">
      <c r="A22533" s="174"/>
    </row>
    <row r="22534" spans="1:1">
      <c r="A22534" s="174"/>
    </row>
    <row r="22535" spans="1:1">
      <c r="A22535" s="174"/>
    </row>
    <row r="22536" spans="1:1">
      <c r="A22536" s="174"/>
    </row>
    <row r="22537" spans="1:1">
      <c r="A22537" s="174"/>
    </row>
    <row r="22538" spans="1:1">
      <c r="A22538" s="174"/>
    </row>
    <row r="22539" spans="1:1">
      <c r="A22539" s="174"/>
    </row>
    <row r="22540" spans="1:1">
      <c r="A22540" s="174"/>
    </row>
    <row r="22541" spans="1:1">
      <c r="A22541" s="174"/>
    </row>
    <row r="22542" spans="1:1">
      <c r="A22542" s="174"/>
    </row>
    <row r="22543" spans="1:1">
      <c r="A22543" s="174"/>
    </row>
    <row r="22544" spans="1:1">
      <c r="A22544" s="174"/>
    </row>
    <row r="22545" spans="1:1">
      <c r="A22545" s="174"/>
    </row>
    <row r="22546" spans="1:1">
      <c r="A22546" s="174"/>
    </row>
    <row r="22547" spans="1:1">
      <c r="A22547" s="174"/>
    </row>
    <row r="22548" spans="1:1">
      <c r="A22548" s="174"/>
    </row>
    <row r="22549" spans="1:1">
      <c r="A22549" s="174"/>
    </row>
    <row r="22550" spans="1:1">
      <c r="A22550" s="174"/>
    </row>
    <row r="22551" spans="1:1">
      <c r="A22551" s="174"/>
    </row>
    <row r="22552" spans="1:1">
      <c r="A22552" s="174"/>
    </row>
    <row r="22553" spans="1:1">
      <c r="A22553" s="174"/>
    </row>
    <row r="22554" spans="1:1">
      <c r="A22554" s="174"/>
    </row>
    <row r="22555" spans="1:1">
      <c r="A22555" s="174"/>
    </row>
    <row r="22556" spans="1:1">
      <c r="A22556" s="174"/>
    </row>
    <row r="22557" spans="1:1">
      <c r="A22557" s="174"/>
    </row>
    <row r="22558" spans="1:1">
      <c r="A22558" s="174"/>
    </row>
    <row r="22559" spans="1:1">
      <c r="A22559" s="174"/>
    </row>
    <row r="22560" spans="1:1">
      <c r="A22560" s="174"/>
    </row>
    <row r="22561" spans="1:1">
      <c r="A22561" s="174"/>
    </row>
    <row r="22562" spans="1:1">
      <c r="A22562" s="174"/>
    </row>
    <row r="22563" spans="1:1">
      <c r="A22563" s="174"/>
    </row>
    <row r="22564" spans="1:1">
      <c r="A22564" s="174"/>
    </row>
    <row r="22565" spans="1:1">
      <c r="A22565" s="174"/>
    </row>
    <row r="22566" spans="1:1">
      <c r="A22566" s="174"/>
    </row>
    <row r="22567" spans="1:1">
      <c r="A22567" s="174"/>
    </row>
    <row r="22568" spans="1:1">
      <c r="A22568" s="174"/>
    </row>
    <row r="22569" spans="1:1">
      <c r="A22569" s="174"/>
    </row>
    <row r="22570" spans="1:1">
      <c r="A22570" s="174"/>
    </row>
    <row r="22571" spans="1:1">
      <c r="A22571" s="174"/>
    </row>
    <row r="22572" spans="1:1">
      <c r="A22572" s="174"/>
    </row>
    <row r="22573" spans="1:1">
      <c r="A22573" s="174"/>
    </row>
    <row r="22574" spans="1:1">
      <c r="A22574" s="174"/>
    </row>
    <row r="22575" spans="1:1">
      <c r="A22575" s="174"/>
    </row>
    <row r="22576" spans="1:1">
      <c r="A22576" s="174"/>
    </row>
    <row r="22577" spans="1:1">
      <c r="A22577" s="174"/>
    </row>
    <row r="22578" spans="1:1">
      <c r="A22578" s="174"/>
    </row>
    <row r="22579" spans="1:1">
      <c r="A22579" s="174"/>
    </row>
    <row r="22580" spans="1:1">
      <c r="A22580" s="174"/>
    </row>
    <row r="22581" spans="1:1">
      <c r="A22581" s="174"/>
    </row>
    <row r="22582" spans="1:1">
      <c r="A22582" s="174"/>
    </row>
    <row r="22583" spans="1:1">
      <c r="A22583" s="174"/>
    </row>
    <row r="22584" spans="1:1">
      <c r="A22584" s="174"/>
    </row>
    <row r="22585" spans="1:1">
      <c r="A22585" s="174"/>
    </row>
    <row r="22586" spans="1:1">
      <c r="A22586" s="174"/>
    </row>
    <row r="22587" spans="1:1">
      <c r="A22587" s="174"/>
    </row>
    <row r="22588" spans="1:1">
      <c r="A22588" s="174"/>
    </row>
    <row r="22589" spans="1:1">
      <c r="A22589" s="174"/>
    </row>
    <row r="22590" spans="1:1">
      <c r="A22590" s="174"/>
    </row>
    <row r="22591" spans="1:1">
      <c r="A22591" s="174"/>
    </row>
    <row r="22592" spans="1:1">
      <c r="A22592" s="174"/>
    </row>
    <row r="22593" spans="1:1">
      <c r="A22593" s="174"/>
    </row>
    <row r="22594" spans="1:1">
      <c r="A22594" s="174"/>
    </row>
    <row r="22595" spans="1:1">
      <c r="A22595" s="174"/>
    </row>
    <row r="22596" spans="1:1">
      <c r="A22596" s="174"/>
    </row>
    <row r="22597" spans="1:1">
      <c r="A22597" s="174"/>
    </row>
    <row r="22598" spans="1:1">
      <c r="A22598" s="174"/>
    </row>
    <row r="22599" spans="1:1">
      <c r="A22599" s="174"/>
    </row>
    <row r="22600" spans="1:1">
      <c r="A22600" s="174"/>
    </row>
    <row r="22601" spans="1:1">
      <c r="A22601" s="174"/>
    </row>
    <row r="22602" spans="1:1">
      <c r="A22602" s="174"/>
    </row>
    <row r="22603" spans="1:1">
      <c r="A22603" s="174"/>
    </row>
    <row r="22604" spans="1:1">
      <c r="A22604" s="174"/>
    </row>
    <row r="22605" spans="1:1">
      <c r="A22605" s="174"/>
    </row>
    <row r="22606" spans="1:1">
      <c r="A22606" s="174"/>
    </row>
    <row r="22607" spans="1:1">
      <c r="A22607" s="174"/>
    </row>
    <row r="22608" spans="1:1">
      <c r="A22608" s="174"/>
    </row>
    <row r="22609" spans="1:1">
      <c r="A22609" s="174"/>
    </row>
    <row r="22610" spans="1:1">
      <c r="A22610" s="174"/>
    </row>
    <row r="22611" spans="1:1">
      <c r="A22611" s="174"/>
    </row>
    <row r="22612" spans="1:1">
      <c r="A22612" s="174"/>
    </row>
    <row r="22613" spans="1:1">
      <c r="A22613" s="174"/>
    </row>
    <row r="22614" spans="1:1">
      <c r="A22614" s="174"/>
    </row>
    <row r="22615" spans="1:1">
      <c r="A22615" s="174"/>
    </row>
    <row r="22616" spans="1:1">
      <c r="A22616" s="174"/>
    </row>
    <row r="22617" spans="1:1">
      <c r="A22617" s="174"/>
    </row>
    <row r="22618" spans="1:1">
      <c r="A22618" s="174"/>
    </row>
    <row r="22619" spans="1:1">
      <c r="A22619" s="174"/>
    </row>
    <row r="22620" spans="1:1">
      <c r="A22620" s="174"/>
    </row>
    <row r="22621" spans="1:1">
      <c r="A22621" s="174"/>
    </row>
    <row r="22622" spans="1:1">
      <c r="A22622" s="174"/>
    </row>
    <row r="22623" spans="1:1">
      <c r="A22623" s="174"/>
    </row>
    <row r="22624" spans="1:1">
      <c r="A22624" s="174"/>
    </row>
    <row r="22625" spans="1:1">
      <c r="A22625" s="174"/>
    </row>
    <row r="22626" spans="1:1">
      <c r="A22626" s="174"/>
    </row>
    <row r="22627" spans="1:1">
      <c r="A22627" s="174"/>
    </row>
    <row r="22628" spans="1:1">
      <c r="A22628" s="174"/>
    </row>
    <row r="22629" spans="1:1">
      <c r="A22629" s="174"/>
    </row>
    <row r="22630" spans="1:1">
      <c r="A22630" s="174"/>
    </row>
    <row r="22631" spans="1:1">
      <c r="A22631" s="174"/>
    </row>
    <row r="22632" spans="1:1">
      <c r="A22632" s="174"/>
    </row>
    <row r="22633" spans="1:1">
      <c r="A22633" s="174"/>
    </row>
    <row r="22634" spans="1:1">
      <c r="A22634" s="174"/>
    </row>
    <row r="22635" spans="1:1">
      <c r="A22635" s="174"/>
    </row>
    <row r="22636" spans="1:1">
      <c r="A22636" s="174"/>
    </row>
    <row r="22637" spans="1:1">
      <c r="A22637" s="174"/>
    </row>
    <row r="22638" spans="1:1">
      <c r="A22638" s="174"/>
    </row>
    <row r="22639" spans="1:1">
      <c r="A22639" s="174"/>
    </row>
    <row r="22640" spans="1:1">
      <c r="A22640" s="174"/>
    </row>
    <row r="22641" spans="1:1">
      <c r="A22641" s="174"/>
    </row>
    <row r="22642" spans="1:1">
      <c r="A22642" s="174"/>
    </row>
    <row r="22643" spans="1:1">
      <c r="A22643" s="174"/>
    </row>
    <row r="22644" spans="1:1">
      <c r="A22644" s="174"/>
    </row>
    <row r="22645" spans="1:1">
      <c r="A22645" s="174"/>
    </row>
    <row r="22646" spans="1:1">
      <c r="A22646" s="174"/>
    </row>
    <row r="22647" spans="1:1">
      <c r="A22647" s="174"/>
    </row>
    <row r="22648" spans="1:1">
      <c r="A22648" s="174"/>
    </row>
    <row r="22649" spans="1:1">
      <c r="A22649" s="174"/>
    </row>
    <row r="22650" spans="1:1">
      <c r="A22650" s="174"/>
    </row>
    <row r="22651" spans="1:1">
      <c r="A22651" s="174"/>
    </row>
    <row r="22652" spans="1:1">
      <c r="A22652" s="174"/>
    </row>
    <row r="22653" spans="1:1">
      <c r="A22653" s="174"/>
    </row>
    <row r="22654" spans="1:1">
      <c r="A22654" s="174"/>
    </row>
    <row r="22655" spans="1:1">
      <c r="A22655" s="174"/>
    </row>
    <row r="22656" spans="1:1">
      <c r="A22656" s="174"/>
    </row>
    <row r="22657" spans="1:1">
      <c r="A22657" s="174"/>
    </row>
    <row r="22658" spans="1:1">
      <c r="A22658" s="174"/>
    </row>
    <row r="22659" spans="1:1">
      <c r="A22659" s="174"/>
    </row>
    <row r="22660" spans="1:1">
      <c r="A22660" s="174"/>
    </row>
    <row r="22661" spans="1:1">
      <c r="A22661" s="174"/>
    </row>
    <row r="22662" spans="1:1">
      <c r="A22662" s="174"/>
    </row>
    <row r="22663" spans="1:1">
      <c r="A22663" s="174"/>
    </row>
    <row r="22664" spans="1:1">
      <c r="A22664" s="174"/>
    </row>
    <row r="22665" spans="1:1">
      <c r="A22665" s="174"/>
    </row>
    <row r="22666" spans="1:1">
      <c r="A22666" s="174"/>
    </row>
    <row r="22667" spans="1:1">
      <c r="A22667" s="174"/>
    </row>
    <row r="22668" spans="1:1">
      <c r="A22668" s="174"/>
    </row>
    <row r="22669" spans="1:1">
      <c r="A22669" s="174"/>
    </row>
    <row r="22670" spans="1:1">
      <c r="A22670" s="174"/>
    </row>
    <row r="22671" spans="1:1">
      <c r="A22671" s="174"/>
    </row>
    <row r="22672" spans="1:1">
      <c r="A22672" s="174"/>
    </row>
    <row r="22673" spans="1:1">
      <c r="A22673" s="174"/>
    </row>
    <row r="22674" spans="1:1">
      <c r="A22674" s="174"/>
    </row>
    <row r="22675" spans="1:1">
      <c r="A22675" s="174"/>
    </row>
    <row r="22676" spans="1:1">
      <c r="A22676" s="174"/>
    </row>
    <row r="22677" spans="1:1">
      <c r="A22677" s="174"/>
    </row>
    <row r="22678" spans="1:1">
      <c r="A22678" s="174"/>
    </row>
    <row r="22679" spans="1:1">
      <c r="A22679" s="174"/>
    </row>
    <row r="22680" spans="1:1">
      <c r="A22680" s="174"/>
    </row>
    <row r="22681" spans="1:1">
      <c r="A22681" s="174"/>
    </row>
    <row r="22682" spans="1:1">
      <c r="A22682" s="174"/>
    </row>
    <row r="22683" spans="1:1">
      <c r="A22683" s="174"/>
    </row>
    <row r="22684" spans="1:1">
      <c r="A22684" s="174"/>
    </row>
    <row r="22685" spans="1:1">
      <c r="A22685" s="174"/>
    </row>
    <row r="22686" spans="1:1">
      <c r="A22686" s="174"/>
    </row>
    <row r="22687" spans="1:1">
      <c r="A22687" s="174"/>
    </row>
    <row r="22688" spans="1:1">
      <c r="A22688" s="174"/>
    </row>
    <row r="22689" spans="1:1">
      <c r="A22689" s="174"/>
    </row>
    <row r="22690" spans="1:1">
      <c r="A22690" s="174"/>
    </row>
    <row r="22691" spans="1:1">
      <c r="A22691" s="174"/>
    </row>
    <row r="22692" spans="1:1">
      <c r="A22692" s="174"/>
    </row>
    <row r="22693" spans="1:1">
      <c r="A22693" s="174"/>
    </row>
    <row r="22694" spans="1:1">
      <c r="A22694" s="174"/>
    </row>
    <row r="22695" spans="1:1">
      <c r="A22695" s="174"/>
    </row>
    <row r="22696" spans="1:1">
      <c r="A22696" s="174"/>
    </row>
    <row r="22697" spans="1:1">
      <c r="A22697" s="174"/>
    </row>
    <row r="22698" spans="1:1">
      <c r="A22698" s="174"/>
    </row>
    <row r="22699" spans="1:1">
      <c r="A22699" s="174"/>
    </row>
    <row r="22700" spans="1:1">
      <c r="A22700" s="174"/>
    </row>
    <row r="22701" spans="1:1">
      <c r="A22701" s="174"/>
    </row>
    <row r="22702" spans="1:1">
      <c r="A22702" s="174"/>
    </row>
    <row r="22703" spans="1:1">
      <c r="A22703" s="174"/>
    </row>
    <row r="22704" spans="1:1">
      <c r="A22704" s="174"/>
    </row>
    <row r="22705" spans="1:1">
      <c r="A22705" s="174"/>
    </row>
    <row r="22706" spans="1:1">
      <c r="A22706" s="174"/>
    </row>
    <row r="22707" spans="1:1">
      <c r="A22707" s="174"/>
    </row>
    <row r="22708" spans="1:1">
      <c r="A22708" s="174"/>
    </row>
    <row r="22709" spans="1:1">
      <c r="A22709" s="174"/>
    </row>
    <row r="22710" spans="1:1">
      <c r="A22710" s="174"/>
    </row>
    <row r="22711" spans="1:1">
      <c r="A22711" s="174"/>
    </row>
    <row r="22712" spans="1:1">
      <c r="A22712" s="174"/>
    </row>
    <row r="22713" spans="1:1">
      <c r="A22713" s="174"/>
    </row>
    <row r="22714" spans="1:1">
      <c r="A22714" s="174"/>
    </row>
    <row r="22715" spans="1:1">
      <c r="A22715" s="174"/>
    </row>
    <row r="22716" spans="1:1">
      <c r="A22716" s="174"/>
    </row>
    <row r="22717" spans="1:1">
      <c r="A22717" s="174"/>
    </row>
    <row r="22718" spans="1:1">
      <c r="A22718" s="174"/>
    </row>
    <row r="22719" spans="1:1">
      <c r="A22719" s="174"/>
    </row>
    <row r="22720" spans="1:1">
      <c r="A22720" s="174"/>
    </row>
    <row r="22721" spans="1:1">
      <c r="A22721" s="174"/>
    </row>
    <row r="22722" spans="1:1">
      <c r="A22722" s="174"/>
    </row>
    <row r="22723" spans="1:1">
      <c r="A22723" s="174"/>
    </row>
    <row r="22724" spans="1:1">
      <c r="A22724" s="174"/>
    </row>
    <row r="22725" spans="1:1">
      <c r="A22725" s="174"/>
    </row>
    <row r="22726" spans="1:1">
      <c r="A22726" s="174"/>
    </row>
    <row r="22727" spans="1:1">
      <c r="A22727" s="174"/>
    </row>
    <row r="22728" spans="1:1">
      <c r="A22728" s="174"/>
    </row>
    <row r="22729" spans="1:1">
      <c r="A22729" s="174"/>
    </row>
    <row r="22730" spans="1:1">
      <c r="A22730" s="174"/>
    </row>
    <row r="22731" spans="1:1">
      <c r="A22731" s="174"/>
    </row>
    <row r="22732" spans="1:1">
      <c r="A22732" s="174"/>
    </row>
    <row r="22733" spans="1:1">
      <c r="A22733" s="174"/>
    </row>
    <row r="22734" spans="1:1">
      <c r="A22734" s="174"/>
    </row>
    <row r="22735" spans="1:1">
      <c r="A22735" s="174"/>
    </row>
    <row r="22736" spans="1:1">
      <c r="A22736" s="174"/>
    </row>
    <row r="22737" spans="1:1">
      <c r="A22737" s="174"/>
    </row>
    <row r="22738" spans="1:1">
      <c r="A22738" s="174"/>
    </row>
    <row r="22739" spans="1:1">
      <c r="A22739" s="174"/>
    </row>
    <row r="22740" spans="1:1">
      <c r="A22740" s="174"/>
    </row>
    <row r="22741" spans="1:1">
      <c r="A22741" s="174"/>
    </row>
    <row r="22742" spans="1:1">
      <c r="A22742" s="174"/>
    </row>
    <row r="22743" spans="1:1">
      <c r="A22743" s="174"/>
    </row>
    <row r="22744" spans="1:1">
      <c r="A22744" s="174"/>
    </row>
    <row r="22745" spans="1:1">
      <c r="A22745" s="174"/>
    </row>
    <row r="22746" spans="1:1">
      <c r="A22746" s="174"/>
    </row>
    <row r="22747" spans="1:1">
      <c r="A22747" s="174"/>
    </row>
    <row r="22748" spans="1:1">
      <c r="A22748" s="174"/>
    </row>
    <row r="22749" spans="1:1">
      <c r="A22749" s="174"/>
    </row>
    <row r="22750" spans="1:1">
      <c r="A22750" s="174"/>
    </row>
    <row r="22751" spans="1:1">
      <c r="A22751" s="174"/>
    </row>
    <row r="22752" spans="1:1">
      <c r="A22752" s="174"/>
    </row>
    <row r="22753" spans="1:1">
      <c r="A22753" s="174"/>
    </row>
    <row r="22754" spans="1:1">
      <c r="A22754" s="174"/>
    </row>
    <row r="22755" spans="1:1">
      <c r="A22755" s="174"/>
    </row>
    <row r="22756" spans="1:1">
      <c r="A22756" s="174"/>
    </row>
    <row r="22757" spans="1:1">
      <c r="A22757" s="174"/>
    </row>
    <row r="22758" spans="1:1">
      <c r="A22758" s="174"/>
    </row>
    <row r="22759" spans="1:1">
      <c r="A22759" s="174"/>
    </row>
    <row r="22760" spans="1:1">
      <c r="A22760" s="174"/>
    </row>
    <row r="22761" spans="1:1">
      <c r="A22761" s="174"/>
    </row>
    <row r="22762" spans="1:1">
      <c r="A22762" s="174"/>
    </row>
    <row r="22763" spans="1:1">
      <c r="A22763" s="174"/>
    </row>
    <row r="22764" spans="1:1">
      <c r="A22764" s="174"/>
    </row>
    <row r="22765" spans="1:1">
      <c r="A22765" s="174"/>
    </row>
    <row r="22766" spans="1:1">
      <c r="A22766" s="174"/>
    </row>
    <row r="22767" spans="1:1">
      <c r="A22767" s="174"/>
    </row>
    <row r="22768" spans="1:1">
      <c r="A22768" s="174"/>
    </row>
    <row r="22769" spans="1:1">
      <c r="A22769" s="174"/>
    </row>
    <row r="22770" spans="1:1">
      <c r="A22770" s="174"/>
    </row>
    <row r="22771" spans="1:1">
      <c r="A22771" s="174"/>
    </row>
    <row r="22772" spans="1:1">
      <c r="A22772" s="174"/>
    </row>
    <row r="22773" spans="1:1">
      <c r="A22773" s="174"/>
    </row>
    <row r="22774" spans="1:1">
      <c r="A22774" s="174"/>
    </row>
    <row r="22775" spans="1:1">
      <c r="A22775" s="174"/>
    </row>
    <row r="22776" spans="1:1">
      <c r="A22776" s="174"/>
    </row>
    <row r="22777" spans="1:1">
      <c r="A22777" s="174"/>
    </row>
    <row r="22778" spans="1:1">
      <c r="A22778" s="174"/>
    </row>
    <row r="22779" spans="1:1">
      <c r="A22779" s="174"/>
    </row>
    <row r="22780" spans="1:1">
      <c r="A22780" s="174"/>
    </row>
    <row r="22781" spans="1:1">
      <c r="A22781" s="174"/>
    </row>
    <row r="22782" spans="1:1">
      <c r="A22782" s="174"/>
    </row>
    <row r="22783" spans="1:1">
      <c r="A22783" s="174"/>
    </row>
    <row r="22784" spans="1:1">
      <c r="A22784" s="174"/>
    </row>
    <row r="22785" spans="1:1">
      <c r="A22785" s="174"/>
    </row>
    <row r="22786" spans="1:1">
      <c r="A22786" s="174"/>
    </row>
    <row r="22787" spans="1:1">
      <c r="A22787" s="174"/>
    </row>
    <row r="22788" spans="1:1">
      <c r="A22788" s="174"/>
    </row>
    <row r="22789" spans="1:1">
      <c r="A22789" s="174"/>
    </row>
    <row r="22790" spans="1:1">
      <c r="A22790" s="174"/>
    </row>
    <row r="22791" spans="1:1">
      <c r="A22791" s="174"/>
    </row>
    <row r="22792" spans="1:1">
      <c r="A22792" s="174"/>
    </row>
    <row r="22793" spans="1:1">
      <c r="A22793" s="174"/>
    </row>
    <row r="22794" spans="1:1">
      <c r="A22794" s="174"/>
    </row>
    <row r="22795" spans="1:1">
      <c r="A22795" s="174"/>
    </row>
    <row r="22796" spans="1:1">
      <c r="A22796" s="174"/>
    </row>
    <row r="22797" spans="1:1">
      <c r="A22797" s="174"/>
    </row>
    <row r="22798" spans="1:1">
      <c r="A22798" s="174"/>
    </row>
    <row r="22799" spans="1:1">
      <c r="A22799" s="174"/>
    </row>
    <row r="22800" spans="1:1">
      <c r="A22800" s="174"/>
    </row>
    <row r="22801" spans="1:1">
      <c r="A22801" s="174"/>
    </row>
    <row r="22802" spans="1:1">
      <c r="A22802" s="174"/>
    </row>
    <row r="22803" spans="1:1">
      <c r="A22803" s="174"/>
    </row>
    <row r="22804" spans="1:1">
      <c r="A22804" s="174"/>
    </row>
    <row r="22805" spans="1:1">
      <c r="A22805" s="174"/>
    </row>
    <row r="22806" spans="1:1">
      <c r="A22806" s="174"/>
    </row>
    <row r="22807" spans="1:1">
      <c r="A22807" s="174"/>
    </row>
    <row r="22808" spans="1:1">
      <c r="A22808" s="174"/>
    </row>
    <row r="22809" spans="1:1">
      <c r="A22809" s="174"/>
    </row>
    <row r="22810" spans="1:1">
      <c r="A22810" s="174"/>
    </row>
    <row r="22811" spans="1:1">
      <c r="A22811" s="174"/>
    </row>
    <row r="22812" spans="1:1">
      <c r="A22812" s="174"/>
    </row>
    <row r="22813" spans="1:1">
      <c r="A22813" s="174"/>
    </row>
    <row r="22814" spans="1:1">
      <c r="A22814" s="174"/>
    </row>
    <row r="22815" spans="1:1">
      <c r="A22815" s="174"/>
    </row>
    <row r="22816" spans="1:1">
      <c r="A22816" s="174"/>
    </row>
    <row r="22817" spans="1:1">
      <c r="A22817" s="174"/>
    </row>
    <row r="22818" spans="1:1">
      <c r="A22818" s="174"/>
    </row>
    <row r="22819" spans="1:1">
      <c r="A22819" s="174"/>
    </row>
    <row r="22820" spans="1:1">
      <c r="A22820" s="174"/>
    </row>
    <row r="22821" spans="1:1">
      <c r="A22821" s="174"/>
    </row>
    <row r="22822" spans="1:1">
      <c r="A22822" s="174"/>
    </row>
    <row r="22823" spans="1:1">
      <c r="A22823" s="174"/>
    </row>
    <row r="22824" spans="1:1">
      <c r="A22824" s="174"/>
    </row>
    <row r="22825" spans="1:1">
      <c r="A22825" s="174"/>
    </row>
    <row r="22826" spans="1:1">
      <c r="A22826" s="174"/>
    </row>
    <row r="22827" spans="1:1">
      <c r="A22827" s="174"/>
    </row>
    <row r="22828" spans="1:1">
      <c r="A22828" s="174"/>
    </row>
    <row r="22829" spans="1:1">
      <c r="A22829" s="174"/>
    </row>
    <row r="22830" spans="1:1">
      <c r="A22830" s="174"/>
    </row>
    <row r="22831" spans="1:1">
      <c r="A22831" s="174"/>
    </row>
    <row r="22832" spans="1:1">
      <c r="A22832" s="174"/>
    </row>
    <row r="22833" spans="1:1">
      <c r="A22833" s="174"/>
    </row>
    <row r="22834" spans="1:1">
      <c r="A22834" s="174"/>
    </row>
    <row r="22835" spans="1:1">
      <c r="A22835" s="174"/>
    </row>
    <row r="22836" spans="1:1">
      <c r="A22836" s="174"/>
    </row>
    <row r="22837" spans="1:1">
      <c r="A22837" s="174"/>
    </row>
    <row r="22838" spans="1:1">
      <c r="A22838" s="174"/>
    </row>
    <row r="22839" spans="1:1">
      <c r="A22839" s="174"/>
    </row>
    <row r="22840" spans="1:1">
      <c r="A22840" s="174"/>
    </row>
    <row r="22841" spans="1:1">
      <c r="A22841" s="174"/>
    </row>
    <row r="22842" spans="1:1">
      <c r="A22842" s="174"/>
    </row>
    <row r="22843" spans="1:1">
      <c r="A22843" s="174"/>
    </row>
    <row r="22844" spans="1:1">
      <c r="A22844" s="174"/>
    </row>
    <row r="22845" spans="1:1">
      <c r="A22845" s="174"/>
    </row>
    <row r="22846" spans="1:1">
      <c r="A22846" s="174"/>
    </row>
    <row r="22847" spans="1:1">
      <c r="A22847" s="174"/>
    </row>
    <row r="22848" spans="1:1">
      <c r="A22848" s="174"/>
    </row>
    <row r="22849" spans="1:1">
      <c r="A22849" s="174"/>
    </row>
    <row r="22850" spans="1:1">
      <c r="A22850" s="174"/>
    </row>
    <row r="22851" spans="1:1">
      <c r="A22851" s="174"/>
    </row>
    <row r="22852" spans="1:1">
      <c r="A22852" s="174"/>
    </row>
    <row r="22853" spans="1:1">
      <c r="A22853" s="174"/>
    </row>
    <row r="22854" spans="1:1">
      <c r="A22854" s="174"/>
    </row>
    <row r="22855" spans="1:1">
      <c r="A22855" s="174"/>
    </row>
    <row r="22856" spans="1:1">
      <c r="A22856" s="174"/>
    </row>
    <row r="22857" spans="1:1">
      <c r="A22857" s="174"/>
    </row>
    <row r="22858" spans="1:1">
      <c r="A22858" s="174"/>
    </row>
    <row r="22859" spans="1:1">
      <c r="A22859" s="174"/>
    </row>
    <row r="22860" spans="1:1">
      <c r="A22860" s="174"/>
    </row>
    <row r="22861" spans="1:1">
      <c r="A22861" s="174"/>
    </row>
    <row r="22862" spans="1:1">
      <c r="A22862" s="174"/>
    </row>
    <row r="22863" spans="1:1">
      <c r="A22863" s="174"/>
    </row>
    <row r="22864" spans="1:1">
      <c r="A22864" s="174"/>
    </row>
    <row r="22865" spans="1:1">
      <c r="A22865" s="174"/>
    </row>
    <row r="22866" spans="1:1">
      <c r="A22866" s="174"/>
    </row>
    <row r="22867" spans="1:1">
      <c r="A22867" s="174"/>
    </row>
    <row r="22868" spans="1:1">
      <c r="A22868" s="174"/>
    </row>
    <row r="22869" spans="1:1">
      <c r="A22869" s="174"/>
    </row>
    <row r="22870" spans="1:1">
      <c r="A22870" s="174"/>
    </row>
    <row r="22871" spans="1:1">
      <c r="A22871" s="174"/>
    </row>
    <row r="22872" spans="1:1">
      <c r="A22872" s="174"/>
    </row>
    <row r="22873" spans="1:1">
      <c r="A22873" s="174"/>
    </row>
    <row r="22874" spans="1:1">
      <c r="A22874" s="174"/>
    </row>
    <row r="22875" spans="1:1">
      <c r="A22875" s="174"/>
    </row>
    <row r="22876" spans="1:1">
      <c r="A22876" s="174"/>
    </row>
    <row r="22877" spans="1:1">
      <c r="A22877" s="174"/>
    </row>
    <row r="22878" spans="1:1">
      <c r="A22878" s="174"/>
    </row>
    <row r="22879" spans="1:1">
      <c r="A22879" s="174"/>
    </row>
    <row r="22880" spans="1:1">
      <c r="A22880" s="174"/>
    </row>
    <row r="22881" spans="1:1">
      <c r="A22881" s="174"/>
    </row>
    <row r="22882" spans="1:1">
      <c r="A22882" s="174"/>
    </row>
    <row r="22883" spans="1:1">
      <c r="A22883" s="174"/>
    </row>
    <row r="22884" spans="1:1">
      <c r="A22884" s="174"/>
    </row>
    <row r="22885" spans="1:1">
      <c r="A22885" s="174"/>
    </row>
    <row r="22886" spans="1:1">
      <c r="A22886" s="174"/>
    </row>
    <row r="22887" spans="1:1">
      <c r="A22887" s="174"/>
    </row>
    <row r="22888" spans="1:1">
      <c r="A22888" s="174"/>
    </row>
    <row r="22889" spans="1:1">
      <c r="A22889" s="174"/>
    </row>
    <row r="22890" spans="1:1">
      <c r="A22890" s="174"/>
    </row>
    <row r="22891" spans="1:1">
      <c r="A22891" s="174"/>
    </row>
    <row r="22892" spans="1:1">
      <c r="A22892" s="174"/>
    </row>
    <row r="22893" spans="1:1">
      <c r="A22893" s="174"/>
    </row>
    <row r="22894" spans="1:1">
      <c r="A22894" s="174"/>
    </row>
    <row r="22895" spans="1:1">
      <c r="A22895" s="174"/>
    </row>
    <row r="22896" spans="1:1">
      <c r="A22896" s="174"/>
    </row>
    <row r="22897" spans="1:1">
      <c r="A22897" s="174"/>
    </row>
    <row r="22898" spans="1:1">
      <c r="A22898" s="174"/>
    </row>
    <row r="22899" spans="1:1">
      <c r="A22899" s="174"/>
    </row>
    <row r="22900" spans="1:1">
      <c r="A22900" s="174"/>
    </row>
    <row r="22901" spans="1:1">
      <c r="A22901" s="174"/>
    </row>
    <row r="22902" spans="1:1">
      <c r="A22902" s="174"/>
    </row>
    <row r="22903" spans="1:1">
      <c r="A22903" s="174"/>
    </row>
    <row r="22904" spans="1:1">
      <c r="A22904" s="174"/>
    </row>
    <row r="22905" spans="1:1">
      <c r="A22905" s="174"/>
    </row>
    <row r="22906" spans="1:1">
      <c r="A22906" s="174"/>
    </row>
    <row r="22907" spans="1:1">
      <c r="A22907" s="174"/>
    </row>
    <row r="22908" spans="1:1">
      <c r="A22908" s="174"/>
    </row>
    <row r="22909" spans="1:1">
      <c r="A22909" s="174"/>
    </row>
    <row r="22910" spans="1:1">
      <c r="A22910" s="174"/>
    </row>
    <row r="22911" spans="1:1">
      <c r="A22911" s="174"/>
    </row>
    <row r="22912" spans="1:1">
      <c r="A22912" s="174"/>
    </row>
    <row r="22913" spans="1:1">
      <c r="A22913" s="174"/>
    </row>
    <row r="22914" spans="1:1">
      <c r="A22914" s="174"/>
    </row>
    <row r="22915" spans="1:1">
      <c r="A22915" s="174"/>
    </row>
    <row r="22916" spans="1:1">
      <c r="A22916" s="174"/>
    </row>
    <row r="22917" spans="1:1">
      <c r="A22917" s="174"/>
    </row>
    <row r="22918" spans="1:1">
      <c r="A22918" s="174"/>
    </row>
    <row r="22919" spans="1:1">
      <c r="A22919" s="174"/>
    </row>
    <row r="22920" spans="1:1">
      <c r="A22920" s="174"/>
    </row>
    <row r="22921" spans="1:1">
      <c r="A22921" s="174"/>
    </row>
    <row r="22922" spans="1:1">
      <c r="A22922" s="174"/>
    </row>
    <row r="22923" spans="1:1">
      <c r="A22923" s="174"/>
    </row>
    <row r="22924" spans="1:1">
      <c r="A22924" s="174"/>
    </row>
    <row r="22925" spans="1:1">
      <c r="A22925" s="174"/>
    </row>
    <row r="22926" spans="1:1">
      <c r="A22926" s="174"/>
    </row>
    <row r="22927" spans="1:1">
      <c r="A22927" s="174"/>
    </row>
    <row r="22928" spans="1:1">
      <c r="A22928" s="174"/>
    </row>
    <row r="22929" spans="1:1">
      <c r="A22929" s="174"/>
    </row>
    <row r="22930" spans="1:1">
      <c r="A22930" s="174"/>
    </row>
    <row r="22931" spans="1:1">
      <c r="A22931" s="174"/>
    </row>
    <row r="22932" spans="1:1">
      <c r="A22932" s="174"/>
    </row>
    <row r="22933" spans="1:1">
      <c r="A22933" s="174"/>
    </row>
    <row r="22934" spans="1:1">
      <c r="A22934" s="174"/>
    </row>
    <row r="22935" spans="1:1">
      <c r="A22935" s="174"/>
    </row>
    <row r="22936" spans="1:1">
      <c r="A22936" s="174"/>
    </row>
    <row r="22937" spans="1:1">
      <c r="A22937" s="174"/>
    </row>
    <row r="22938" spans="1:1">
      <c r="A22938" s="174"/>
    </row>
    <row r="22939" spans="1:1">
      <c r="A22939" s="174"/>
    </row>
    <row r="22940" spans="1:1">
      <c r="A22940" s="174"/>
    </row>
    <row r="22941" spans="1:1">
      <c r="A22941" s="174"/>
    </row>
    <row r="22942" spans="1:1">
      <c r="A22942" s="174"/>
    </row>
    <row r="22943" spans="1:1">
      <c r="A22943" s="174"/>
    </row>
    <row r="22944" spans="1:1">
      <c r="A22944" s="174"/>
    </row>
    <row r="22945" spans="1:1">
      <c r="A22945" s="174"/>
    </row>
    <row r="22946" spans="1:1">
      <c r="A22946" s="174"/>
    </row>
    <row r="22947" spans="1:1">
      <c r="A22947" s="174"/>
    </row>
    <row r="22948" spans="1:1">
      <c r="A22948" s="174"/>
    </row>
    <row r="22949" spans="1:1">
      <c r="A22949" s="174"/>
    </row>
    <row r="22950" spans="1:1">
      <c r="A22950" s="174"/>
    </row>
    <row r="22951" spans="1:1">
      <c r="A22951" s="174"/>
    </row>
    <row r="22952" spans="1:1">
      <c r="A22952" s="174"/>
    </row>
    <row r="22953" spans="1:1">
      <c r="A22953" s="174"/>
    </row>
    <row r="22954" spans="1:1">
      <c r="A22954" s="174"/>
    </row>
    <row r="22955" spans="1:1">
      <c r="A22955" s="174"/>
    </row>
    <row r="22956" spans="1:1">
      <c r="A22956" s="174"/>
    </row>
    <row r="22957" spans="1:1">
      <c r="A22957" s="174"/>
    </row>
    <row r="22958" spans="1:1">
      <c r="A22958" s="174"/>
    </row>
    <row r="22959" spans="1:1">
      <c r="A22959" s="174"/>
    </row>
    <row r="22960" spans="1:1">
      <c r="A22960" s="174"/>
    </row>
    <row r="22961" spans="1:1">
      <c r="A22961" s="174"/>
    </row>
    <row r="22962" spans="1:1">
      <c r="A22962" s="174"/>
    </row>
    <row r="22963" spans="1:1">
      <c r="A22963" s="174"/>
    </row>
    <row r="22964" spans="1:1">
      <c r="A22964" s="174"/>
    </row>
    <row r="22965" spans="1:1">
      <c r="A22965" s="174"/>
    </row>
    <row r="22966" spans="1:1">
      <c r="A22966" s="174"/>
    </row>
    <row r="22967" spans="1:1">
      <c r="A22967" s="174"/>
    </row>
    <row r="22968" spans="1:1">
      <c r="A22968" s="174"/>
    </row>
    <row r="22969" spans="1:1">
      <c r="A22969" s="174"/>
    </row>
    <row r="22970" spans="1:1">
      <c r="A22970" s="174"/>
    </row>
    <row r="22971" spans="1:1">
      <c r="A22971" s="174"/>
    </row>
    <row r="22972" spans="1:1">
      <c r="A22972" s="174"/>
    </row>
    <row r="22973" spans="1:1">
      <c r="A22973" s="174"/>
    </row>
    <row r="22974" spans="1:1">
      <c r="A22974" s="174"/>
    </row>
    <row r="22975" spans="1:1">
      <c r="A22975" s="174"/>
    </row>
    <row r="22976" spans="1:1">
      <c r="A22976" s="174"/>
    </row>
    <row r="22977" spans="1:1">
      <c r="A22977" s="174"/>
    </row>
    <row r="22978" spans="1:1">
      <c r="A22978" s="174"/>
    </row>
    <row r="22979" spans="1:1">
      <c r="A22979" s="174"/>
    </row>
    <row r="22980" spans="1:1">
      <c r="A22980" s="174"/>
    </row>
    <row r="22981" spans="1:1">
      <c r="A22981" s="174"/>
    </row>
    <row r="22982" spans="1:1">
      <c r="A22982" s="174"/>
    </row>
    <row r="22983" spans="1:1">
      <c r="A22983" s="174"/>
    </row>
    <row r="22984" spans="1:1">
      <c r="A22984" s="174"/>
    </row>
    <row r="22985" spans="1:1">
      <c r="A22985" s="174"/>
    </row>
    <row r="22986" spans="1:1">
      <c r="A22986" s="174"/>
    </row>
    <row r="22987" spans="1:1">
      <c r="A22987" s="174"/>
    </row>
    <row r="22988" spans="1:1">
      <c r="A22988" s="174"/>
    </row>
    <row r="22989" spans="1:1">
      <c r="A22989" s="174"/>
    </row>
    <row r="22990" spans="1:1">
      <c r="A22990" s="174"/>
    </row>
    <row r="22991" spans="1:1">
      <c r="A22991" s="174"/>
    </row>
    <row r="22992" spans="1:1">
      <c r="A22992" s="174"/>
    </row>
    <row r="22993" spans="1:1">
      <c r="A22993" s="174"/>
    </row>
    <row r="22994" spans="1:1">
      <c r="A22994" s="174"/>
    </row>
    <row r="22995" spans="1:1">
      <c r="A22995" s="174"/>
    </row>
    <row r="22996" spans="1:1">
      <c r="A22996" s="174"/>
    </row>
    <row r="22997" spans="1:1">
      <c r="A22997" s="174"/>
    </row>
    <row r="22998" spans="1:1">
      <c r="A22998" s="174"/>
    </row>
    <row r="22999" spans="1:1">
      <c r="A22999" s="174"/>
    </row>
    <row r="23000" spans="1:1">
      <c r="A23000" s="174"/>
    </row>
    <row r="23001" spans="1:1">
      <c r="A23001" s="174"/>
    </row>
    <row r="23002" spans="1:1">
      <c r="A23002" s="174"/>
    </row>
    <row r="23003" spans="1:1">
      <c r="A23003" s="174"/>
    </row>
    <row r="23004" spans="1:1">
      <c r="A23004" s="174"/>
    </row>
    <row r="23005" spans="1:1">
      <c r="A23005" s="174"/>
    </row>
    <row r="23006" spans="1:1">
      <c r="A23006" s="174"/>
    </row>
    <row r="23007" spans="1:1">
      <c r="A23007" s="174"/>
    </row>
    <row r="23008" spans="1:1">
      <c r="A23008" s="174"/>
    </row>
    <row r="23009" spans="1:1">
      <c r="A23009" s="174"/>
    </row>
    <row r="23010" spans="1:1">
      <c r="A23010" s="174"/>
    </row>
    <row r="23011" spans="1:1">
      <c r="A23011" s="174"/>
    </row>
    <row r="23012" spans="1:1">
      <c r="A23012" s="174"/>
    </row>
    <row r="23013" spans="1:1">
      <c r="A23013" s="174"/>
    </row>
    <row r="23014" spans="1:1">
      <c r="A23014" s="174"/>
    </row>
    <row r="23015" spans="1:1">
      <c r="A23015" s="174"/>
    </row>
    <row r="23016" spans="1:1">
      <c r="A23016" s="174"/>
    </row>
    <row r="23017" spans="1:1">
      <c r="A23017" s="174"/>
    </row>
    <row r="23018" spans="1:1">
      <c r="A23018" s="174"/>
    </row>
    <row r="23019" spans="1:1">
      <c r="A23019" s="174"/>
    </row>
    <row r="23020" spans="1:1">
      <c r="A23020" s="174"/>
    </row>
    <row r="23021" spans="1:1">
      <c r="A23021" s="174"/>
    </row>
    <row r="23022" spans="1:1">
      <c r="A23022" s="174"/>
    </row>
    <row r="23023" spans="1:1">
      <c r="A23023" s="174"/>
    </row>
    <row r="23024" spans="1:1">
      <c r="A23024" s="174"/>
    </row>
    <row r="23025" spans="1:1">
      <c r="A23025" s="174"/>
    </row>
    <row r="23026" spans="1:1">
      <c r="A23026" s="174"/>
    </row>
    <row r="23027" spans="1:1">
      <c r="A23027" s="174"/>
    </row>
    <row r="23028" spans="1:1">
      <c r="A23028" s="174"/>
    </row>
    <row r="23029" spans="1:1">
      <c r="A23029" s="174"/>
    </row>
    <row r="23030" spans="1:1">
      <c r="A23030" s="174"/>
    </row>
    <row r="23031" spans="1:1">
      <c r="A23031" s="174"/>
    </row>
    <row r="23032" spans="1:1">
      <c r="A23032" s="174"/>
    </row>
    <row r="23033" spans="1:1">
      <c r="A23033" s="174"/>
    </row>
    <row r="23034" spans="1:1">
      <c r="A23034" s="174"/>
    </row>
    <row r="23035" spans="1:1">
      <c r="A23035" s="174"/>
    </row>
    <row r="23036" spans="1:1">
      <c r="A23036" s="174"/>
    </row>
    <row r="23037" spans="1:1">
      <c r="A23037" s="174"/>
    </row>
    <row r="23038" spans="1:1">
      <c r="A23038" s="174"/>
    </row>
    <row r="23039" spans="1:1">
      <c r="A23039" s="174"/>
    </row>
    <row r="23040" spans="1:1">
      <c r="A23040" s="174"/>
    </row>
    <row r="23041" spans="1:1">
      <c r="A23041" s="174"/>
    </row>
    <row r="23042" spans="1:1">
      <c r="A23042" s="174"/>
    </row>
    <row r="23043" spans="1:1">
      <c r="A23043" s="174"/>
    </row>
    <row r="23044" spans="1:1">
      <c r="A23044" s="174"/>
    </row>
    <row r="23045" spans="1:1">
      <c r="A23045" s="174"/>
    </row>
    <row r="23046" spans="1:1">
      <c r="A23046" s="174"/>
    </row>
    <row r="23047" spans="1:1">
      <c r="A23047" s="174"/>
    </row>
    <row r="23048" spans="1:1">
      <c r="A23048" s="174"/>
    </row>
    <row r="23049" spans="1:1">
      <c r="A23049" s="174"/>
    </row>
    <row r="23050" spans="1:1">
      <c r="A23050" s="174"/>
    </row>
    <row r="23051" spans="1:1">
      <c r="A23051" s="174"/>
    </row>
    <row r="23052" spans="1:1">
      <c r="A23052" s="174"/>
    </row>
    <row r="23053" spans="1:1">
      <c r="A23053" s="174"/>
    </row>
    <row r="23054" spans="1:1">
      <c r="A23054" s="174"/>
    </row>
    <row r="23055" spans="1:1">
      <c r="A23055" s="174"/>
    </row>
    <row r="23056" spans="1:1">
      <c r="A23056" s="174"/>
    </row>
    <row r="23057" spans="1:1">
      <c r="A23057" s="174"/>
    </row>
    <row r="23058" spans="1:1">
      <c r="A23058" s="174"/>
    </row>
    <row r="23059" spans="1:1">
      <c r="A23059" s="174"/>
    </row>
    <row r="23060" spans="1:1">
      <c r="A23060" s="174"/>
    </row>
    <row r="23061" spans="1:1">
      <c r="A23061" s="174"/>
    </row>
    <row r="23062" spans="1:1">
      <c r="A23062" s="174"/>
    </row>
    <row r="23063" spans="1:1">
      <c r="A23063" s="174"/>
    </row>
    <row r="23064" spans="1:1">
      <c r="A23064" s="174"/>
    </row>
    <row r="23065" spans="1:1">
      <c r="A23065" s="174"/>
    </row>
    <row r="23066" spans="1:1">
      <c r="A23066" s="174"/>
    </row>
    <row r="23067" spans="1:1">
      <c r="A23067" s="174"/>
    </row>
    <row r="23068" spans="1:1">
      <c r="A23068" s="174"/>
    </row>
    <row r="23069" spans="1:1">
      <c r="A23069" s="174"/>
    </row>
    <row r="23070" spans="1:1">
      <c r="A23070" s="174"/>
    </row>
    <row r="23071" spans="1:1">
      <c r="A23071" s="174"/>
    </row>
    <row r="23072" spans="1:1">
      <c r="A23072" s="174"/>
    </row>
    <row r="23073" spans="1:1">
      <c r="A23073" s="174"/>
    </row>
    <row r="23074" spans="1:1">
      <c r="A23074" s="174"/>
    </row>
    <row r="23075" spans="1:1">
      <c r="A23075" s="174"/>
    </row>
    <row r="23076" spans="1:1">
      <c r="A23076" s="174"/>
    </row>
    <row r="23077" spans="1:1">
      <c r="A23077" s="174"/>
    </row>
    <row r="23078" spans="1:1">
      <c r="A23078" s="174"/>
    </row>
    <row r="23079" spans="1:1">
      <c r="A23079" s="174"/>
    </row>
    <row r="23080" spans="1:1">
      <c r="A23080" s="174"/>
    </row>
    <row r="23081" spans="1:1">
      <c r="A23081" s="174"/>
    </row>
    <row r="23082" spans="1:1">
      <c r="A23082" s="174"/>
    </row>
    <row r="23083" spans="1:1">
      <c r="A23083" s="174"/>
    </row>
    <row r="23084" spans="1:1">
      <c r="A23084" s="174"/>
    </row>
    <row r="23085" spans="1:1">
      <c r="A23085" s="174"/>
    </row>
    <row r="23086" spans="1:1">
      <c r="A23086" s="174"/>
    </row>
    <row r="23087" spans="1:1">
      <c r="A23087" s="174"/>
    </row>
    <row r="23088" spans="1:1">
      <c r="A23088" s="174"/>
    </row>
    <row r="23089" spans="1:1">
      <c r="A23089" s="174"/>
    </row>
    <row r="23090" spans="1:1">
      <c r="A23090" s="174"/>
    </row>
    <row r="23091" spans="1:1">
      <c r="A23091" s="174"/>
    </row>
    <row r="23092" spans="1:1">
      <c r="A23092" s="174"/>
    </row>
    <row r="23093" spans="1:1">
      <c r="A23093" s="174"/>
    </row>
    <row r="23094" spans="1:1">
      <c r="A23094" s="174"/>
    </row>
    <row r="23095" spans="1:1">
      <c r="A23095" s="174"/>
    </row>
    <row r="23096" spans="1:1">
      <c r="A23096" s="174"/>
    </row>
    <row r="23097" spans="1:1">
      <c r="A23097" s="174"/>
    </row>
    <row r="23098" spans="1:1">
      <c r="A23098" s="174"/>
    </row>
    <row r="23099" spans="1:1">
      <c r="A23099" s="174"/>
    </row>
    <row r="23100" spans="1:1">
      <c r="A23100" s="174"/>
    </row>
    <row r="23101" spans="1:1">
      <c r="A23101" s="174"/>
    </row>
    <row r="23102" spans="1:1">
      <c r="A23102" s="174"/>
    </row>
    <row r="23103" spans="1:1">
      <c r="A23103" s="174"/>
    </row>
    <row r="23104" spans="1:1">
      <c r="A23104" s="174"/>
    </row>
    <row r="23105" spans="1:1">
      <c r="A23105" s="174"/>
    </row>
    <row r="23106" spans="1:1">
      <c r="A23106" s="174"/>
    </row>
    <row r="23107" spans="1:1">
      <c r="A23107" s="174"/>
    </row>
    <row r="23108" spans="1:1">
      <c r="A23108" s="174"/>
    </row>
    <row r="23109" spans="1:1">
      <c r="A23109" s="174"/>
    </row>
    <row r="23110" spans="1:1">
      <c r="A23110" s="174"/>
    </row>
    <row r="23111" spans="1:1">
      <c r="A23111" s="174"/>
    </row>
    <row r="23112" spans="1:1">
      <c r="A23112" s="174"/>
    </row>
    <row r="23113" spans="1:1">
      <c r="A23113" s="174"/>
    </row>
    <row r="23114" spans="1:1">
      <c r="A23114" s="174"/>
    </row>
    <row r="23115" spans="1:1">
      <c r="A23115" s="174"/>
    </row>
    <row r="23116" spans="1:1">
      <c r="A23116" s="174"/>
    </row>
    <row r="23117" spans="1:1">
      <c r="A23117" s="174"/>
    </row>
    <row r="23118" spans="1:1">
      <c r="A23118" s="174"/>
    </row>
    <row r="23119" spans="1:1">
      <c r="A23119" s="174"/>
    </row>
    <row r="23120" spans="1:1">
      <c r="A23120" s="174"/>
    </row>
    <row r="23121" spans="1:1">
      <c r="A23121" s="174"/>
    </row>
    <row r="23122" spans="1:1">
      <c r="A23122" s="174"/>
    </row>
    <row r="23123" spans="1:1">
      <c r="A23123" s="174"/>
    </row>
    <row r="23124" spans="1:1">
      <c r="A23124" s="174"/>
    </row>
    <row r="23125" spans="1:1">
      <c r="A23125" s="174"/>
    </row>
    <row r="23126" spans="1:1">
      <c r="A23126" s="174"/>
    </row>
    <row r="23127" spans="1:1">
      <c r="A23127" s="174"/>
    </row>
    <row r="23128" spans="1:1">
      <c r="A23128" s="174"/>
    </row>
    <row r="23129" spans="1:1">
      <c r="A23129" s="174"/>
    </row>
    <row r="23130" spans="1:1">
      <c r="A23130" s="174"/>
    </row>
    <row r="23131" spans="1:1">
      <c r="A23131" s="174"/>
    </row>
    <row r="23132" spans="1:1">
      <c r="A23132" s="174"/>
    </row>
    <row r="23133" spans="1:1">
      <c r="A23133" s="174"/>
    </row>
    <row r="23134" spans="1:1">
      <c r="A23134" s="174"/>
    </row>
    <row r="23135" spans="1:1">
      <c r="A23135" s="174"/>
    </row>
    <row r="23136" spans="1:1">
      <c r="A23136" s="174"/>
    </row>
    <row r="23137" spans="1:1">
      <c r="A23137" s="174"/>
    </row>
    <row r="23138" spans="1:1">
      <c r="A23138" s="174"/>
    </row>
    <row r="23139" spans="1:1">
      <c r="A23139" s="174"/>
    </row>
    <row r="23140" spans="1:1">
      <c r="A23140" s="174"/>
    </row>
    <row r="23141" spans="1:1">
      <c r="A23141" s="174"/>
    </row>
    <row r="23142" spans="1:1">
      <c r="A23142" s="174"/>
    </row>
    <row r="23143" spans="1:1">
      <c r="A23143" s="174"/>
    </row>
    <row r="23144" spans="1:1">
      <c r="A23144" s="174"/>
    </row>
    <row r="23145" spans="1:1">
      <c r="A23145" s="174"/>
    </row>
    <row r="23146" spans="1:1">
      <c r="A23146" s="174"/>
    </row>
    <row r="23147" spans="1:1">
      <c r="A23147" s="174"/>
    </row>
    <row r="23148" spans="1:1">
      <c r="A23148" s="174"/>
    </row>
    <row r="23149" spans="1:1">
      <c r="A23149" s="174"/>
    </row>
    <row r="23150" spans="1:1">
      <c r="A23150" s="174"/>
    </row>
    <row r="23151" spans="1:1">
      <c r="A23151" s="174"/>
    </row>
    <row r="23152" spans="1:1">
      <c r="A23152" s="174"/>
    </row>
    <row r="23153" spans="1:1">
      <c r="A23153" s="174"/>
    </row>
    <row r="23154" spans="1:1">
      <c r="A23154" s="174"/>
    </row>
    <row r="23155" spans="1:1">
      <c r="A23155" s="174"/>
    </row>
    <row r="23156" spans="1:1">
      <c r="A23156" s="174"/>
    </row>
    <row r="23157" spans="1:1">
      <c r="A23157" s="174"/>
    </row>
    <row r="23158" spans="1:1">
      <c r="A23158" s="174"/>
    </row>
    <row r="23159" spans="1:1">
      <c r="A23159" s="174"/>
    </row>
    <row r="23160" spans="1:1">
      <c r="A23160" s="174"/>
    </row>
    <row r="23161" spans="1:1">
      <c r="A23161" s="174"/>
    </row>
    <row r="23162" spans="1:1">
      <c r="A23162" s="174"/>
    </row>
    <row r="23163" spans="1:1">
      <c r="A23163" s="174"/>
    </row>
    <row r="23164" spans="1:1">
      <c r="A23164" s="174"/>
    </row>
    <row r="23165" spans="1:1">
      <c r="A23165" s="174"/>
    </row>
    <row r="23166" spans="1:1">
      <c r="A23166" s="174"/>
    </row>
    <row r="23167" spans="1:1">
      <c r="A23167" s="174"/>
    </row>
    <row r="23168" spans="1:1">
      <c r="A23168" s="174"/>
    </row>
    <row r="23169" spans="1:1">
      <c r="A23169" s="174"/>
    </row>
    <row r="23170" spans="1:1">
      <c r="A23170" s="174"/>
    </row>
    <row r="23171" spans="1:1">
      <c r="A23171" s="174"/>
    </row>
    <row r="23172" spans="1:1">
      <c r="A23172" s="174"/>
    </row>
    <row r="23173" spans="1:1">
      <c r="A23173" s="174"/>
    </row>
    <row r="23174" spans="1:1">
      <c r="A23174" s="174"/>
    </row>
    <row r="23175" spans="1:1">
      <c r="A23175" s="174"/>
    </row>
    <row r="23176" spans="1:1">
      <c r="A23176" s="174"/>
    </row>
    <row r="23177" spans="1:1">
      <c r="A23177" s="174"/>
    </row>
    <row r="23178" spans="1:1">
      <c r="A23178" s="174"/>
    </row>
    <row r="23179" spans="1:1">
      <c r="A23179" s="174"/>
    </row>
    <row r="23180" spans="1:1">
      <c r="A23180" s="174"/>
    </row>
    <row r="23181" spans="1:1">
      <c r="A23181" s="174"/>
    </row>
    <row r="23182" spans="1:1">
      <c r="A23182" s="174"/>
    </row>
    <row r="23183" spans="1:1">
      <c r="A23183" s="174"/>
    </row>
    <row r="23184" spans="1:1">
      <c r="A23184" s="174"/>
    </row>
    <row r="23185" spans="1:1">
      <c r="A23185" s="174"/>
    </row>
    <row r="23186" spans="1:1">
      <c r="A23186" s="174"/>
    </row>
    <row r="23187" spans="1:1">
      <c r="A23187" s="174"/>
    </row>
    <row r="23188" spans="1:1">
      <c r="A23188" s="174"/>
    </row>
    <row r="23189" spans="1:1">
      <c r="A23189" s="174"/>
    </row>
    <row r="23190" spans="1:1">
      <c r="A23190" s="174"/>
    </row>
    <row r="23191" spans="1:1">
      <c r="A23191" s="174"/>
    </row>
    <row r="23192" spans="1:1">
      <c r="A23192" s="174"/>
    </row>
    <row r="23193" spans="1:1">
      <c r="A23193" s="174"/>
    </row>
    <row r="23194" spans="1:1">
      <c r="A23194" s="174"/>
    </row>
    <row r="23195" spans="1:1">
      <c r="A23195" s="174"/>
    </row>
    <row r="23196" spans="1:1">
      <c r="A23196" s="174"/>
    </row>
    <row r="23197" spans="1:1">
      <c r="A23197" s="174"/>
    </row>
    <row r="23198" spans="1:1">
      <c r="A23198" s="174"/>
    </row>
    <row r="23199" spans="1:1">
      <c r="A23199" s="174"/>
    </row>
    <row r="23200" spans="1:1">
      <c r="A23200" s="174"/>
    </row>
    <row r="23201" spans="1:1">
      <c r="A23201" s="174"/>
    </row>
    <row r="23202" spans="1:1">
      <c r="A23202" s="174"/>
    </row>
    <row r="23203" spans="1:1">
      <c r="A23203" s="174"/>
    </row>
    <row r="23204" spans="1:1">
      <c r="A23204" s="174"/>
    </row>
    <row r="23205" spans="1:1">
      <c r="A23205" s="174"/>
    </row>
    <row r="23206" spans="1:1">
      <c r="A23206" s="174"/>
    </row>
    <row r="23207" spans="1:1">
      <c r="A23207" s="174"/>
    </row>
    <row r="23208" spans="1:1">
      <c r="A23208" s="174"/>
    </row>
    <row r="23209" spans="1:1">
      <c r="A23209" s="174"/>
    </row>
    <row r="23210" spans="1:1">
      <c r="A23210" s="174"/>
    </row>
    <row r="23211" spans="1:1">
      <c r="A23211" s="174"/>
    </row>
    <row r="23212" spans="1:1">
      <c r="A23212" s="174"/>
    </row>
    <row r="23213" spans="1:1">
      <c r="A23213" s="174"/>
    </row>
    <row r="23214" spans="1:1">
      <c r="A23214" s="174"/>
    </row>
    <row r="23215" spans="1:1">
      <c r="A23215" s="174"/>
    </row>
    <row r="23216" spans="1:1">
      <c r="A23216" s="174"/>
    </row>
    <row r="23217" spans="1:1">
      <c r="A23217" s="174"/>
    </row>
    <row r="23218" spans="1:1">
      <c r="A23218" s="174"/>
    </row>
    <row r="23219" spans="1:1">
      <c r="A23219" s="174"/>
    </row>
    <row r="23220" spans="1:1">
      <c r="A23220" s="174"/>
    </row>
    <row r="23221" spans="1:1">
      <c r="A23221" s="174"/>
    </row>
    <row r="23222" spans="1:1">
      <c r="A23222" s="174"/>
    </row>
    <row r="23223" spans="1:1">
      <c r="A23223" s="174"/>
    </row>
    <row r="23224" spans="1:1">
      <c r="A23224" s="174"/>
    </row>
    <row r="23225" spans="1:1">
      <c r="A23225" s="174"/>
    </row>
    <row r="23226" spans="1:1">
      <c r="A23226" s="174"/>
    </row>
    <row r="23227" spans="1:1">
      <c r="A23227" s="174"/>
    </row>
    <row r="23228" spans="1:1">
      <c r="A23228" s="174"/>
    </row>
    <row r="23229" spans="1:1">
      <c r="A23229" s="174"/>
    </row>
    <row r="23230" spans="1:1">
      <c r="A23230" s="174"/>
    </row>
    <row r="23231" spans="1:1">
      <c r="A23231" s="174"/>
    </row>
    <row r="23232" spans="1:1">
      <c r="A23232" s="174"/>
    </row>
    <row r="23233" spans="1:1">
      <c r="A23233" s="174"/>
    </row>
    <row r="23234" spans="1:1">
      <c r="A23234" s="174"/>
    </row>
    <row r="23235" spans="1:1">
      <c r="A23235" s="174"/>
    </row>
    <row r="23236" spans="1:1">
      <c r="A23236" s="174"/>
    </row>
    <row r="23237" spans="1:1">
      <c r="A23237" s="174"/>
    </row>
    <row r="23238" spans="1:1">
      <c r="A23238" s="174"/>
    </row>
    <row r="23239" spans="1:1">
      <c r="A23239" s="174"/>
    </row>
    <row r="23240" spans="1:1">
      <c r="A23240" s="174"/>
    </row>
    <row r="23241" spans="1:1">
      <c r="A23241" s="174"/>
    </row>
    <row r="23242" spans="1:1">
      <c r="A23242" s="174"/>
    </row>
    <row r="23243" spans="1:1">
      <c r="A23243" s="174"/>
    </row>
    <row r="23244" spans="1:1">
      <c r="A23244" s="174"/>
    </row>
    <row r="23245" spans="1:1">
      <c r="A23245" s="174"/>
    </row>
    <row r="23246" spans="1:1">
      <c r="A23246" s="174"/>
    </row>
    <row r="23247" spans="1:1">
      <c r="A23247" s="174"/>
    </row>
    <row r="23248" spans="1:1">
      <c r="A23248" s="174"/>
    </row>
    <row r="23249" spans="1:1">
      <c r="A23249" s="174"/>
    </row>
    <row r="23250" spans="1:1">
      <c r="A23250" s="174"/>
    </row>
    <row r="23251" spans="1:1">
      <c r="A23251" s="174"/>
    </row>
    <row r="23252" spans="1:1">
      <c r="A23252" s="174"/>
    </row>
    <row r="23253" spans="1:1">
      <c r="A23253" s="174"/>
    </row>
    <row r="23254" spans="1:1">
      <c r="A23254" s="174"/>
    </row>
    <row r="23255" spans="1:1">
      <c r="A23255" s="174"/>
    </row>
    <row r="23256" spans="1:1">
      <c r="A23256" s="174"/>
    </row>
    <row r="23257" spans="1:1">
      <c r="A23257" s="174"/>
    </row>
    <row r="23258" spans="1:1">
      <c r="A23258" s="174"/>
    </row>
    <row r="23259" spans="1:1">
      <c r="A23259" s="174"/>
    </row>
    <row r="23260" spans="1:1">
      <c r="A23260" s="174"/>
    </row>
    <row r="23261" spans="1:1">
      <c r="A23261" s="174"/>
    </row>
    <row r="23262" spans="1:1">
      <c r="A23262" s="174"/>
    </row>
    <row r="23263" spans="1:1">
      <c r="A23263" s="174"/>
    </row>
    <row r="23264" spans="1:1">
      <c r="A23264" s="174"/>
    </row>
    <row r="23265" spans="1:1">
      <c r="A23265" s="174"/>
    </row>
    <row r="23266" spans="1:1">
      <c r="A23266" s="174"/>
    </row>
    <row r="23267" spans="1:1">
      <c r="A23267" s="174"/>
    </row>
    <row r="23268" spans="1:1">
      <c r="A23268" s="174"/>
    </row>
    <row r="23269" spans="1:1">
      <c r="A23269" s="174"/>
    </row>
    <row r="23270" spans="1:1">
      <c r="A23270" s="174"/>
    </row>
    <row r="23271" spans="1:1">
      <c r="A23271" s="174"/>
    </row>
    <row r="23272" spans="1:1">
      <c r="A23272" s="174"/>
    </row>
    <row r="23273" spans="1:1">
      <c r="A23273" s="174"/>
    </row>
    <row r="23274" spans="1:1">
      <c r="A23274" s="174"/>
    </row>
    <row r="23275" spans="1:1">
      <c r="A23275" s="174"/>
    </row>
    <row r="23276" spans="1:1">
      <c r="A23276" s="174"/>
    </row>
    <row r="23277" spans="1:1">
      <c r="A23277" s="174"/>
    </row>
    <row r="23278" spans="1:1">
      <c r="A23278" s="174"/>
    </row>
    <row r="23279" spans="1:1">
      <c r="A23279" s="174"/>
    </row>
    <row r="23280" spans="1:1">
      <c r="A23280" s="174"/>
    </row>
    <row r="23281" spans="1:1">
      <c r="A23281" s="174"/>
    </row>
    <row r="23282" spans="1:1">
      <c r="A23282" s="174"/>
    </row>
    <row r="23283" spans="1:1">
      <c r="A23283" s="174"/>
    </row>
    <row r="23284" spans="1:1">
      <c r="A23284" s="174"/>
    </row>
    <row r="23285" spans="1:1">
      <c r="A23285" s="174"/>
    </row>
    <row r="23286" spans="1:1">
      <c r="A23286" s="174"/>
    </row>
    <row r="23287" spans="1:1">
      <c r="A23287" s="174"/>
    </row>
    <row r="23288" spans="1:1">
      <c r="A23288" s="174"/>
    </row>
    <row r="23289" spans="1:1">
      <c r="A23289" s="174"/>
    </row>
    <row r="23290" spans="1:1">
      <c r="A23290" s="174"/>
    </row>
    <row r="23291" spans="1:1">
      <c r="A23291" s="174"/>
    </row>
    <row r="23292" spans="1:1">
      <c r="A23292" s="174"/>
    </row>
    <row r="23293" spans="1:1">
      <c r="A23293" s="174"/>
    </row>
    <row r="23294" spans="1:1">
      <c r="A23294" s="174"/>
    </row>
    <row r="23295" spans="1:1">
      <c r="A23295" s="174"/>
    </row>
    <row r="23296" spans="1:1">
      <c r="A23296" s="174"/>
    </row>
    <row r="23297" spans="1:1">
      <c r="A23297" s="174"/>
    </row>
    <row r="23298" spans="1:1">
      <c r="A23298" s="174"/>
    </row>
    <row r="23299" spans="1:1">
      <c r="A23299" s="174"/>
    </row>
    <row r="23300" spans="1:1">
      <c r="A23300" s="174"/>
    </row>
    <row r="23301" spans="1:1">
      <c r="A23301" s="174"/>
    </row>
    <row r="23302" spans="1:1">
      <c r="A23302" s="174"/>
    </row>
    <row r="23303" spans="1:1">
      <c r="A23303" s="174"/>
    </row>
    <row r="23304" spans="1:1">
      <c r="A23304" s="174"/>
    </row>
    <row r="23305" spans="1:1">
      <c r="A23305" s="174"/>
    </row>
    <row r="23306" spans="1:1">
      <c r="A23306" s="174"/>
    </row>
    <row r="23307" spans="1:1">
      <c r="A23307" s="174"/>
    </row>
    <row r="23308" spans="1:1">
      <c r="A23308" s="174"/>
    </row>
    <row r="23309" spans="1:1">
      <c r="A23309" s="174"/>
    </row>
    <row r="23310" spans="1:1">
      <c r="A23310" s="174"/>
    </row>
    <row r="23311" spans="1:1">
      <c r="A23311" s="174"/>
    </row>
    <row r="23312" spans="1:1">
      <c r="A23312" s="174"/>
    </row>
    <row r="23313" spans="1:1">
      <c r="A23313" s="174"/>
    </row>
    <row r="23314" spans="1:1">
      <c r="A23314" s="174"/>
    </row>
    <row r="23315" spans="1:1">
      <c r="A23315" s="174"/>
    </row>
    <row r="23316" spans="1:1">
      <c r="A23316" s="174"/>
    </row>
    <row r="23317" spans="1:1">
      <c r="A23317" s="174"/>
    </row>
    <row r="23318" spans="1:1">
      <c r="A23318" s="174"/>
    </row>
    <row r="23319" spans="1:1">
      <c r="A23319" s="174"/>
    </row>
    <row r="23320" spans="1:1">
      <c r="A23320" s="174"/>
    </row>
    <row r="23321" spans="1:1">
      <c r="A23321" s="174"/>
    </row>
    <row r="23322" spans="1:1">
      <c r="A23322" s="174"/>
    </row>
    <row r="23323" spans="1:1">
      <c r="A23323" s="174"/>
    </row>
    <row r="23324" spans="1:1">
      <c r="A23324" s="174"/>
    </row>
    <row r="23325" spans="1:1">
      <c r="A23325" s="174"/>
    </row>
    <row r="23326" spans="1:1">
      <c r="A23326" s="174"/>
    </row>
    <row r="23327" spans="1:1">
      <c r="A23327" s="174"/>
    </row>
    <row r="23328" spans="1:1">
      <c r="A23328" s="174"/>
    </row>
    <row r="23329" spans="1:1">
      <c r="A23329" s="174"/>
    </row>
    <row r="23330" spans="1:1">
      <c r="A23330" s="174"/>
    </row>
    <row r="23331" spans="1:1">
      <c r="A23331" s="174"/>
    </row>
    <row r="23332" spans="1:1">
      <c r="A23332" s="174"/>
    </row>
    <row r="23333" spans="1:1">
      <c r="A23333" s="174"/>
    </row>
    <row r="23334" spans="1:1">
      <c r="A23334" s="174"/>
    </row>
    <row r="23335" spans="1:1">
      <c r="A23335" s="174"/>
    </row>
    <row r="23336" spans="1:1">
      <c r="A23336" s="174"/>
    </row>
    <row r="23337" spans="1:1">
      <c r="A23337" s="174"/>
    </row>
    <row r="23338" spans="1:1">
      <c r="A23338" s="174"/>
    </row>
    <row r="23339" spans="1:1">
      <c r="A23339" s="174"/>
    </row>
    <row r="23340" spans="1:1">
      <c r="A23340" s="174"/>
    </row>
    <row r="23341" spans="1:1">
      <c r="A23341" s="174"/>
    </row>
    <row r="23342" spans="1:1">
      <c r="A23342" s="174"/>
    </row>
    <row r="23343" spans="1:1">
      <c r="A23343" s="174"/>
    </row>
    <row r="23344" spans="1:1">
      <c r="A23344" s="174"/>
    </row>
    <row r="23345" spans="1:1">
      <c r="A23345" s="174"/>
    </row>
    <row r="23346" spans="1:1">
      <c r="A23346" s="174"/>
    </row>
    <row r="23347" spans="1:1">
      <c r="A23347" s="174"/>
    </row>
    <row r="23348" spans="1:1">
      <c r="A23348" s="174"/>
    </row>
    <row r="23349" spans="1:1">
      <c r="A23349" s="174"/>
    </row>
    <row r="23350" spans="1:1">
      <c r="A23350" s="174"/>
    </row>
    <row r="23351" spans="1:1">
      <c r="A23351" s="174"/>
    </row>
    <row r="23352" spans="1:1">
      <c r="A23352" s="174"/>
    </row>
    <row r="23353" spans="1:1">
      <c r="A23353" s="174"/>
    </row>
    <row r="23354" spans="1:1">
      <c r="A23354" s="174"/>
    </row>
    <row r="23355" spans="1:1">
      <c r="A23355" s="174"/>
    </row>
    <row r="23356" spans="1:1">
      <c r="A23356" s="174"/>
    </row>
    <row r="23357" spans="1:1">
      <c r="A23357" s="174"/>
    </row>
    <row r="23358" spans="1:1">
      <c r="A23358" s="174"/>
    </row>
    <row r="23359" spans="1:1">
      <c r="A23359" s="174"/>
    </row>
    <row r="23360" spans="1:1">
      <c r="A23360" s="174"/>
    </row>
    <row r="23361" spans="1:1">
      <c r="A23361" s="174"/>
    </row>
    <row r="23362" spans="1:1">
      <c r="A23362" s="174"/>
    </row>
    <row r="23363" spans="1:1">
      <c r="A23363" s="174"/>
    </row>
    <row r="23364" spans="1:1">
      <c r="A23364" s="174"/>
    </row>
    <row r="23365" spans="1:1">
      <c r="A23365" s="174"/>
    </row>
    <row r="23366" spans="1:1">
      <c r="A23366" s="174"/>
    </row>
    <row r="23367" spans="1:1">
      <c r="A23367" s="174"/>
    </row>
    <row r="23368" spans="1:1">
      <c r="A23368" s="174"/>
    </row>
    <row r="23369" spans="1:1">
      <c r="A23369" s="174"/>
    </row>
    <row r="23370" spans="1:1">
      <c r="A23370" s="174"/>
    </row>
    <row r="23371" spans="1:1">
      <c r="A23371" s="174"/>
    </row>
    <row r="23372" spans="1:1">
      <c r="A23372" s="174"/>
    </row>
    <row r="23373" spans="1:1">
      <c r="A23373" s="174"/>
    </row>
    <row r="23374" spans="1:1">
      <c r="A23374" s="174"/>
    </row>
    <row r="23375" spans="1:1">
      <c r="A23375" s="174"/>
    </row>
    <row r="23376" spans="1:1">
      <c r="A23376" s="174"/>
    </row>
    <row r="23377" spans="1:1">
      <c r="A23377" s="174"/>
    </row>
    <row r="23378" spans="1:1">
      <c r="A23378" s="174"/>
    </row>
    <row r="23379" spans="1:1">
      <c r="A23379" s="174"/>
    </row>
    <row r="23380" spans="1:1">
      <c r="A23380" s="174"/>
    </row>
    <row r="23381" spans="1:1">
      <c r="A23381" s="174"/>
    </row>
    <row r="23382" spans="1:1">
      <c r="A23382" s="174"/>
    </row>
    <row r="23383" spans="1:1">
      <c r="A23383" s="174"/>
    </row>
    <row r="23384" spans="1:1">
      <c r="A23384" s="174"/>
    </row>
    <row r="23385" spans="1:1">
      <c r="A23385" s="174"/>
    </row>
    <row r="23386" spans="1:1">
      <c r="A23386" s="174"/>
    </row>
    <row r="23387" spans="1:1">
      <c r="A23387" s="174"/>
    </row>
    <row r="23388" spans="1:1">
      <c r="A23388" s="174"/>
    </row>
    <row r="23389" spans="1:1">
      <c r="A23389" s="174"/>
    </row>
    <row r="23390" spans="1:1">
      <c r="A23390" s="174"/>
    </row>
    <row r="23391" spans="1:1">
      <c r="A23391" s="174"/>
    </row>
    <row r="23392" spans="1:1">
      <c r="A23392" s="174"/>
    </row>
    <row r="23393" spans="1:1">
      <c r="A23393" s="174"/>
    </row>
    <row r="23394" spans="1:1">
      <c r="A23394" s="174"/>
    </row>
    <row r="23395" spans="1:1">
      <c r="A23395" s="174"/>
    </row>
    <row r="23396" spans="1:1">
      <c r="A23396" s="174"/>
    </row>
    <row r="23397" spans="1:1">
      <c r="A23397" s="174"/>
    </row>
    <row r="23398" spans="1:1">
      <c r="A23398" s="174"/>
    </row>
    <row r="23399" spans="1:1">
      <c r="A23399" s="174"/>
    </row>
    <row r="23400" spans="1:1">
      <c r="A23400" s="174"/>
    </row>
    <row r="23401" spans="1:1">
      <c r="A23401" s="174"/>
    </row>
    <row r="23402" spans="1:1">
      <c r="A23402" s="174"/>
    </row>
    <row r="23403" spans="1:1">
      <c r="A23403" s="174"/>
    </row>
    <row r="23404" spans="1:1">
      <c r="A23404" s="174"/>
    </row>
    <row r="23405" spans="1:1">
      <c r="A23405" s="174"/>
    </row>
    <row r="23406" spans="1:1">
      <c r="A23406" s="174"/>
    </row>
    <row r="23407" spans="1:1">
      <c r="A23407" s="174"/>
    </row>
    <row r="23408" spans="1:1">
      <c r="A23408" s="174"/>
    </row>
    <row r="23409" spans="1:1">
      <c r="A23409" s="174"/>
    </row>
    <row r="23410" spans="1:1">
      <c r="A23410" s="174"/>
    </row>
    <row r="23411" spans="1:1">
      <c r="A23411" s="174"/>
    </row>
    <row r="23412" spans="1:1">
      <c r="A23412" s="174"/>
    </row>
    <row r="23413" spans="1:1">
      <c r="A23413" s="174"/>
    </row>
    <row r="23414" spans="1:1">
      <c r="A23414" s="174"/>
    </row>
    <row r="23415" spans="1:1">
      <c r="A23415" s="174"/>
    </row>
    <row r="23416" spans="1:1">
      <c r="A23416" s="174"/>
    </row>
    <row r="23417" spans="1:1">
      <c r="A23417" s="174"/>
    </row>
    <row r="23418" spans="1:1">
      <c r="A23418" s="174"/>
    </row>
    <row r="23419" spans="1:1">
      <c r="A23419" s="174"/>
    </row>
    <row r="23420" spans="1:1">
      <c r="A23420" s="174"/>
    </row>
    <row r="23421" spans="1:1">
      <c r="A23421" s="174"/>
    </row>
    <row r="23422" spans="1:1">
      <c r="A23422" s="174"/>
    </row>
    <row r="23423" spans="1:1">
      <c r="A23423" s="174"/>
    </row>
    <row r="23424" spans="1:1">
      <c r="A23424" s="174"/>
    </row>
    <row r="23425" spans="1:1">
      <c r="A23425" s="174"/>
    </row>
    <row r="23426" spans="1:1">
      <c r="A23426" s="174"/>
    </row>
    <row r="23427" spans="1:1">
      <c r="A23427" s="174"/>
    </row>
    <row r="23428" spans="1:1">
      <c r="A23428" s="174"/>
    </row>
    <row r="23429" spans="1:1">
      <c r="A23429" s="174"/>
    </row>
    <row r="23430" spans="1:1">
      <c r="A23430" s="174"/>
    </row>
    <row r="23431" spans="1:1">
      <c r="A23431" s="174"/>
    </row>
    <row r="23432" spans="1:1">
      <c r="A23432" s="174"/>
    </row>
    <row r="23433" spans="1:1">
      <c r="A23433" s="174"/>
    </row>
    <row r="23434" spans="1:1">
      <c r="A23434" s="174"/>
    </row>
    <row r="23435" spans="1:1">
      <c r="A23435" s="174"/>
    </row>
    <row r="23436" spans="1:1">
      <c r="A23436" s="174"/>
    </row>
    <row r="23437" spans="1:1">
      <c r="A23437" s="174"/>
    </row>
    <row r="23438" spans="1:1">
      <c r="A23438" s="174"/>
    </row>
    <row r="23439" spans="1:1">
      <c r="A23439" s="174"/>
    </row>
    <row r="23440" spans="1:1">
      <c r="A23440" s="174"/>
    </row>
    <row r="23441" spans="1:1">
      <c r="A23441" s="174"/>
    </row>
    <row r="23442" spans="1:1">
      <c r="A23442" s="174"/>
    </row>
    <row r="23443" spans="1:1">
      <c r="A23443" s="174"/>
    </row>
    <row r="23444" spans="1:1">
      <c r="A23444" s="174"/>
    </row>
    <row r="23445" spans="1:1">
      <c r="A23445" s="174"/>
    </row>
    <row r="23446" spans="1:1">
      <c r="A23446" s="174"/>
    </row>
    <row r="23447" spans="1:1">
      <c r="A23447" s="174"/>
    </row>
    <row r="23448" spans="1:1">
      <c r="A23448" s="174"/>
    </row>
    <row r="23449" spans="1:1">
      <c r="A23449" s="174"/>
    </row>
    <row r="23450" spans="1:1">
      <c r="A23450" s="174"/>
    </row>
    <row r="23451" spans="1:1">
      <c r="A23451" s="174"/>
    </row>
    <row r="23452" spans="1:1">
      <c r="A23452" s="174"/>
    </row>
    <row r="23453" spans="1:1">
      <c r="A23453" s="174"/>
    </row>
    <row r="23454" spans="1:1">
      <c r="A23454" s="174"/>
    </row>
    <row r="23455" spans="1:1">
      <c r="A23455" s="174"/>
    </row>
    <row r="23456" spans="1:1">
      <c r="A23456" s="174"/>
    </row>
    <row r="23457" spans="1:1">
      <c r="A23457" s="174"/>
    </row>
    <row r="23458" spans="1:1">
      <c r="A23458" s="174"/>
    </row>
    <row r="23459" spans="1:1">
      <c r="A23459" s="174"/>
    </row>
    <row r="23460" spans="1:1">
      <c r="A23460" s="174"/>
    </row>
    <row r="23461" spans="1:1">
      <c r="A23461" s="174"/>
    </row>
    <row r="23462" spans="1:1">
      <c r="A23462" s="174"/>
    </row>
    <row r="23463" spans="1:1">
      <c r="A23463" s="174"/>
    </row>
    <row r="23464" spans="1:1">
      <c r="A23464" s="174"/>
    </row>
    <row r="23465" spans="1:1">
      <c r="A23465" s="174"/>
    </row>
    <row r="23466" spans="1:1">
      <c r="A23466" s="174"/>
    </row>
    <row r="23467" spans="1:1">
      <c r="A23467" s="174"/>
    </row>
    <row r="23468" spans="1:1">
      <c r="A23468" s="174"/>
    </row>
    <row r="23469" spans="1:1">
      <c r="A23469" s="174"/>
    </row>
    <row r="23470" spans="1:1">
      <c r="A23470" s="174"/>
    </row>
    <row r="23471" spans="1:1">
      <c r="A23471" s="174"/>
    </row>
    <row r="23472" spans="1:1">
      <c r="A23472" s="174"/>
    </row>
    <row r="23473" spans="1:1">
      <c r="A23473" s="174"/>
    </row>
    <row r="23474" spans="1:1">
      <c r="A23474" s="174"/>
    </row>
    <row r="23475" spans="1:1">
      <c r="A23475" s="174"/>
    </row>
    <row r="23476" spans="1:1">
      <c r="A23476" s="174"/>
    </row>
    <row r="23477" spans="1:1">
      <c r="A23477" s="174"/>
    </row>
    <row r="23478" spans="1:1">
      <c r="A23478" s="174"/>
    </row>
    <row r="23479" spans="1:1">
      <c r="A23479" s="174"/>
    </row>
    <row r="23480" spans="1:1">
      <c r="A23480" s="174"/>
    </row>
    <row r="23481" spans="1:1">
      <c r="A23481" s="174"/>
    </row>
    <row r="23482" spans="1:1">
      <c r="A23482" s="174"/>
    </row>
    <row r="23483" spans="1:1">
      <c r="A23483" s="174"/>
    </row>
    <row r="23484" spans="1:1">
      <c r="A23484" s="174"/>
    </row>
    <row r="23485" spans="1:1">
      <c r="A23485" s="174"/>
    </row>
    <row r="23486" spans="1:1">
      <c r="A23486" s="174"/>
    </row>
    <row r="23487" spans="1:1">
      <c r="A23487" s="174"/>
    </row>
    <row r="23488" spans="1:1">
      <c r="A23488" s="174"/>
    </row>
    <row r="23489" spans="1:1">
      <c r="A23489" s="174"/>
    </row>
    <row r="23490" spans="1:1">
      <c r="A23490" s="174"/>
    </row>
    <row r="23491" spans="1:1">
      <c r="A23491" s="174"/>
    </row>
    <row r="23492" spans="1:1">
      <c r="A23492" s="174"/>
    </row>
    <row r="23493" spans="1:1">
      <c r="A23493" s="174"/>
    </row>
    <row r="23494" spans="1:1">
      <c r="A23494" s="174"/>
    </row>
    <row r="23495" spans="1:1">
      <c r="A23495" s="174"/>
    </row>
    <row r="23496" spans="1:1">
      <c r="A23496" s="174"/>
    </row>
    <row r="23497" spans="1:1">
      <c r="A23497" s="174"/>
    </row>
    <row r="23498" spans="1:1">
      <c r="A23498" s="174"/>
    </row>
    <row r="23499" spans="1:1">
      <c r="A23499" s="174"/>
    </row>
    <row r="23500" spans="1:1">
      <c r="A23500" s="174"/>
    </row>
    <row r="23501" spans="1:1">
      <c r="A23501" s="174"/>
    </row>
    <row r="23502" spans="1:1">
      <c r="A23502" s="174"/>
    </row>
    <row r="23503" spans="1:1">
      <c r="A23503" s="174"/>
    </row>
    <row r="23504" spans="1:1">
      <c r="A23504" s="174"/>
    </row>
    <row r="23505" spans="1:1">
      <c r="A23505" s="174"/>
    </row>
    <row r="23506" spans="1:1">
      <c r="A23506" s="174"/>
    </row>
    <row r="23507" spans="1:1">
      <c r="A23507" s="174"/>
    </row>
    <row r="23508" spans="1:1">
      <c r="A23508" s="174"/>
    </row>
    <row r="23509" spans="1:1">
      <c r="A23509" s="174"/>
    </row>
    <row r="23510" spans="1:1">
      <c r="A23510" s="174"/>
    </row>
    <row r="23511" spans="1:1">
      <c r="A23511" s="174"/>
    </row>
    <row r="23512" spans="1:1">
      <c r="A23512" s="174"/>
    </row>
    <row r="23513" spans="1:1">
      <c r="A23513" s="174"/>
    </row>
    <row r="23514" spans="1:1">
      <c r="A23514" s="174"/>
    </row>
    <row r="23515" spans="1:1">
      <c r="A23515" s="174"/>
    </row>
    <row r="23516" spans="1:1">
      <c r="A23516" s="174"/>
    </row>
    <row r="23517" spans="1:1">
      <c r="A23517" s="174"/>
    </row>
    <row r="23518" spans="1:1">
      <c r="A23518" s="174"/>
    </row>
    <row r="23519" spans="1:1">
      <c r="A23519" s="174"/>
    </row>
    <row r="23520" spans="1:1">
      <c r="A23520" s="174"/>
    </row>
    <row r="23521" spans="1:1">
      <c r="A23521" s="174"/>
    </row>
    <row r="23522" spans="1:1">
      <c r="A23522" s="174"/>
    </row>
    <row r="23523" spans="1:1">
      <c r="A23523" s="174"/>
    </row>
    <row r="23524" spans="1:1">
      <c r="A23524" s="174"/>
    </row>
    <row r="23525" spans="1:1">
      <c r="A23525" s="174"/>
    </row>
    <row r="23526" spans="1:1">
      <c r="A23526" s="174"/>
    </row>
    <row r="23527" spans="1:1">
      <c r="A23527" s="174"/>
    </row>
    <row r="23528" spans="1:1">
      <c r="A23528" s="174"/>
    </row>
    <row r="23529" spans="1:1">
      <c r="A23529" s="174"/>
    </row>
    <row r="23530" spans="1:1">
      <c r="A23530" s="174"/>
    </row>
    <row r="23531" spans="1:1">
      <c r="A23531" s="174"/>
    </row>
    <row r="23532" spans="1:1">
      <c r="A23532" s="174"/>
    </row>
    <row r="23533" spans="1:1">
      <c r="A23533" s="174"/>
    </row>
    <row r="23534" spans="1:1">
      <c r="A23534" s="174"/>
    </row>
    <row r="23535" spans="1:1">
      <c r="A23535" s="174"/>
    </row>
    <row r="23536" spans="1:1">
      <c r="A23536" s="174"/>
    </row>
    <row r="23537" spans="1:1">
      <c r="A23537" s="174"/>
    </row>
    <row r="23538" spans="1:1">
      <c r="A23538" s="174"/>
    </row>
    <row r="23539" spans="1:1">
      <c r="A23539" s="174"/>
    </row>
    <row r="23540" spans="1:1">
      <c r="A23540" s="174"/>
    </row>
    <row r="23541" spans="1:1">
      <c r="A23541" s="174"/>
    </row>
    <row r="23542" spans="1:1">
      <c r="A23542" s="174"/>
    </row>
    <row r="23543" spans="1:1">
      <c r="A23543" s="174"/>
    </row>
    <row r="23544" spans="1:1">
      <c r="A23544" s="174"/>
    </row>
    <row r="23545" spans="1:1">
      <c r="A23545" s="174"/>
    </row>
    <row r="23546" spans="1:1">
      <c r="A23546" s="174"/>
    </row>
    <row r="23547" spans="1:1">
      <c r="A23547" s="174"/>
    </row>
    <row r="23548" spans="1:1">
      <c r="A23548" s="174"/>
    </row>
    <row r="23549" spans="1:1">
      <c r="A23549" s="174"/>
    </row>
    <row r="23550" spans="1:1">
      <c r="A23550" s="174"/>
    </row>
    <row r="23551" spans="1:1">
      <c r="A23551" s="174"/>
    </row>
    <row r="23552" spans="1:1">
      <c r="A23552" s="174"/>
    </row>
    <row r="23553" spans="1:1">
      <c r="A23553" s="174"/>
    </row>
    <row r="23554" spans="1:1">
      <c r="A23554" s="174"/>
    </row>
    <row r="23555" spans="1:1">
      <c r="A23555" s="174"/>
    </row>
    <row r="23556" spans="1:1">
      <c r="A23556" s="174"/>
    </row>
    <row r="23557" spans="1:1">
      <c r="A23557" s="174"/>
    </row>
    <row r="23558" spans="1:1">
      <c r="A23558" s="174"/>
    </row>
    <row r="23559" spans="1:1">
      <c r="A23559" s="174"/>
    </row>
    <row r="23560" spans="1:1">
      <c r="A23560" s="174"/>
    </row>
    <row r="23561" spans="1:1">
      <c r="A23561" s="174"/>
    </row>
    <row r="23562" spans="1:1">
      <c r="A23562" s="174"/>
    </row>
    <row r="23563" spans="1:1">
      <c r="A23563" s="174"/>
    </row>
    <row r="23564" spans="1:1">
      <c r="A23564" s="174"/>
    </row>
    <row r="23565" spans="1:1">
      <c r="A23565" s="174"/>
    </row>
    <row r="23566" spans="1:1">
      <c r="A23566" s="174"/>
    </row>
    <row r="23567" spans="1:1">
      <c r="A23567" s="174"/>
    </row>
    <row r="23568" spans="1:1">
      <c r="A23568" s="174"/>
    </row>
    <row r="23569" spans="1:1">
      <c r="A23569" s="174"/>
    </row>
    <row r="23570" spans="1:1">
      <c r="A23570" s="174"/>
    </row>
    <row r="23571" spans="1:1">
      <c r="A23571" s="174"/>
    </row>
    <row r="23572" spans="1:1">
      <c r="A23572" s="174"/>
    </row>
    <row r="23573" spans="1:1">
      <c r="A23573" s="174"/>
    </row>
    <row r="23574" spans="1:1">
      <c r="A23574" s="174"/>
    </row>
    <row r="23575" spans="1:1">
      <c r="A23575" s="174"/>
    </row>
    <row r="23576" spans="1:1">
      <c r="A23576" s="174"/>
    </row>
    <row r="23577" spans="1:1">
      <c r="A23577" s="174"/>
    </row>
    <row r="23578" spans="1:1">
      <c r="A23578" s="174"/>
    </row>
    <row r="23579" spans="1:1">
      <c r="A23579" s="174"/>
    </row>
    <row r="23580" spans="1:1">
      <c r="A23580" s="174"/>
    </row>
    <row r="23581" spans="1:1">
      <c r="A23581" s="174"/>
    </row>
    <row r="23582" spans="1:1">
      <c r="A23582" s="174"/>
    </row>
    <row r="23583" spans="1:1">
      <c r="A23583" s="174"/>
    </row>
    <row r="23584" spans="1:1">
      <c r="A23584" s="174"/>
    </row>
    <row r="23585" spans="1:1">
      <c r="A23585" s="174"/>
    </row>
    <row r="23586" spans="1:1">
      <c r="A23586" s="174"/>
    </row>
    <row r="23587" spans="1:1">
      <c r="A23587" s="174"/>
    </row>
    <row r="23588" spans="1:1">
      <c r="A23588" s="174"/>
    </row>
    <row r="23589" spans="1:1">
      <c r="A23589" s="174"/>
    </row>
    <row r="23590" spans="1:1">
      <c r="A23590" s="174"/>
    </row>
    <row r="23591" spans="1:1">
      <c r="A23591" s="174"/>
    </row>
    <row r="23592" spans="1:1">
      <c r="A23592" s="174"/>
    </row>
    <row r="23593" spans="1:1">
      <c r="A23593" s="174"/>
    </row>
    <row r="23594" spans="1:1">
      <c r="A23594" s="174"/>
    </row>
    <row r="23595" spans="1:1">
      <c r="A23595" s="174"/>
    </row>
    <row r="23596" spans="1:1">
      <c r="A23596" s="174"/>
    </row>
    <row r="23597" spans="1:1">
      <c r="A23597" s="174"/>
    </row>
    <row r="23598" spans="1:1">
      <c r="A23598" s="174"/>
    </row>
    <row r="23599" spans="1:1">
      <c r="A23599" s="174"/>
    </row>
    <row r="23600" spans="1:1">
      <c r="A23600" s="174"/>
    </row>
    <row r="23601" spans="1:1">
      <c r="A23601" s="174"/>
    </row>
    <row r="23602" spans="1:1">
      <c r="A23602" s="174"/>
    </row>
    <row r="23603" spans="1:1">
      <c r="A23603" s="174"/>
    </row>
    <row r="23604" spans="1:1">
      <c r="A23604" s="174"/>
    </row>
    <row r="23605" spans="1:1">
      <c r="A23605" s="174"/>
    </row>
    <row r="23606" spans="1:1">
      <c r="A23606" s="174"/>
    </row>
    <row r="23607" spans="1:1">
      <c r="A23607" s="174"/>
    </row>
    <row r="23608" spans="1:1">
      <c r="A23608" s="174"/>
    </row>
    <row r="23609" spans="1:1">
      <c r="A23609" s="174"/>
    </row>
    <row r="23610" spans="1:1">
      <c r="A23610" s="174"/>
    </row>
    <row r="23611" spans="1:1">
      <c r="A23611" s="174"/>
    </row>
    <row r="23612" spans="1:1">
      <c r="A23612" s="174"/>
    </row>
    <row r="23613" spans="1:1">
      <c r="A23613" s="174"/>
    </row>
    <row r="23614" spans="1:1">
      <c r="A23614" s="174"/>
    </row>
    <row r="23615" spans="1:1">
      <c r="A23615" s="174"/>
    </row>
    <row r="23616" spans="1:1">
      <c r="A23616" s="174"/>
    </row>
    <row r="23617" spans="1:1">
      <c r="A23617" s="174"/>
    </row>
    <row r="23618" spans="1:1">
      <c r="A23618" s="174"/>
    </row>
    <row r="23619" spans="1:1">
      <c r="A23619" s="174"/>
    </row>
    <row r="23620" spans="1:1">
      <c r="A23620" s="174"/>
    </row>
    <row r="23621" spans="1:1">
      <c r="A23621" s="174"/>
    </row>
    <row r="23622" spans="1:1">
      <c r="A23622" s="174"/>
    </row>
    <row r="23623" spans="1:1">
      <c r="A23623" s="174"/>
    </row>
    <row r="23624" spans="1:1">
      <c r="A23624" s="174"/>
    </row>
    <row r="23625" spans="1:1">
      <c r="A23625" s="174"/>
    </row>
    <row r="23626" spans="1:1">
      <c r="A23626" s="174"/>
    </row>
    <row r="23627" spans="1:1">
      <c r="A23627" s="174"/>
    </row>
    <row r="23628" spans="1:1">
      <c r="A23628" s="174"/>
    </row>
    <row r="23629" spans="1:1">
      <c r="A23629" s="174"/>
    </row>
    <row r="23630" spans="1:1">
      <c r="A23630" s="174"/>
    </row>
    <row r="23631" spans="1:1">
      <c r="A23631" s="174"/>
    </row>
    <row r="23632" spans="1:1">
      <c r="A23632" s="174"/>
    </row>
    <row r="23633" spans="1:1">
      <c r="A23633" s="174"/>
    </row>
    <row r="23634" spans="1:1">
      <c r="A23634" s="174"/>
    </row>
    <row r="23635" spans="1:1">
      <c r="A23635" s="174"/>
    </row>
    <row r="23636" spans="1:1">
      <c r="A23636" s="174"/>
    </row>
    <row r="23637" spans="1:1">
      <c r="A23637" s="174"/>
    </row>
    <row r="23638" spans="1:1">
      <c r="A23638" s="174"/>
    </row>
    <row r="23639" spans="1:1">
      <c r="A23639" s="174"/>
    </row>
    <row r="23640" spans="1:1">
      <c r="A23640" s="174"/>
    </row>
    <row r="23641" spans="1:1">
      <c r="A23641" s="174"/>
    </row>
    <row r="23642" spans="1:1">
      <c r="A23642" s="174"/>
    </row>
    <row r="23643" spans="1:1">
      <c r="A23643" s="174"/>
    </row>
    <row r="23644" spans="1:1">
      <c r="A23644" s="174"/>
    </row>
    <row r="23645" spans="1:1">
      <c r="A23645" s="174"/>
    </row>
    <row r="23646" spans="1:1">
      <c r="A23646" s="174"/>
    </row>
    <row r="23647" spans="1:1">
      <c r="A23647" s="174"/>
    </row>
    <row r="23648" spans="1:1">
      <c r="A23648" s="174"/>
    </row>
    <row r="23649" spans="1:1">
      <c r="A23649" s="174"/>
    </row>
    <row r="23650" spans="1:1">
      <c r="A23650" s="174"/>
    </row>
    <row r="23651" spans="1:1">
      <c r="A23651" s="174"/>
    </row>
    <row r="23652" spans="1:1">
      <c r="A23652" s="174"/>
    </row>
    <row r="23653" spans="1:1">
      <c r="A23653" s="174"/>
    </row>
    <row r="23654" spans="1:1">
      <c r="A23654" s="174"/>
    </row>
    <row r="23655" spans="1:1">
      <c r="A23655" s="174"/>
    </row>
    <row r="23656" spans="1:1">
      <c r="A23656" s="174"/>
    </row>
    <row r="23657" spans="1:1">
      <c r="A23657" s="174"/>
    </row>
    <row r="23658" spans="1:1">
      <c r="A23658" s="174"/>
    </row>
    <row r="23659" spans="1:1">
      <c r="A23659" s="174"/>
    </row>
    <row r="23660" spans="1:1">
      <c r="A23660" s="174"/>
    </row>
    <row r="23661" spans="1:1">
      <c r="A23661" s="174"/>
    </row>
    <row r="23662" spans="1:1">
      <c r="A23662" s="174"/>
    </row>
    <row r="23663" spans="1:1">
      <c r="A23663" s="174"/>
    </row>
    <row r="23664" spans="1:1">
      <c r="A23664" s="174"/>
    </row>
    <row r="23665" spans="1:1">
      <c r="A23665" s="174"/>
    </row>
    <row r="23666" spans="1:1">
      <c r="A23666" s="174"/>
    </row>
    <row r="23667" spans="1:1">
      <c r="A23667" s="174"/>
    </row>
    <row r="23668" spans="1:1">
      <c r="A23668" s="174"/>
    </row>
    <row r="23669" spans="1:1">
      <c r="A23669" s="174"/>
    </row>
    <row r="23670" spans="1:1">
      <c r="A23670" s="174"/>
    </row>
    <row r="23671" spans="1:1">
      <c r="A23671" s="174"/>
    </row>
    <row r="23672" spans="1:1">
      <c r="A23672" s="174"/>
    </row>
    <row r="23673" spans="1:1">
      <c r="A23673" s="174"/>
    </row>
    <row r="23674" spans="1:1">
      <c r="A23674" s="174"/>
    </row>
    <row r="23675" spans="1:1">
      <c r="A23675" s="174"/>
    </row>
    <row r="23676" spans="1:1">
      <c r="A23676" s="174"/>
    </row>
    <row r="23677" spans="1:1">
      <c r="A23677" s="174"/>
    </row>
    <row r="23678" spans="1:1">
      <c r="A23678" s="174"/>
    </row>
    <row r="23679" spans="1:1">
      <c r="A23679" s="174"/>
    </row>
    <row r="23680" spans="1:1">
      <c r="A23680" s="174"/>
    </row>
    <row r="23681" spans="1:1">
      <c r="A23681" s="174"/>
    </row>
    <row r="23682" spans="1:1">
      <c r="A23682" s="174"/>
    </row>
    <row r="23683" spans="1:1">
      <c r="A23683" s="174"/>
    </row>
    <row r="23684" spans="1:1">
      <c r="A23684" s="174"/>
    </row>
    <row r="23685" spans="1:1">
      <c r="A23685" s="174"/>
    </row>
    <row r="23686" spans="1:1">
      <c r="A23686" s="174"/>
    </row>
    <row r="23687" spans="1:1">
      <c r="A23687" s="174"/>
    </row>
    <row r="23688" spans="1:1">
      <c r="A23688" s="174"/>
    </row>
    <row r="23689" spans="1:1">
      <c r="A23689" s="174"/>
    </row>
    <row r="23690" spans="1:1">
      <c r="A23690" s="174"/>
    </row>
    <row r="23691" spans="1:1">
      <c r="A23691" s="174"/>
    </row>
    <row r="23692" spans="1:1">
      <c r="A23692" s="174"/>
    </row>
    <row r="23693" spans="1:1">
      <c r="A23693" s="174"/>
    </row>
    <row r="23694" spans="1:1">
      <c r="A23694" s="174"/>
    </row>
    <row r="23695" spans="1:1">
      <c r="A23695" s="174"/>
    </row>
    <row r="23696" spans="1:1">
      <c r="A23696" s="174"/>
    </row>
    <row r="23697" spans="1:1">
      <c r="A23697" s="174"/>
    </row>
    <row r="23698" spans="1:1">
      <c r="A23698" s="174"/>
    </row>
    <row r="23699" spans="1:1">
      <c r="A23699" s="174"/>
    </row>
    <row r="23700" spans="1:1">
      <c r="A23700" s="174"/>
    </row>
    <row r="23701" spans="1:1">
      <c r="A23701" s="174"/>
    </row>
    <row r="23702" spans="1:1">
      <c r="A23702" s="174"/>
    </row>
    <row r="23703" spans="1:1">
      <c r="A23703" s="174"/>
    </row>
    <row r="23704" spans="1:1">
      <c r="A23704" s="174"/>
    </row>
    <row r="23705" spans="1:1">
      <c r="A23705" s="174"/>
    </row>
    <row r="23706" spans="1:1">
      <c r="A23706" s="174"/>
    </row>
    <row r="23707" spans="1:1">
      <c r="A23707" s="174"/>
    </row>
    <row r="23708" spans="1:1">
      <c r="A23708" s="174"/>
    </row>
    <row r="23709" spans="1:1">
      <c r="A23709" s="174"/>
    </row>
    <row r="23710" spans="1:1">
      <c r="A23710" s="174"/>
    </row>
    <row r="23711" spans="1:1">
      <c r="A23711" s="174"/>
    </row>
    <row r="23712" spans="1:1">
      <c r="A23712" s="174"/>
    </row>
    <row r="23713" spans="1:1">
      <c r="A23713" s="174"/>
    </row>
    <row r="23714" spans="1:1">
      <c r="A23714" s="174"/>
    </row>
    <row r="23715" spans="1:1">
      <c r="A23715" s="174"/>
    </row>
    <row r="23716" spans="1:1">
      <c r="A23716" s="174"/>
    </row>
    <row r="23717" spans="1:1">
      <c r="A23717" s="174"/>
    </row>
    <row r="23718" spans="1:1">
      <c r="A23718" s="174"/>
    </row>
    <row r="23719" spans="1:1">
      <c r="A23719" s="174"/>
    </row>
    <row r="23720" spans="1:1">
      <c r="A23720" s="174"/>
    </row>
    <row r="23721" spans="1:1">
      <c r="A23721" s="174"/>
    </row>
    <row r="23722" spans="1:1">
      <c r="A23722" s="174"/>
    </row>
    <row r="23723" spans="1:1">
      <c r="A23723" s="174"/>
    </row>
    <row r="23724" spans="1:1">
      <c r="A23724" s="174"/>
    </row>
    <row r="23725" spans="1:1">
      <c r="A23725" s="174"/>
    </row>
    <row r="23726" spans="1:1">
      <c r="A23726" s="174"/>
    </row>
    <row r="23727" spans="1:1">
      <c r="A23727" s="174"/>
    </row>
    <row r="23728" spans="1:1">
      <c r="A23728" s="174"/>
    </row>
    <row r="23729" spans="1:1">
      <c r="A23729" s="174"/>
    </row>
    <row r="23730" spans="1:1">
      <c r="A23730" s="174"/>
    </row>
    <row r="23731" spans="1:1">
      <c r="A23731" s="174"/>
    </row>
    <row r="23732" spans="1:1">
      <c r="A23732" s="174"/>
    </row>
    <row r="23733" spans="1:1">
      <c r="A23733" s="174"/>
    </row>
    <row r="23734" spans="1:1">
      <c r="A23734" s="174"/>
    </row>
    <row r="23735" spans="1:1">
      <c r="A23735" s="174"/>
    </row>
    <row r="23736" spans="1:1">
      <c r="A23736" s="174"/>
    </row>
    <row r="23737" spans="1:1">
      <c r="A23737" s="174"/>
    </row>
    <row r="23738" spans="1:1">
      <c r="A23738" s="174"/>
    </row>
    <row r="23739" spans="1:1">
      <c r="A23739" s="174"/>
    </row>
    <row r="23740" spans="1:1">
      <c r="A23740" s="174"/>
    </row>
    <row r="23741" spans="1:1">
      <c r="A23741" s="174"/>
    </row>
    <row r="23742" spans="1:1">
      <c r="A23742" s="174"/>
    </row>
    <row r="23743" spans="1:1">
      <c r="A23743" s="174"/>
    </row>
    <row r="23744" spans="1:1">
      <c r="A23744" s="174"/>
    </row>
    <row r="23745" spans="1:1">
      <c r="A23745" s="174"/>
    </row>
    <row r="23746" spans="1:1">
      <c r="A23746" s="174"/>
    </row>
    <row r="23747" spans="1:1">
      <c r="A23747" s="174"/>
    </row>
    <row r="23748" spans="1:1">
      <c r="A23748" s="174"/>
    </row>
    <row r="23749" spans="1:1">
      <c r="A23749" s="174"/>
    </row>
    <row r="23750" spans="1:1">
      <c r="A23750" s="174"/>
    </row>
    <row r="23751" spans="1:1">
      <c r="A23751" s="174"/>
    </row>
    <row r="23752" spans="1:1">
      <c r="A23752" s="174"/>
    </row>
    <row r="23753" spans="1:1">
      <c r="A23753" s="174"/>
    </row>
    <row r="23754" spans="1:1">
      <c r="A23754" s="174"/>
    </row>
    <row r="23755" spans="1:1">
      <c r="A23755" s="174"/>
    </row>
    <row r="23756" spans="1:1">
      <c r="A23756" s="174"/>
    </row>
    <row r="23757" spans="1:1">
      <c r="A23757" s="174"/>
    </row>
    <row r="23758" spans="1:1">
      <c r="A23758" s="174"/>
    </row>
    <row r="23759" spans="1:1">
      <c r="A23759" s="174"/>
    </row>
    <row r="23760" spans="1:1">
      <c r="A23760" s="174"/>
    </row>
    <row r="23761" spans="1:1">
      <c r="A23761" s="174"/>
    </row>
    <row r="23762" spans="1:1">
      <c r="A23762" s="174"/>
    </row>
    <row r="23763" spans="1:1">
      <c r="A23763" s="174"/>
    </row>
    <row r="23764" spans="1:1">
      <c r="A23764" s="174"/>
    </row>
    <row r="23765" spans="1:1">
      <c r="A23765" s="174"/>
    </row>
    <row r="23766" spans="1:1">
      <c r="A23766" s="174"/>
    </row>
    <row r="23767" spans="1:1">
      <c r="A23767" s="174"/>
    </row>
    <row r="23768" spans="1:1">
      <c r="A23768" s="174"/>
    </row>
    <row r="23769" spans="1:1">
      <c r="A23769" s="174"/>
    </row>
    <row r="23770" spans="1:1">
      <c r="A23770" s="174"/>
    </row>
    <row r="23771" spans="1:1">
      <c r="A23771" s="174"/>
    </row>
    <row r="23772" spans="1:1">
      <c r="A23772" s="174"/>
    </row>
    <row r="23773" spans="1:1">
      <c r="A23773" s="174"/>
    </row>
    <row r="23774" spans="1:1">
      <c r="A23774" s="174"/>
    </row>
    <row r="23775" spans="1:1">
      <c r="A23775" s="174"/>
    </row>
    <row r="23776" spans="1:1">
      <c r="A23776" s="174"/>
    </row>
    <row r="23777" spans="1:1">
      <c r="A23777" s="174"/>
    </row>
    <row r="23778" spans="1:1">
      <c r="A23778" s="174"/>
    </row>
    <row r="23779" spans="1:1">
      <c r="A23779" s="174"/>
    </row>
    <row r="23780" spans="1:1">
      <c r="A23780" s="174"/>
    </row>
    <row r="23781" spans="1:1">
      <c r="A23781" s="174"/>
    </row>
    <row r="23782" spans="1:1">
      <c r="A23782" s="174"/>
    </row>
    <row r="23783" spans="1:1">
      <c r="A23783" s="174"/>
    </row>
    <row r="23784" spans="1:1">
      <c r="A23784" s="174"/>
    </row>
    <row r="23785" spans="1:1">
      <c r="A23785" s="174"/>
    </row>
    <row r="23786" spans="1:1">
      <c r="A23786" s="174"/>
    </row>
    <row r="23787" spans="1:1">
      <c r="A23787" s="174"/>
    </row>
    <row r="23788" spans="1:1">
      <c r="A23788" s="174"/>
    </row>
    <row r="23789" spans="1:1">
      <c r="A23789" s="174"/>
    </row>
    <row r="23790" spans="1:1">
      <c r="A23790" s="174"/>
    </row>
    <row r="23791" spans="1:1">
      <c r="A23791" s="174"/>
    </row>
    <row r="23792" spans="1:1">
      <c r="A23792" s="174"/>
    </row>
    <row r="23793" spans="1:1">
      <c r="A23793" s="174"/>
    </row>
    <row r="23794" spans="1:1">
      <c r="A23794" s="174"/>
    </row>
    <row r="23795" spans="1:1">
      <c r="A23795" s="174"/>
    </row>
    <row r="23796" spans="1:1">
      <c r="A23796" s="174"/>
    </row>
    <row r="23797" spans="1:1">
      <c r="A23797" s="174"/>
    </row>
    <row r="23798" spans="1:1">
      <c r="A23798" s="174"/>
    </row>
    <row r="23799" spans="1:1">
      <c r="A23799" s="174"/>
    </row>
    <row r="23800" spans="1:1">
      <c r="A23800" s="174"/>
    </row>
    <row r="23801" spans="1:1">
      <c r="A23801" s="174"/>
    </row>
    <row r="23802" spans="1:1">
      <c r="A23802" s="174"/>
    </row>
    <row r="23803" spans="1:1">
      <c r="A23803" s="174"/>
    </row>
    <row r="23804" spans="1:1">
      <c r="A23804" s="174"/>
    </row>
    <row r="23805" spans="1:1">
      <c r="A23805" s="174"/>
    </row>
    <row r="23806" spans="1:1">
      <c r="A23806" s="174"/>
    </row>
    <row r="23807" spans="1:1">
      <c r="A23807" s="174"/>
    </row>
    <row r="23808" spans="1:1">
      <c r="A23808" s="174"/>
    </row>
    <row r="23809" spans="1:1">
      <c r="A23809" s="174"/>
    </row>
    <row r="23810" spans="1:1">
      <c r="A23810" s="174"/>
    </row>
    <row r="23811" spans="1:1">
      <c r="A23811" s="174"/>
    </row>
    <row r="23812" spans="1:1">
      <c r="A23812" s="174"/>
    </row>
    <row r="23813" spans="1:1">
      <c r="A23813" s="174"/>
    </row>
    <row r="23814" spans="1:1">
      <c r="A23814" s="174"/>
    </row>
    <row r="23815" spans="1:1">
      <c r="A23815" s="174"/>
    </row>
    <row r="23816" spans="1:1">
      <c r="A23816" s="174"/>
    </row>
    <row r="23817" spans="1:1">
      <c r="A23817" s="174"/>
    </row>
    <row r="23818" spans="1:1">
      <c r="A23818" s="174"/>
    </row>
    <row r="23819" spans="1:1">
      <c r="A23819" s="174"/>
    </row>
    <row r="23820" spans="1:1">
      <c r="A23820" s="174"/>
    </row>
    <row r="23821" spans="1:1">
      <c r="A23821" s="174"/>
    </row>
    <row r="23822" spans="1:1">
      <c r="A23822" s="174"/>
    </row>
    <row r="23823" spans="1:1">
      <c r="A23823" s="174"/>
    </row>
    <row r="23824" spans="1:1">
      <c r="A23824" s="174"/>
    </row>
    <row r="23825" spans="1:1">
      <c r="A23825" s="174"/>
    </row>
    <row r="23826" spans="1:1">
      <c r="A23826" s="174"/>
    </row>
    <row r="23827" spans="1:1">
      <c r="A23827" s="174"/>
    </row>
    <row r="23828" spans="1:1">
      <c r="A23828" s="174"/>
    </row>
    <row r="23829" spans="1:1">
      <c r="A23829" s="174"/>
    </row>
    <row r="23830" spans="1:1">
      <c r="A23830" s="174"/>
    </row>
    <row r="23831" spans="1:1">
      <c r="A23831" s="174"/>
    </row>
    <row r="23832" spans="1:1">
      <c r="A23832" s="174"/>
    </row>
    <row r="23833" spans="1:1">
      <c r="A23833" s="174"/>
    </row>
    <row r="23834" spans="1:1">
      <c r="A23834" s="174"/>
    </row>
    <row r="23835" spans="1:1">
      <c r="A23835" s="174"/>
    </row>
    <row r="23836" spans="1:1">
      <c r="A23836" s="174"/>
    </row>
    <row r="23837" spans="1:1">
      <c r="A23837" s="174"/>
    </row>
    <row r="23838" spans="1:1">
      <c r="A23838" s="174"/>
    </row>
    <row r="23839" spans="1:1">
      <c r="A23839" s="174"/>
    </row>
    <row r="23840" spans="1:1">
      <c r="A23840" s="174"/>
    </row>
    <row r="23841" spans="1:1">
      <c r="A23841" s="174"/>
    </row>
    <row r="23842" spans="1:1">
      <c r="A23842" s="174"/>
    </row>
    <row r="23843" spans="1:1">
      <c r="A23843" s="174"/>
    </row>
    <row r="23844" spans="1:1">
      <c r="A23844" s="174"/>
    </row>
    <row r="23845" spans="1:1">
      <c r="A23845" s="174"/>
    </row>
    <row r="23846" spans="1:1">
      <c r="A23846" s="174"/>
    </row>
    <row r="23847" spans="1:1">
      <c r="A23847" s="174"/>
    </row>
    <row r="23848" spans="1:1">
      <c r="A23848" s="174"/>
    </row>
    <row r="23849" spans="1:1">
      <c r="A23849" s="174"/>
    </row>
    <row r="23850" spans="1:1">
      <c r="A23850" s="174"/>
    </row>
    <row r="23851" spans="1:1">
      <c r="A23851" s="174"/>
    </row>
    <row r="23852" spans="1:1">
      <c r="A23852" s="174"/>
    </row>
    <row r="23853" spans="1:1">
      <c r="A23853" s="174"/>
    </row>
    <row r="23854" spans="1:1">
      <c r="A23854" s="174"/>
    </row>
    <row r="23855" spans="1:1">
      <c r="A23855" s="174"/>
    </row>
    <row r="23856" spans="1:1">
      <c r="A23856" s="174"/>
    </row>
    <row r="23857" spans="1:1">
      <c r="A23857" s="174"/>
    </row>
    <row r="23858" spans="1:1">
      <c r="A23858" s="174"/>
    </row>
    <row r="23859" spans="1:1">
      <c r="A23859" s="174"/>
    </row>
    <row r="23860" spans="1:1">
      <c r="A23860" s="174"/>
    </row>
    <row r="23861" spans="1:1">
      <c r="A23861" s="174"/>
    </row>
    <row r="23862" spans="1:1">
      <c r="A23862" s="174"/>
    </row>
    <row r="23863" spans="1:1">
      <c r="A23863" s="174"/>
    </row>
    <row r="23864" spans="1:1">
      <c r="A23864" s="174"/>
    </row>
    <row r="23865" spans="1:1">
      <c r="A23865" s="174"/>
    </row>
    <row r="23866" spans="1:1">
      <c r="A23866" s="174"/>
    </row>
    <row r="23867" spans="1:1">
      <c r="A23867" s="174"/>
    </row>
    <row r="23868" spans="1:1">
      <c r="A23868" s="174"/>
    </row>
    <row r="23869" spans="1:1">
      <c r="A23869" s="174"/>
    </row>
    <row r="23870" spans="1:1">
      <c r="A23870" s="174"/>
    </row>
    <row r="23871" spans="1:1">
      <c r="A23871" s="174"/>
    </row>
    <row r="23872" spans="1:1">
      <c r="A23872" s="174"/>
    </row>
    <row r="23873" spans="1:1">
      <c r="A23873" s="174"/>
    </row>
    <row r="23874" spans="1:1">
      <c r="A23874" s="174"/>
    </row>
    <row r="23875" spans="1:1">
      <c r="A23875" s="174"/>
    </row>
    <row r="23876" spans="1:1">
      <c r="A23876" s="174"/>
    </row>
    <row r="23877" spans="1:1">
      <c r="A23877" s="174"/>
    </row>
    <row r="23878" spans="1:1">
      <c r="A23878" s="174"/>
    </row>
    <row r="23879" spans="1:1">
      <c r="A23879" s="174"/>
    </row>
    <row r="23880" spans="1:1">
      <c r="A23880" s="174"/>
    </row>
    <row r="23881" spans="1:1">
      <c r="A23881" s="174"/>
    </row>
    <row r="23882" spans="1:1">
      <c r="A23882" s="174"/>
    </row>
    <row r="23883" spans="1:1">
      <c r="A23883" s="174"/>
    </row>
    <row r="23884" spans="1:1">
      <c r="A23884" s="174"/>
    </row>
    <row r="23885" spans="1:1">
      <c r="A23885" s="174"/>
    </row>
    <row r="23886" spans="1:1">
      <c r="A23886" s="174"/>
    </row>
    <row r="23887" spans="1:1">
      <c r="A23887" s="174"/>
    </row>
    <row r="23888" spans="1:1">
      <c r="A23888" s="174"/>
    </row>
    <row r="23889" spans="1:1">
      <c r="A23889" s="174"/>
    </row>
    <row r="23890" spans="1:1">
      <c r="A23890" s="174"/>
    </row>
    <row r="23891" spans="1:1">
      <c r="A23891" s="174"/>
    </row>
    <row r="23892" spans="1:1">
      <c r="A23892" s="174"/>
    </row>
    <row r="23893" spans="1:1">
      <c r="A23893" s="174"/>
    </row>
    <row r="23894" spans="1:1">
      <c r="A23894" s="174"/>
    </row>
    <row r="23895" spans="1:1">
      <c r="A23895" s="174"/>
    </row>
    <row r="23896" spans="1:1">
      <c r="A23896" s="174"/>
    </row>
    <row r="23897" spans="1:1">
      <c r="A23897" s="174"/>
    </row>
    <row r="23898" spans="1:1">
      <c r="A23898" s="174"/>
    </row>
    <row r="23899" spans="1:1">
      <c r="A23899" s="174"/>
    </row>
    <row r="23900" spans="1:1">
      <c r="A23900" s="174"/>
    </row>
    <row r="23901" spans="1:1">
      <c r="A23901" s="174"/>
    </row>
    <row r="23902" spans="1:1">
      <c r="A23902" s="174"/>
    </row>
    <row r="23903" spans="1:1">
      <c r="A23903" s="174"/>
    </row>
    <row r="23904" spans="1:1">
      <c r="A23904" s="174"/>
    </row>
    <row r="23905" spans="1:1">
      <c r="A23905" s="174"/>
    </row>
    <row r="23906" spans="1:1">
      <c r="A23906" s="174"/>
    </row>
    <row r="23907" spans="1:1">
      <c r="A23907" s="174"/>
    </row>
    <row r="23908" spans="1:1">
      <c r="A23908" s="174"/>
    </row>
    <row r="23909" spans="1:1">
      <c r="A23909" s="174"/>
    </row>
    <row r="23910" spans="1:1">
      <c r="A23910" s="174"/>
    </row>
    <row r="23911" spans="1:1">
      <c r="A23911" s="174"/>
    </row>
    <row r="23912" spans="1:1">
      <c r="A23912" s="174"/>
    </row>
    <row r="23913" spans="1:1">
      <c r="A23913" s="174"/>
    </row>
    <row r="23914" spans="1:1">
      <c r="A23914" s="174"/>
    </row>
    <row r="23915" spans="1:1">
      <c r="A23915" s="174"/>
    </row>
    <row r="23916" spans="1:1">
      <c r="A23916" s="174"/>
    </row>
    <row r="23917" spans="1:1">
      <c r="A23917" s="174"/>
    </row>
    <row r="23918" spans="1:1">
      <c r="A23918" s="174"/>
    </row>
    <row r="23919" spans="1:1">
      <c r="A23919" s="174"/>
    </row>
    <row r="23920" spans="1:1">
      <c r="A23920" s="174"/>
    </row>
    <row r="23921" spans="1:1">
      <c r="A23921" s="174"/>
    </row>
    <row r="23922" spans="1:1">
      <c r="A23922" s="174"/>
    </row>
    <row r="23923" spans="1:1">
      <c r="A23923" s="174"/>
    </row>
    <row r="23924" spans="1:1">
      <c r="A23924" s="174"/>
    </row>
    <row r="23925" spans="1:1">
      <c r="A23925" s="174"/>
    </row>
    <row r="23926" spans="1:1">
      <c r="A23926" s="174"/>
    </row>
    <row r="23927" spans="1:1">
      <c r="A23927" s="174"/>
    </row>
    <row r="23928" spans="1:1">
      <c r="A23928" s="174"/>
    </row>
    <row r="23929" spans="1:1">
      <c r="A23929" s="174"/>
    </row>
    <row r="23930" spans="1:1">
      <c r="A23930" s="174"/>
    </row>
    <row r="23931" spans="1:1">
      <c r="A23931" s="174"/>
    </row>
    <row r="23932" spans="1:1">
      <c r="A23932" s="174"/>
    </row>
    <row r="23933" spans="1:1">
      <c r="A23933" s="174"/>
    </row>
    <row r="23934" spans="1:1">
      <c r="A23934" s="174"/>
    </row>
    <row r="23935" spans="1:1">
      <c r="A23935" s="174"/>
    </row>
    <row r="23936" spans="1:1">
      <c r="A23936" s="174"/>
    </row>
    <row r="23937" spans="1:1">
      <c r="A23937" s="174"/>
    </row>
    <row r="23938" spans="1:1">
      <c r="A23938" s="174"/>
    </row>
    <row r="23939" spans="1:1">
      <c r="A23939" s="174"/>
    </row>
    <row r="23940" spans="1:1">
      <c r="A23940" s="174"/>
    </row>
    <row r="23941" spans="1:1">
      <c r="A23941" s="174"/>
    </row>
    <row r="23942" spans="1:1">
      <c r="A23942" s="174"/>
    </row>
    <row r="23943" spans="1:1">
      <c r="A23943" s="174"/>
    </row>
    <row r="23944" spans="1:1">
      <c r="A23944" s="174"/>
    </row>
    <row r="23945" spans="1:1">
      <c r="A23945" s="174"/>
    </row>
    <row r="23946" spans="1:1">
      <c r="A23946" s="174"/>
    </row>
    <row r="23947" spans="1:1">
      <c r="A23947" s="174"/>
    </row>
    <row r="23948" spans="1:1">
      <c r="A23948" s="174"/>
    </row>
    <row r="23949" spans="1:1">
      <c r="A23949" s="174"/>
    </row>
    <row r="23950" spans="1:1">
      <c r="A23950" s="174"/>
    </row>
    <row r="23951" spans="1:1">
      <c r="A23951" s="174"/>
    </row>
    <row r="23952" spans="1:1">
      <c r="A23952" s="174"/>
    </row>
    <row r="23953" spans="1:1">
      <c r="A23953" s="174"/>
    </row>
    <row r="23954" spans="1:1">
      <c r="A23954" s="174"/>
    </row>
    <row r="23955" spans="1:1">
      <c r="A23955" s="174"/>
    </row>
    <row r="23956" spans="1:1">
      <c r="A23956" s="174"/>
    </row>
    <row r="23957" spans="1:1">
      <c r="A23957" s="174"/>
    </row>
    <row r="23958" spans="1:1">
      <c r="A23958" s="174"/>
    </row>
    <row r="23959" spans="1:1">
      <c r="A23959" s="174"/>
    </row>
    <row r="23960" spans="1:1">
      <c r="A23960" s="174"/>
    </row>
    <row r="23961" spans="1:1">
      <c r="A23961" s="174"/>
    </row>
    <row r="23962" spans="1:1">
      <c r="A23962" s="174"/>
    </row>
    <row r="23963" spans="1:1">
      <c r="A23963" s="174"/>
    </row>
    <row r="23964" spans="1:1">
      <c r="A23964" s="174"/>
    </row>
    <row r="23965" spans="1:1">
      <c r="A23965" s="174"/>
    </row>
    <row r="23966" spans="1:1">
      <c r="A23966" s="174"/>
    </row>
    <row r="23967" spans="1:1">
      <c r="A23967" s="174"/>
    </row>
    <row r="23968" spans="1:1">
      <c r="A23968" s="174"/>
    </row>
    <row r="23969" spans="1:1">
      <c r="A23969" s="174"/>
    </row>
    <row r="23970" spans="1:1">
      <c r="A23970" s="174"/>
    </row>
    <row r="23971" spans="1:1">
      <c r="A23971" s="174"/>
    </row>
    <row r="23972" spans="1:1">
      <c r="A23972" s="174"/>
    </row>
    <row r="23973" spans="1:1">
      <c r="A23973" s="174"/>
    </row>
    <row r="23974" spans="1:1">
      <c r="A23974" s="174"/>
    </row>
    <row r="23975" spans="1:1">
      <c r="A23975" s="174"/>
    </row>
    <row r="23976" spans="1:1">
      <c r="A23976" s="174"/>
    </row>
    <row r="23977" spans="1:1">
      <c r="A23977" s="174"/>
    </row>
    <row r="23978" spans="1:1">
      <c r="A23978" s="174"/>
    </row>
    <row r="23979" spans="1:1">
      <c r="A23979" s="174"/>
    </row>
    <row r="23980" spans="1:1">
      <c r="A23980" s="174"/>
    </row>
    <row r="23981" spans="1:1">
      <c r="A23981" s="174"/>
    </row>
    <row r="23982" spans="1:1">
      <c r="A23982" s="174"/>
    </row>
    <row r="23983" spans="1:1">
      <c r="A23983" s="174"/>
    </row>
    <row r="23984" spans="1:1">
      <c r="A23984" s="174"/>
    </row>
    <row r="23985" spans="1:1">
      <c r="A23985" s="174"/>
    </row>
    <row r="23986" spans="1:1">
      <c r="A23986" s="174"/>
    </row>
    <row r="23987" spans="1:1">
      <c r="A23987" s="174"/>
    </row>
    <row r="23988" spans="1:1">
      <c r="A23988" s="174"/>
    </row>
    <row r="23989" spans="1:1">
      <c r="A23989" s="174"/>
    </row>
    <row r="23990" spans="1:1">
      <c r="A23990" s="174"/>
    </row>
    <row r="23991" spans="1:1">
      <c r="A23991" s="174"/>
    </row>
    <row r="23992" spans="1:1">
      <c r="A23992" s="174"/>
    </row>
    <row r="23993" spans="1:1">
      <c r="A23993" s="174"/>
    </row>
    <row r="23994" spans="1:1">
      <c r="A23994" s="174"/>
    </row>
    <row r="23995" spans="1:1">
      <c r="A23995" s="174"/>
    </row>
    <row r="23996" spans="1:1">
      <c r="A23996" s="174"/>
    </row>
    <row r="23997" spans="1:1">
      <c r="A23997" s="174"/>
    </row>
    <row r="23998" spans="1:1">
      <c r="A23998" s="174"/>
    </row>
    <row r="23999" spans="1:1">
      <c r="A23999" s="174"/>
    </row>
    <row r="24000" spans="1:1">
      <c r="A24000" s="174"/>
    </row>
    <row r="24001" spans="1:1">
      <c r="A24001" s="174"/>
    </row>
    <row r="24002" spans="1:1">
      <c r="A24002" s="174"/>
    </row>
    <row r="24003" spans="1:1">
      <c r="A24003" s="174"/>
    </row>
    <row r="24004" spans="1:1">
      <c r="A24004" s="174"/>
    </row>
    <row r="24005" spans="1:1">
      <c r="A24005" s="174"/>
    </row>
    <row r="24006" spans="1:1">
      <c r="A24006" s="174"/>
    </row>
    <row r="24007" spans="1:1">
      <c r="A24007" s="174"/>
    </row>
    <row r="24008" spans="1:1">
      <c r="A24008" s="174"/>
    </row>
    <row r="24009" spans="1:1">
      <c r="A24009" s="174"/>
    </row>
    <row r="24010" spans="1:1">
      <c r="A24010" s="174"/>
    </row>
    <row r="24011" spans="1:1">
      <c r="A24011" s="174"/>
    </row>
    <row r="24012" spans="1:1">
      <c r="A24012" s="174"/>
    </row>
    <row r="24013" spans="1:1">
      <c r="A24013" s="174"/>
    </row>
    <row r="24014" spans="1:1">
      <c r="A24014" s="174"/>
    </row>
    <row r="24015" spans="1:1">
      <c r="A24015" s="174"/>
    </row>
    <row r="24016" spans="1:1">
      <c r="A24016" s="174"/>
    </row>
    <row r="24017" spans="1:1">
      <c r="A24017" s="174"/>
    </row>
    <row r="24018" spans="1:1">
      <c r="A24018" s="174"/>
    </row>
    <row r="24019" spans="1:1">
      <c r="A24019" s="174"/>
    </row>
    <row r="24020" spans="1:1">
      <c r="A24020" s="174"/>
    </row>
    <row r="24021" spans="1:1">
      <c r="A24021" s="174"/>
    </row>
    <row r="24022" spans="1:1">
      <c r="A24022" s="174"/>
    </row>
    <row r="24023" spans="1:1">
      <c r="A24023" s="174"/>
    </row>
    <row r="24024" spans="1:1">
      <c r="A24024" s="174"/>
    </row>
    <row r="24025" spans="1:1">
      <c r="A24025" s="174"/>
    </row>
    <row r="24026" spans="1:1">
      <c r="A24026" s="174"/>
    </row>
    <row r="24027" spans="1:1">
      <c r="A24027" s="174"/>
    </row>
    <row r="24028" spans="1:1">
      <c r="A24028" s="174"/>
    </row>
    <row r="24029" spans="1:1">
      <c r="A24029" s="174"/>
    </row>
    <row r="24030" spans="1:1">
      <c r="A24030" s="174"/>
    </row>
    <row r="24031" spans="1:1">
      <c r="A24031" s="174"/>
    </row>
    <row r="24032" spans="1:1">
      <c r="A24032" s="174"/>
    </row>
    <row r="24033" spans="1:1">
      <c r="A24033" s="174"/>
    </row>
    <row r="24034" spans="1:1">
      <c r="A24034" s="174"/>
    </row>
    <row r="24035" spans="1:1">
      <c r="A24035" s="174"/>
    </row>
    <row r="24036" spans="1:1">
      <c r="A24036" s="174"/>
    </row>
    <row r="24037" spans="1:1">
      <c r="A24037" s="174"/>
    </row>
    <row r="24038" spans="1:1">
      <c r="A24038" s="174"/>
    </row>
    <row r="24039" spans="1:1">
      <c r="A24039" s="174"/>
    </row>
    <row r="24040" spans="1:1">
      <c r="A24040" s="174"/>
    </row>
    <row r="24041" spans="1:1">
      <c r="A24041" s="174"/>
    </row>
    <row r="24042" spans="1:1">
      <c r="A24042" s="174"/>
    </row>
    <row r="24043" spans="1:1">
      <c r="A24043" s="174"/>
    </row>
    <row r="24044" spans="1:1">
      <c r="A24044" s="174"/>
    </row>
    <row r="24045" spans="1:1">
      <c r="A24045" s="174"/>
    </row>
    <row r="24046" spans="1:1">
      <c r="A24046" s="174"/>
    </row>
    <row r="24047" spans="1:1">
      <c r="A24047" s="174"/>
    </row>
    <row r="24048" spans="1:1">
      <c r="A24048" s="174"/>
    </row>
    <row r="24049" spans="1:1">
      <c r="A24049" s="174"/>
    </row>
    <row r="24050" spans="1:1">
      <c r="A24050" s="174"/>
    </row>
    <row r="24051" spans="1:1">
      <c r="A24051" s="174"/>
    </row>
    <row r="24052" spans="1:1">
      <c r="A24052" s="174"/>
    </row>
    <row r="24053" spans="1:1">
      <c r="A24053" s="174"/>
    </row>
    <row r="24054" spans="1:1">
      <c r="A24054" s="174"/>
    </row>
    <row r="24055" spans="1:1">
      <c r="A24055" s="174"/>
    </row>
    <row r="24056" spans="1:1">
      <c r="A24056" s="174"/>
    </row>
    <row r="24057" spans="1:1">
      <c r="A24057" s="174"/>
    </row>
    <row r="24058" spans="1:1">
      <c r="A24058" s="174"/>
    </row>
    <row r="24059" spans="1:1">
      <c r="A24059" s="174"/>
    </row>
    <row r="24060" spans="1:1">
      <c r="A24060" s="174"/>
    </row>
    <row r="24061" spans="1:1">
      <c r="A24061" s="174"/>
    </row>
    <row r="24062" spans="1:1">
      <c r="A24062" s="174"/>
    </row>
    <row r="24063" spans="1:1">
      <c r="A24063" s="174"/>
    </row>
    <row r="24064" spans="1:1">
      <c r="A24064" s="174"/>
    </row>
    <row r="24065" spans="1:1">
      <c r="A24065" s="174"/>
    </row>
    <row r="24066" spans="1:1">
      <c r="A24066" s="174"/>
    </row>
    <row r="24067" spans="1:1">
      <c r="A24067" s="174"/>
    </row>
    <row r="24068" spans="1:1">
      <c r="A24068" s="174"/>
    </row>
    <row r="24069" spans="1:1">
      <c r="A24069" s="174"/>
    </row>
    <row r="24070" spans="1:1">
      <c r="A24070" s="174"/>
    </row>
    <row r="24071" spans="1:1">
      <c r="A24071" s="174"/>
    </row>
    <row r="24072" spans="1:1">
      <c r="A24072" s="174"/>
    </row>
    <row r="24073" spans="1:1">
      <c r="A24073" s="174"/>
    </row>
    <row r="24074" spans="1:1">
      <c r="A24074" s="174"/>
    </row>
    <row r="24075" spans="1:1">
      <c r="A24075" s="174"/>
    </row>
    <row r="24076" spans="1:1">
      <c r="A24076" s="174"/>
    </row>
    <row r="24077" spans="1:1">
      <c r="A24077" s="174"/>
    </row>
    <row r="24078" spans="1:1">
      <c r="A24078" s="174"/>
    </row>
    <row r="24079" spans="1:1">
      <c r="A24079" s="174"/>
    </row>
    <row r="24080" spans="1:1">
      <c r="A24080" s="174"/>
    </row>
    <row r="24081" spans="1:1">
      <c r="A24081" s="174"/>
    </row>
    <row r="24082" spans="1:1">
      <c r="A24082" s="174"/>
    </row>
    <row r="24083" spans="1:1">
      <c r="A24083" s="174"/>
    </row>
    <row r="24084" spans="1:1">
      <c r="A24084" s="174"/>
    </row>
    <row r="24085" spans="1:1">
      <c r="A24085" s="174"/>
    </row>
    <row r="24086" spans="1:1">
      <c r="A24086" s="174"/>
    </row>
    <row r="24087" spans="1:1">
      <c r="A24087" s="174"/>
    </row>
    <row r="24088" spans="1:1">
      <c r="A24088" s="174"/>
    </row>
    <row r="24089" spans="1:1">
      <c r="A24089" s="174"/>
    </row>
    <row r="24090" spans="1:1">
      <c r="A24090" s="174"/>
    </row>
    <row r="24091" spans="1:1">
      <c r="A24091" s="174"/>
    </row>
    <row r="24092" spans="1:1">
      <c r="A24092" s="174"/>
    </row>
    <row r="24093" spans="1:1">
      <c r="A24093" s="174"/>
    </row>
    <row r="24094" spans="1:1">
      <c r="A24094" s="174"/>
    </row>
    <row r="24095" spans="1:1">
      <c r="A24095" s="174"/>
    </row>
    <row r="24096" spans="1:1">
      <c r="A24096" s="174"/>
    </row>
    <row r="24097" spans="1:1">
      <c r="A24097" s="174"/>
    </row>
    <row r="24098" spans="1:1">
      <c r="A24098" s="174"/>
    </row>
    <row r="24099" spans="1:1">
      <c r="A24099" s="174"/>
    </row>
    <row r="24100" spans="1:1">
      <c r="A24100" s="174"/>
    </row>
    <row r="24101" spans="1:1">
      <c r="A24101" s="174"/>
    </row>
    <row r="24102" spans="1:1">
      <c r="A24102" s="174"/>
    </row>
    <row r="24103" spans="1:1">
      <c r="A24103" s="174"/>
    </row>
    <row r="24104" spans="1:1">
      <c r="A24104" s="174"/>
    </row>
    <row r="24105" spans="1:1">
      <c r="A24105" s="174"/>
    </row>
    <row r="24106" spans="1:1">
      <c r="A24106" s="174"/>
    </row>
    <row r="24107" spans="1:1">
      <c r="A24107" s="174"/>
    </row>
    <row r="24108" spans="1:1">
      <c r="A24108" s="174"/>
    </row>
    <row r="24109" spans="1:1">
      <c r="A24109" s="174"/>
    </row>
    <row r="24110" spans="1:1">
      <c r="A24110" s="174"/>
    </row>
    <row r="24111" spans="1:1">
      <c r="A24111" s="174"/>
    </row>
    <row r="24112" spans="1:1">
      <c r="A24112" s="174"/>
    </row>
    <row r="24113" spans="1:1">
      <c r="A24113" s="174"/>
    </row>
    <row r="24114" spans="1:1">
      <c r="A24114" s="174"/>
    </row>
    <row r="24115" spans="1:1">
      <c r="A24115" s="174"/>
    </row>
    <row r="24116" spans="1:1">
      <c r="A24116" s="174"/>
    </row>
    <row r="24117" spans="1:1">
      <c r="A24117" s="174"/>
    </row>
    <row r="24118" spans="1:1">
      <c r="A24118" s="174"/>
    </row>
    <row r="24119" spans="1:1">
      <c r="A24119" s="174"/>
    </row>
    <row r="24120" spans="1:1">
      <c r="A24120" s="174"/>
    </row>
    <row r="24121" spans="1:1">
      <c r="A24121" s="174"/>
    </row>
    <row r="24122" spans="1:1">
      <c r="A24122" s="174"/>
    </row>
    <row r="24123" spans="1:1">
      <c r="A24123" s="174"/>
    </row>
    <row r="24124" spans="1:1">
      <c r="A24124" s="174"/>
    </row>
    <row r="24125" spans="1:1">
      <c r="A24125" s="174"/>
    </row>
    <row r="24126" spans="1:1">
      <c r="A24126" s="174"/>
    </row>
    <row r="24127" spans="1:1">
      <c r="A24127" s="174"/>
    </row>
    <row r="24128" spans="1:1">
      <c r="A24128" s="174"/>
    </row>
    <row r="24129" spans="1:1">
      <c r="A24129" s="174"/>
    </row>
    <row r="24130" spans="1:1">
      <c r="A24130" s="174"/>
    </row>
    <row r="24131" spans="1:1">
      <c r="A24131" s="174"/>
    </row>
    <row r="24132" spans="1:1">
      <c r="A24132" s="174"/>
    </row>
    <row r="24133" spans="1:1">
      <c r="A24133" s="174"/>
    </row>
    <row r="24134" spans="1:1">
      <c r="A24134" s="174"/>
    </row>
    <row r="24135" spans="1:1">
      <c r="A24135" s="174"/>
    </row>
    <row r="24136" spans="1:1">
      <c r="A24136" s="174"/>
    </row>
    <row r="24137" spans="1:1">
      <c r="A24137" s="174"/>
    </row>
    <row r="24138" spans="1:1">
      <c r="A24138" s="174"/>
    </row>
    <row r="24139" spans="1:1">
      <c r="A24139" s="174"/>
    </row>
    <row r="24140" spans="1:1">
      <c r="A24140" s="174"/>
    </row>
    <row r="24141" spans="1:1">
      <c r="A24141" s="174"/>
    </row>
    <row r="24142" spans="1:1">
      <c r="A24142" s="174"/>
    </row>
    <row r="24143" spans="1:1">
      <c r="A24143" s="174"/>
    </row>
    <row r="24144" spans="1:1">
      <c r="A24144" s="174"/>
    </row>
    <row r="24145" spans="1:1">
      <c r="A24145" s="174"/>
    </row>
    <row r="24146" spans="1:1">
      <c r="A24146" s="174"/>
    </row>
    <row r="24147" spans="1:1">
      <c r="A24147" s="174"/>
    </row>
    <row r="24148" spans="1:1">
      <c r="A24148" s="174"/>
    </row>
    <row r="24149" spans="1:1">
      <c r="A24149" s="174"/>
    </row>
    <row r="24150" spans="1:1">
      <c r="A24150" s="174"/>
    </row>
    <row r="24151" spans="1:1">
      <c r="A24151" s="174"/>
    </row>
    <row r="24152" spans="1:1">
      <c r="A24152" s="174"/>
    </row>
    <row r="24153" spans="1:1">
      <c r="A24153" s="174"/>
    </row>
    <row r="24154" spans="1:1">
      <c r="A24154" s="174"/>
    </row>
    <row r="24155" spans="1:1">
      <c r="A24155" s="174"/>
    </row>
    <row r="24156" spans="1:1">
      <c r="A24156" s="174"/>
    </row>
    <row r="24157" spans="1:1">
      <c r="A24157" s="174"/>
    </row>
    <row r="24158" spans="1:1">
      <c r="A24158" s="174"/>
    </row>
    <row r="24159" spans="1:1">
      <c r="A24159" s="174"/>
    </row>
    <row r="24160" spans="1:1">
      <c r="A24160" s="174"/>
    </row>
    <row r="24161" spans="1:1">
      <c r="A24161" s="174"/>
    </row>
    <row r="24162" spans="1:1">
      <c r="A24162" s="174"/>
    </row>
    <row r="24163" spans="1:1">
      <c r="A24163" s="174"/>
    </row>
    <row r="24164" spans="1:1">
      <c r="A24164" s="174"/>
    </row>
    <row r="24165" spans="1:1">
      <c r="A24165" s="174"/>
    </row>
    <row r="24166" spans="1:1">
      <c r="A24166" s="174"/>
    </row>
    <row r="24167" spans="1:1">
      <c r="A24167" s="174"/>
    </row>
    <row r="24168" spans="1:1">
      <c r="A24168" s="174"/>
    </row>
    <row r="24169" spans="1:1">
      <c r="A24169" s="174"/>
    </row>
    <row r="24170" spans="1:1">
      <c r="A24170" s="174"/>
    </row>
    <row r="24171" spans="1:1">
      <c r="A24171" s="174"/>
    </row>
    <row r="24172" spans="1:1">
      <c r="A24172" s="174"/>
    </row>
    <row r="24173" spans="1:1">
      <c r="A24173" s="174"/>
    </row>
    <row r="24174" spans="1:1">
      <c r="A24174" s="174"/>
    </row>
    <row r="24175" spans="1:1">
      <c r="A24175" s="174"/>
    </row>
    <row r="24176" spans="1:1">
      <c r="A24176" s="174"/>
    </row>
    <row r="24177" spans="1:1">
      <c r="A24177" s="174"/>
    </row>
    <row r="24178" spans="1:1">
      <c r="A24178" s="174"/>
    </row>
    <row r="24179" spans="1:1">
      <c r="A24179" s="174"/>
    </row>
    <row r="24180" spans="1:1">
      <c r="A24180" s="174"/>
    </row>
    <row r="24181" spans="1:1">
      <c r="A24181" s="174"/>
    </row>
    <row r="24182" spans="1:1">
      <c r="A24182" s="174"/>
    </row>
    <row r="24183" spans="1:1">
      <c r="A24183" s="174"/>
    </row>
    <row r="24184" spans="1:1">
      <c r="A24184" s="174"/>
    </row>
    <row r="24185" spans="1:1">
      <c r="A24185" s="174"/>
    </row>
    <row r="24186" spans="1:1">
      <c r="A24186" s="174"/>
    </row>
    <row r="24187" spans="1:1">
      <c r="A24187" s="174"/>
    </row>
    <row r="24188" spans="1:1">
      <c r="A24188" s="174"/>
    </row>
    <row r="24189" spans="1:1">
      <c r="A24189" s="174"/>
    </row>
    <row r="24190" spans="1:1">
      <c r="A24190" s="174"/>
    </row>
    <row r="24191" spans="1:1">
      <c r="A24191" s="174"/>
    </row>
    <row r="24192" spans="1:1">
      <c r="A24192" s="174"/>
    </row>
    <row r="24193" spans="1:1">
      <c r="A24193" s="174"/>
    </row>
    <row r="24194" spans="1:1">
      <c r="A24194" s="174"/>
    </row>
    <row r="24195" spans="1:1">
      <c r="A24195" s="174"/>
    </row>
    <row r="24196" spans="1:1">
      <c r="A24196" s="174"/>
    </row>
    <row r="24197" spans="1:1">
      <c r="A24197" s="174"/>
    </row>
    <row r="24198" spans="1:1">
      <c r="A24198" s="174"/>
    </row>
    <row r="24199" spans="1:1">
      <c r="A24199" s="174"/>
    </row>
    <row r="24200" spans="1:1">
      <c r="A24200" s="174"/>
    </row>
    <row r="24201" spans="1:1">
      <c r="A24201" s="174"/>
    </row>
    <row r="24202" spans="1:1">
      <c r="A24202" s="174"/>
    </row>
    <row r="24203" spans="1:1">
      <c r="A24203" s="174"/>
    </row>
    <row r="24204" spans="1:1">
      <c r="A24204" s="174"/>
    </row>
    <row r="24205" spans="1:1">
      <c r="A24205" s="174"/>
    </row>
    <row r="24206" spans="1:1">
      <c r="A24206" s="174"/>
    </row>
    <row r="24207" spans="1:1">
      <c r="A24207" s="174"/>
    </row>
    <row r="24208" spans="1:1">
      <c r="A24208" s="174"/>
    </row>
    <row r="24209" spans="1:1">
      <c r="A24209" s="174"/>
    </row>
    <row r="24210" spans="1:1">
      <c r="A24210" s="174"/>
    </row>
    <row r="24211" spans="1:1">
      <c r="A24211" s="174"/>
    </row>
    <row r="24212" spans="1:1">
      <c r="A24212" s="174"/>
    </row>
    <row r="24213" spans="1:1">
      <c r="A24213" s="174"/>
    </row>
    <row r="24214" spans="1:1">
      <c r="A24214" s="174"/>
    </row>
    <row r="24215" spans="1:1">
      <c r="A24215" s="174"/>
    </row>
    <row r="24216" spans="1:1">
      <c r="A24216" s="174"/>
    </row>
    <row r="24217" spans="1:1">
      <c r="A24217" s="174"/>
    </row>
    <row r="24218" spans="1:1">
      <c r="A24218" s="174"/>
    </row>
    <row r="24219" spans="1:1">
      <c r="A24219" s="174"/>
    </row>
    <row r="24220" spans="1:1">
      <c r="A24220" s="174"/>
    </row>
    <row r="24221" spans="1:1">
      <c r="A24221" s="174"/>
    </row>
    <row r="24222" spans="1:1">
      <c r="A24222" s="174"/>
    </row>
    <row r="24223" spans="1:1">
      <c r="A24223" s="174"/>
    </row>
    <row r="24224" spans="1:1">
      <c r="A24224" s="174"/>
    </row>
    <row r="24225" spans="1:1">
      <c r="A24225" s="174"/>
    </row>
    <row r="24226" spans="1:1">
      <c r="A24226" s="174"/>
    </row>
    <row r="24227" spans="1:1">
      <c r="A24227" s="174"/>
    </row>
    <row r="24228" spans="1:1">
      <c r="A24228" s="174"/>
    </row>
    <row r="24229" spans="1:1">
      <c r="A24229" s="174"/>
    </row>
    <row r="24230" spans="1:1">
      <c r="A24230" s="174"/>
    </row>
    <row r="24231" spans="1:1">
      <c r="A24231" s="174"/>
    </row>
    <row r="24232" spans="1:1">
      <c r="A24232" s="174"/>
    </row>
    <row r="24233" spans="1:1">
      <c r="A24233" s="174"/>
    </row>
    <row r="24234" spans="1:1">
      <c r="A24234" s="174"/>
    </row>
    <row r="24235" spans="1:1">
      <c r="A24235" s="174"/>
    </row>
    <row r="24236" spans="1:1">
      <c r="A24236" s="174"/>
    </row>
    <row r="24237" spans="1:1">
      <c r="A24237" s="174"/>
    </row>
    <row r="24238" spans="1:1">
      <c r="A24238" s="174"/>
    </row>
    <row r="24239" spans="1:1">
      <c r="A24239" s="174"/>
    </row>
    <row r="24240" spans="1:1">
      <c r="A24240" s="174"/>
    </row>
    <row r="24241" spans="1:1">
      <c r="A24241" s="174"/>
    </row>
    <row r="24242" spans="1:1">
      <c r="A24242" s="174"/>
    </row>
    <row r="24243" spans="1:1">
      <c r="A24243" s="174"/>
    </row>
    <row r="24244" spans="1:1">
      <c r="A24244" s="174"/>
    </row>
    <row r="24245" spans="1:1">
      <c r="A24245" s="174"/>
    </row>
    <row r="24246" spans="1:1">
      <c r="A24246" s="174"/>
    </row>
    <row r="24247" spans="1:1">
      <c r="A24247" s="174"/>
    </row>
    <row r="24248" spans="1:1">
      <c r="A24248" s="174"/>
    </row>
    <row r="24249" spans="1:1">
      <c r="A24249" s="174"/>
    </row>
    <row r="24250" spans="1:1">
      <c r="A24250" s="174"/>
    </row>
    <row r="24251" spans="1:1">
      <c r="A24251" s="174"/>
    </row>
    <row r="24252" spans="1:1">
      <c r="A24252" s="174"/>
    </row>
    <row r="24253" spans="1:1">
      <c r="A24253" s="174"/>
    </row>
    <row r="24254" spans="1:1">
      <c r="A24254" s="174"/>
    </row>
    <row r="24255" spans="1:1">
      <c r="A24255" s="174"/>
    </row>
    <row r="24256" spans="1:1">
      <c r="A24256" s="174"/>
    </row>
    <row r="24257" spans="1:1">
      <c r="A24257" s="174"/>
    </row>
    <row r="24258" spans="1:1">
      <c r="A24258" s="174"/>
    </row>
    <row r="24259" spans="1:1">
      <c r="A24259" s="174"/>
    </row>
    <row r="24260" spans="1:1">
      <c r="A24260" s="174"/>
    </row>
    <row r="24261" spans="1:1">
      <c r="A24261" s="174"/>
    </row>
    <row r="24262" spans="1:1">
      <c r="A24262" s="174"/>
    </row>
    <row r="24263" spans="1:1">
      <c r="A24263" s="174"/>
    </row>
    <row r="24264" spans="1:1">
      <c r="A24264" s="174"/>
    </row>
    <row r="24265" spans="1:1">
      <c r="A24265" s="174"/>
    </row>
    <row r="24266" spans="1:1">
      <c r="A24266" s="174"/>
    </row>
    <row r="24267" spans="1:1">
      <c r="A24267" s="174"/>
    </row>
    <row r="24268" spans="1:1">
      <c r="A24268" s="174"/>
    </row>
    <row r="24269" spans="1:1">
      <c r="A24269" s="174"/>
    </row>
    <row r="24270" spans="1:1">
      <c r="A24270" s="174"/>
    </row>
    <row r="24271" spans="1:1">
      <c r="A24271" s="174"/>
    </row>
    <row r="24272" spans="1:1">
      <c r="A24272" s="174"/>
    </row>
    <row r="24273" spans="1:1">
      <c r="A24273" s="174"/>
    </row>
    <row r="24274" spans="1:1">
      <c r="A24274" s="174"/>
    </row>
    <row r="24275" spans="1:1">
      <c r="A24275" s="174"/>
    </row>
    <row r="24276" spans="1:1">
      <c r="A24276" s="174"/>
    </row>
    <row r="24277" spans="1:1">
      <c r="A24277" s="174"/>
    </row>
    <row r="24278" spans="1:1">
      <c r="A24278" s="174"/>
    </row>
    <row r="24279" spans="1:1">
      <c r="A24279" s="174"/>
    </row>
    <row r="24280" spans="1:1">
      <c r="A24280" s="174"/>
    </row>
    <row r="24281" spans="1:1">
      <c r="A24281" s="174"/>
    </row>
    <row r="24282" spans="1:1">
      <c r="A24282" s="174"/>
    </row>
    <row r="24283" spans="1:1">
      <c r="A24283" s="174"/>
    </row>
    <row r="24284" spans="1:1">
      <c r="A24284" s="174"/>
    </row>
    <row r="24285" spans="1:1">
      <c r="A24285" s="174"/>
    </row>
    <row r="24286" spans="1:1">
      <c r="A24286" s="174"/>
    </row>
    <row r="24287" spans="1:1">
      <c r="A24287" s="174"/>
    </row>
    <row r="24288" spans="1:1">
      <c r="A24288" s="174"/>
    </row>
    <row r="24289" spans="1:1">
      <c r="A24289" s="174"/>
    </row>
    <row r="24290" spans="1:1">
      <c r="A24290" s="174"/>
    </row>
    <row r="24291" spans="1:1">
      <c r="A24291" s="174"/>
    </row>
    <row r="24292" spans="1:1">
      <c r="A24292" s="174"/>
    </row>
    <row r="24293" spans="1:1">
      <c r="A24293" s="174"/>
    </row>
    <row r="24294" spans="1:1">
      <c r="A24294" s="174"/>
    </row>
    <row r="24295" spans="1:1">
      <c r="A24295" s="174"/>
    </row>
    <row r="24296" spans="1:1">
      <c r="A24296" s="174"/>
    </row>
    <row r="24297" spans="1:1">
      <c r="A24297" s="174"/>
    </row>
    <row r="24298" spans="1:1">
      <c r="A24298" s="174"/>
    </row>
    <row r="24299" spans="1:1">
      <c r="A24299" s="174"/>
    </row>
    <row r="24300" spans="1:1">
      <c r="A24300" s="174"/>
    </row>
    <row r="24301" spans="1:1">
      <c r="A24301" s="174"/>
    </row>
    <row r="24302" spans="1:1">
      <c r="A24302" s="174"/>
    </row>
    <row r="24303" spans="1:1">
      <c r="A24303" s="174"/>
    </row>
    <row r="24304" spans="1:1">
      <c r="A24304" s="174"/>
    </row>
    <row r="24305" spans="1:1">
      <c r="A24305" s="174"/>
    </row>
    <row r="24306" spans="1:1">
      <c r="A24306" s="174"/>
    </row>
    <row r="24307" spans="1:1">
      <c r="A24307" s="174"/>
    </row>
    <row r="24308" spans="1:1">
      <c r="A24308" s="174"/>
    </row>
    <row r="24309" spans="1:1">
      <c r="A24309" s="174"/>
    </row>
    <row r="24310" spans="1:1">
      <c r="A24310" s="174"/>
    </row>
    <row r="24311" spans="1:1">
      <c r="A24311" s="174"/>
    </row>
    <row r="24312" spans="1:1">
      <c r="A24312" s="174"/>
    </row>
    <row r="24313" spans="1:1">
      <c r="A24313" s="174"/>
    </row>
    <row r="24314" spans="1:1">
      <c r="A24314" s="174"/>
    </row>
    <row r="24315" spans="1:1">
      <c r="A24315" s="174"/>
    </row>
    <row r="24316" spans="1:1">
      <c r="A24316" s="174"/>
    </row>
    <row r="24317" spans="1:1">
      <c r="A24317" s="174"/>
    </row>
    <row r="24318" spans="1:1">
      <c r="A24318" s="174"/>
    </row>
    <row r="24319" spans="1:1">
      <c r="A24319" s="174"/>
    </row>
    <row r="24320" spans="1:1">
      <c r="A24320" s="174"/>
    </row>
    <row r="24321" spans="1:1">
      <c r="A24321" s="174"/>
    </row>
    <row r="24322" spans="1:1">
      <c r="A24322" s="174"/>
    </row>
    <row r="24323" spans="1:1">
      <c r="A24323" s="174"/>
    </row>
    <row r="24324" spans="1:1">
      <c r="A24324" s="174"/>
    </row>
    <row r="24325" spans="1:1">
      <c r="A24325" s="174"/>
    </row>
    <row r="24326" spans="1:1">
      <c r="A24326" s="174"/>
    </row>
    <row r="24327" spans="1:1">
      <c r="A24327" s="174"/>
    </row>
    <row r="24328" spans="1:1">
      <c r="A24328" s="174"/>
    </row>
    <row r="24329" spans="1:1">
      <c r="A24329" s="174"/>
    </row>
    <row r="24330" spans="1:1">
      <c r="A24330" s="174"/>
    </row>
    <row r="24331" spans="1:1">
      <c r="A24331" s="174"/>
    </row>
    <row r="24332" spans="1:1">
      <c r="A24332" s="174"/>
    </row>
    <row r="24333" spans="1:1">
      <c r="A24333" s="174"/>
    </row>
    <row r="24334" spans="1:1">
      <c r="A24334" s="174"/>
    </row>
    <row r="24335" spans="1:1">
      <c r="A24335" s="174"/>
    </row>
    <row r="24336" spans="1:1">
      <c r="A24336" s="174"/>
    </row>
    <row r="24337" spans="1:1">
      <c r="A24337" s="174"/>
    </row>
    <row r="24338" spans="1:1">
      <c r="A24338" s="174"/>
    </row>
    <row r="24339" spans="1:1">
      <c r="A24339" s="174"/>
    </row>
    <row r="24340" spans="1:1">
      <c r="A24340" s="174"/>
    </row>
    <row r="24341" spans="1:1">
      <c r="A24341" s="174"/>
    </row>
    <row r="24342" spans="1:1">
      <c r="A24342" s="174"/>
    </row>
    <row r="24343" spans="1:1">
      <c r="A24343" s="174"/>
    </row>
    <row r="24344" spans="1:1">
      <c r="A24344" s="174"/>
    </row>
    <row r="24345" spans="1:1">
      <c r="A24345" s="174"/>
    </row>
    <row r="24346" spans="1:1">
      <c r="A24346" s="174"/>
    </row>
    <row r="24347" spans="1:1">
      <c r="A24347" s="174"/>
    </row>
    <row r="24348" spans="1:1">
      <c r="A24348" s="174"/>
    </row>
    <row r="24349" spans="1:1">
      <c r="A24349" s="174"/>
    </row>
    <row r="24350" spans="1:1">
      <c r="A24350" s="174"/>
    </row>
    <row r="24351" spans="1:1">
      <c r="A24351" s="174"/>
    </row>
    <row r="24352" spans="1:1">
      <c r="A24352" s="174"/>
    </row>
    <row r="24353" spans="1:1">
      <c r="A24353" s="174"/>
    </row>
    <row r="24354" spans="1:1">
      <c r="A24354" s="174"/>
    </row>
    <row r="24355" spans="1:1">
      <c r="A24355" s="174"/>
    </row>
    <row r="24356" spans="1:1">
      <c r="A24356" s="174"/>
    </row>
    <row r="24357" spans="1:1">
      <c r="A24357" s="174"/>
    </row>
    <row r="24358" spans="1:1">
      <c r="A24358" s="174"/>
    </row>
    <row r="24359" spans="1:1">
      <c r="A24359" s="174"/>
    </row>
    <row r="24360" spans="1:1">
      <c r="A24360" s="174"/>
    </row>
    <row r="24361" spans="1:1">
      <c r="A24361" s="174"/>
    </row>
    <row r="24362" spans="1:1">
      <c r="A24362" s="174"/>
    </row>
    <row r="24363" spans="1:1">
      <c r="A24363" s="174"/>
    </row>
    <row r="24364" spans="1:1">
      <c r="A24364" s="174"/>
    </row>
    <row r="24365" spans="1:1">
      <c r="A24365" s="174"/>
    </row>
    <row r="24366" spans="1:1">
      <c r="A24366" s="174"/>
    </row>
    <row r="24367" spans="1:1">
      <c r="A24367" s="174"/>
    </row>
    <row r="24368" spans="1:1">
      <c r="A24368" s="174"/>
    </row>
    <row r="24369" spans="1:1">
      <c r="A24369" s="174"/>
    </row>
    <row r="24370" spans="1:1">
      <c r="A24370" s="174"/>
    </row>
    <row r="24371" spans="1:1">
      <c r="A24371" s="174"/>
    </row>
    <row r="24372" spans="1:1">
      <c r="A24372" s="174"/>
    </row>
    <row r="24373" spans="1:1">
      <c r="A24373" s="174"/>
    </row>
    <row r="24374" spans="1:1">
      <c r="A24374" s="174"/>
    </row>
    <row r="24375" spans="1:1">
      <c r="A24375" s="174"/>
    </row>
    <row r="24376" spans="1:1">
      <c r="A24376" s="174"/>
    </row>
    <row r="24377" spans="1:1">
      <c r="A24377" s="174"/>
    </row>
    <row r="24378" spans="1:1">
      <c r="A24378" s="174"/>
    </row>
    <row r="24379" spans="1:1">
      <c r="A24379" s="174"/>
    </row>
    <row r="24380" spans="1:1">
      <c r="A24380" s="174"/>
    </row>
    <row r="24381" spans="1:1">
      <c r="A24381" s="174"/>
    </row>
    <row r="24382" spans="1:1">
      <c r="A24382" s="174"/>
    </row>
    <row r="24383" spans="1:1">
      <c r="A24383" s="174"/>
    </row>
    <row r="24384" spans="1:1">
      <c r="A24384" s="174"/>
    </row>
    <row r="24385" spans="1:1">
      <c r="A24385" s="174"/>
    </row>
    <row r="24386" spans="1:1">
      <c r="A24386" s="174"/>
    </row>
    <row r="24387" spans="1:1">
      <c r="A24387" s="174"/>
    </row>
    <row r="24388" spans="1:1">
      <c r="A24388" s="174"/>
    </row>
    <row r="24389" spans="1:1">
      <c r="A24389" s="174"/>
    </row>
    <row r="24390" spans="1:1">
      <c r="A24390" s="174"/>
    </row>
    <row r="24391" spans="1:1">
      <c r="A24391" s="174"/>
    </row>
    <row r="24392" spans="1:1">
      <c r="A24392" s="174"/>
    </row>
    <row r="24393" spans="1:1">
      <c r="A24393" s="174"/>
    </row>
    <row r="24394" spans="1:1">
      <c r="A24394" s="174"/>
    </row>
    <row r="24395" spans="1:1">
      <c r="A24395" s="174"/>
    </row>
    <row r="24396" spans="1:1">
      <c r="A24396" s="174"/>
    </row>
    <row r="24397" spans="1:1">
      <c r="A24397" s="174"/>
    </row>
    <row r="24398" spans="1:1">
      <c r="A24398" s="174"/>
    </row>
    <row r="24399" spans="1:1">
      <c r="A24399" s="174"/>
    </row>
    <row r="24400" spans="1:1">
      <c r="A24400" s="174"/>
    </row>
    <row r="24401" spans="1:1">
      <c r="A24401" s="174"/>
    </row>
    <row r="24402" spans="1:1">
      <c r="A24402" s="174"/>
    </row>
    <row r="24403" spans="1:1">
      <c r="A24403" s="174"/>
    </row>
    <row r="24404" spans="1:1">
      <c r="A24404" s="174"/>
    </row>
    <row r="24405" spans="1:1">
      <c r="A24405" s="174"/>
    </row>
    <row r="24406" spans="1:1">
      <c r="A24406" s="174"/>
    </row>
    <row r="24407" spans="1:1">
      <c r="A24407" s="174"/>
    </row>
    <row r="24408" spans="1:1">
      <c r="A24408" s="174"/>
    </row>
    <row r="24409" spans="1:1">
      <c r="A24409" s="174"/>
    </row>
    <row r="24410" spans="1:1">
      <c r="A24410" s="174"/>
    </row>
    <row r="24411" spans="1:1">
      <c r="A24411" s="174"/>
    </row>
    <row r="24412" spans="1:1">
      <c r="A24412" s="174"/>
    </row>
    <row r="24413" spans="1:1">
      <c r="A24413" s="174"/>
    </row>
    <row r="24414" spans="1:1">
      <c r="A24414" s="174"/>
    </row>
    <row r="24415" spans="1:1">
      <c r="A24415" s="174"/>
    </row>
    <row r="24416" spans="1:1">
      <c r="A24416" s="174"/>
    </row>
    <row r="24417" spans="1:1">
      <c r="A24417" s="174"/>
    </row>
    <row r="24418" spans="1:1">
      <c r="A24418" s="174"/>
    </row>
    <row r="24419" spans="1:1">
      <c r="A24419" s="174"/>
    </row>
    <row r="24420" spans="1:1">
      <c r="A24420" s="174"/>
    </row>
    <row r="24421" spans="1:1">
      <c r="A24421" s="174"/>
    </row>
    <row r="24422" spans="1:1">
      <c r="A24422" s="174"/>
    </row>
    <row r="24423" spans="1:1">
      <c r="A24423" s="174"/>
    </row>
    <row r="24424" spans="1:1">
      <c r="A24424" s="174"/>
    </row>
    <row r="24425" spans="1:1">
      <c r="A24425" s="174"/>
    </row>
    <row r="24426" spans="1:1">
      <c r="A24426" s="174"/>
    </row>
    <row r="24427" spans="1:1">
      <c r="A24427" s="174"/>
    </row>
    <row r="24428" spans="1:1">
      <c r="A24428" s="174"/>
    </row>
    <row r="24429" spans="1:1">
      <c r="A24429" s="174"/>
    </row>
    <row r="24430" spans="1:1">
      <c r="A24430" s="174"/>
    </row>
    <row r="24431" spans="1:1">
      <c r="A24431" s="174"/>
    </row>
    <row r="24432" spans="1:1">
      <c r="A24432" s="174"/>
    </row>
    <row r="24433" spans="1:1">
      <c r="A24433" s="174"/>
    </row>
    <row r="24434" spans="1:1">
      <c r="A24434" s="174"/>
    </row>
    <row r="24435" spans="1:1">
      <c r="A24435" s="174"/>
    </row>
    <row r="24436" spans="1:1">
      <c r="A24436" s="174"/>
    </row>
    <row r="24437" spans="1:1">
      <c r="A24437" s="174"/>
    </row>
    <row r="24438" spans="1:1">
      <c r="A24438" s="174"/>
    </row>
    <row r="24439" spans="1:1">
      <c r="A24439" s="174"/>
    </row>
    <row r="24440" spans="1:1">
      <c r="A24440" s="174"/>
    </row>
    <row r="24441" spans="1:1">
      <c r="A24441" s="174"/>
    </row>
    <row r="24442" spans="1:1">
      <c r="A24442" s="174"/>
    </row>
    <row r="24443" spans="1:1">
      <c r="A24443" s="174"/>
    </row>
    <row r="24444" spans="1:1">
      <c r="A24444" s="174"/>
    </row>
    <row r="24445" spans="1:1">
      <c r="A24445" s="174"/>
    </row>
    <row r="24446" spans="1:1">
      <c r="A24446" s="174"/>
    </row>
    <row r="24447" spans="1:1">
      <c r="A24447" s="174"/>
    </row>
    <row r="24448" spans="1:1">
      <c r="A24448" s="174"/>
    </row>
    <row r="24449" spans="1:1">
      <c r="A24449" s="174"/>
    </row>
    <row r="24450" spans="1:1">
      <c r="A24450" s="174"/>
    </row>
    <row r="24451" spans="1:1">
      <c r="A24451" s="174"/>
    </row>
    <row r="24452" spans="1:1">
      <c r="A24452" s="174"/>
    </row>
    <row r="24453" spans="1:1">
      <c r="A24453" s="174"/>
    </row>
    <row r="24454" spans="1:1">
      <c r="A24454" s="174"/>
    </row>
    <row r="24455" spans="1:1">
      <c r="A24455" s="174"/>
    </row>
    <row r="24456" spans="1:1">
      <c r="A24456" s="174"/>
    </row>
    <row r="24457" spans="1:1">
      <c r="A24457" s="174"/>
    </row>
    <row r="24458" spans="1:1">
      <c r="A24458" s="174"/>
    </row>
    <row r="24459" spans="1:1">
      <c r="A24459" s="174"/>
    </row>
    <row r="24460" spans="1:1">
      <c r="A24460" s="174"/>
    </row>
    <row r="24461" spans="1:1">
      <c r="A24461" s="174"/>
    </row>
    <row r="24462" spans="1:1">
      <c r="A24462" s="174"/>
    </row>
    <row r="24463" spans="1:1">
      <c r="A24463" s="174"/>
    </row>
    <row r="24464" spans="1:1">
      <c r="A24464" s="174"/>
    </row>
    <row r="24465" spans="1:1">
      <c r="A24465" s="174"/>
    </row>
    <row r="24466" spans="1:1">
      <c r="A24466" s="174"/>
    </row>
    <row r="24467" spans="1:1">
      <c r="A24467" s="174"/>
    </row>
    <row r="24468" spans="1:1">
      <c r="A24468" s="174"/>
    </row>
    <row r="24469" spans="1:1">
      <c r="A24469" s="174"/>
    </row>
    <row r="24470" spans="1:1">
      <c r="A24470" s="174"/>
    </row>
    <row r="24471" spans="1:1">
      <c r="A24471" s="174"/>
    </row>
    <row r="24472" spans="1:1">
      <c r="A24472" s="174"/>
    </row>
    <row r="24473" spans="1:1">
      <c r="A24473" s="174"/>
    </row>
    <row r="24474" spans="1:1">
      <c r="A24474" s="174"/>
    </row>
    <row r="24475" spans="1:1">
      <c r="A24475" s="174"/>
    </row>
    <row r="24476" spans="1:1">
      <c r="A24476" s="174"/>
    </row>
    <row r="24477" spans="1:1">
      <c r="A24477" s="174"/>
    </row>
    <row r="24478" spans="1:1">
      <c r="A24478" s="174"/>
    </row>
    <row r="24479" spans="1:1">
      <c r="A24479" s="174"/>
    </row>
    <row r="24480" spans="1:1">
      <c r="A24480" s="174"/>
    </row>
    <row r="24481" spans="1:1">
      <c r="A24481" s="174"/>
    </row>
    <row r="24482" spans="1:1">
      <c r="A24482" s="174"/>
    </row>
    <row r="24483" spans="1:1">
      <c r="A24483" s="174"/>
    </row>
    <row r="24484" spans="1:1">
      <c r="A24484" s="174"/>
    </row>
    <row r="24485" spans="1:1">
      <c r="A24485" s="174"/>
    </row>
    <row r="24486" spans="1:1">
      <c r="A24486" s="174"/>
    </row>
    <row r="24487" spans="1:1">
      <c r="A24487" s="174"/>
    </row>
    <row r="24488" spans="1:1">
      <c r="A24488" s="174"/>
    </row>
    <row r="24489" spans="1:1">
      <c r="A24489" s="174"/>
    </row>
    <row r="24490" spans="1:1">
      <c r="A24490" s="174"/>
    </row>
    <row r="24491" spans="1:1">
      <c r="A24491" s="174"/>
    </row>
    <row r="24492" spans="1:1">
      <c r="A24492" s="174"/>
    </row>
    <row r="24493" spans="1:1">
      <c r="A24493" s="174"/>
    </row>
    <row r="24494" spans="1:1">
      <c r="A24494" s="174"/>
    </row>
    <row r="24495" spans="1:1">
      <c r="A24495" s="174"/>
    </row>
    <row r="24496" spans="1:1">
      <c r="A24496" s="174"/>
    </row>
    <row r="24497" spans="1:1">
      <c r="A24497" s="174"/>
    </row>
    <row r="24498" spans="1:1">
      <c r="A24498" s="174"/>
    </row>
    <row r="24499" spans="1:1">
      <c r="A24499" s="174"/>
    </row>
    <row r="24500" spans="1:1">
      <c r="A24500" s="174"/>
    </row>
    <row r="24501" spans="1:1">
      <c r="A24501" s="174"/>
    </row>
    <row r="24502" spans="1:1">
      <c r="A24502" s="174"/>
    </row>
    <row r="24503" spans="1:1">
      <c r="A24503" s="174"/>
    </row>
    <row r="24504" spans="1:1">
      <c r="A24504" s="174"/>
    </row>
    <row r="24505" spans="1:1">
      <c r="A24505" s="174"/>
    </row>
    <row r="24506" spans="1:1">
      <c r="A24506" s="174"/>
    </row>
    <row r="24507" spans="1:1">
      <c r="A24507" s="174"/>
    </row>
    <row r="24508" spans="1:1">
      <c r="A24508" s="174"/>
    </row>
    <row r="24509" spans="1:1">
      <c r="A24509" s="174"/>
    </row>
    <row r="24510" spans="1:1">
      <c r="A24510" s="174"/>
    </row>
    <row r="24511" spans="1:1">
      <c r="A24511" s="174"/>
    </row>
    <row r="24512" spans="1:1">
      <c r="A24512" s="174"/>
    </row>
    <row r="24513" spans="1:1">
      <c r="A24513" s="174"/>
    </row>
    <row r="24514" spans="1:1">
      <c r="A24514" s="174"/>
    </row>
    <row r="24515" spans="1:1">
      <c r="A24515" s="174"/>
    </row>
    <row r="24516" spans="1:1">
      <c r="A24516" s="174"/>
    </row>
    <row r="24517" spans="1:1">
      <c r="A24517" s="174"/>
    </row>
    <row r="24518" spans="1:1">
      <c r="A24518" s="174"/>
    </row>
    <row r="24519" spans="1:1">
      <c r="A24519" s="174"/>
    </row>
    <row r="24520" spans="1:1">
      <c r="A24520" s="174"/>
    </row>
    <row r="24521" spans="1:1">
      <c r="A24521" s="174"/>
    </row>
    <row r="24522" spans="1:1">
      <c r="A24522" s="174"/>
    </row>
    <row r="24523" spans="1:1">
      <c r="A24523" s="174"/>
    </row>
    <row r="24524" spans="1:1">
      <c r="A24524" s="174"/>
    </row>
    <row r="24525" spans="1:1">
      <c r="A24525" s="174"/>
    </row>
    <row r="24526" spans="1:1">
      <c r="A24526" s="174"/>
    </row>
    <row r="24527" spans="1:1">
      <c r="A24527" s="174"/>
    </row>
    <row r="24528" spans="1:1">
      <c r="A24528" s="174"/>
    </row>
    <row r="24529" spans="1:1">
      <c r="A24529" s="174"/>
    </row>
    <row r="24530" spans="1:1">
      <c r="A24530" s="174"/>
    </row>
    <row r="24531" spans="1:1">
      <c r="A24531" s="174"/>
    </row>
    <row r="24532" spans="1:1">
      <c r="A24532" s="174"/>
    </row>
    <row r="24533" spans="1:1">
      <c r="A24533" s="174"/>
    </row>
    <row r="24534" spans="1:1">
      <c r="A24534" s="174"/>
    </row>
    <row r="24535" spans="1:1">
      <c r="A24535" s="174"/>
    </row>
    <row r="24536" spans="1:1">
      <c r="A24536" s="174"/>
    </row>
    <row r="24537" spans="1:1">
      <c r="A24537" s="174"/>
    </row>
    <row r="24538" spans="1:1">
      <c r="A24538" s="174"/>
    </row>
    <row r="24539" spans="1:1">
      <c r="A24539" s="174"/>
    </row>
    <row r="24540" spans="1:1">
      <c r="A24540" s="174"/>
    </row>
    <row r="24541" spans="1:1">
      <c r="A24541" s="174"/>
    </row>
    <row r="24542" spans="1:1">
      <c r="A24542" s="174"/>
    </row>
    <row r="24543" spans="1:1">
      <c r="A24543" s="174"/>
    </row>
    <row r="24544" spans="1:1">
      <c r="A24544" s="174"/>
    </row>
    <row r="24545" spans="1:1">
      <c r="A24545" s="174"/>
    </row>
    <row r="24546" spans="1:1">
      <c r="A24546" s="174"/>
    </row>
    <row r="24547" spans="1:1">
      <c r="A24547" s="174"/>
    </row>
    <row r="24548" spans="1:1">
      <c r="A24548" s="174"/>
    </row>
    <row r="24549" spans="1:1">
      <c r="A24549" s="174"/>
    </row>
    <row r="24550" spans="1:1">
      <c r="A24550" s="174"/>
    </row>
    <row r="24551" spans="1:1">
      <c r="A24551" s="174"/>
    </row>
    <row r="24552" spans="1:1">
      <c r="A24552" s="174"/>
    </row>
    <row r="24553" spans="1:1">
      <c r="A24553" s="174"/>
    </row>
    <row r="24554" spans="1:1">
      <c r="A24554" s="174"/>
    </row>
    <row r="24555" spans="1:1">
      <c r="A24555" s="174"/>
    </row>
    <row r="24556" spans="1:1">
      <c r="A24556" s="174"/>
    </row>
    <row r="24557" spans="1:1">
      <c r="A24557" s="174"/>
    </row>
    <row r="24558" spans="1:1">
      <c r="A24558" s="174"/>
    </row>
    <row r="24559" spans="1:1">
      <c r="A24559" s="174"/>
    </row>
    <row r="24560" spans="1:1">
      <c r="A24560" s="174"/>
    </row>
    <row r="24561" spans="1:1">
      <c r="A24561" s="174"/>
    </row>
    <row r="24562" spans="1:1">
      <c r="A24562" s="174"/>
    </row>
    <row r="24563" spans="1:1">
      <c r="A24563" s="174"/>
    </row>
    <row r="24564" spans="1:1">
      <c r="A24564" s="174"/>
    </row>
    <row r="24565" spans="1:1">
      <c r="A24565" s="174"/>
    </row>
    <row r="24566" spans="1:1">
      <c r="A24566" s="174"/>
    </row>
    <row r="24567" spans="1:1">
      <c r="A24567" s="174"/>
    </row>
    <row r="24568" spans="1:1">
      <c r="A24568" s="174"/>
    </row>
    <row r="24569" spans="1:1">
      <c r="A24569" s="174"/>
    </row>
    <row r="24570" spans="1:1">
      <c r="A24570" s="174"/>
    </row>
    <row r="24571" spans="1:1">
      <c r="A24571" s="174"/>
    </row>
    <row r="24572" spans="1:1">
      <c r="A24572" s="174"/>
    </row>
    <row r="24573" spans="1:1">
      <c r="A24573" s="174"/>
    </row>
    <row r="24574" spans="1:1">
      <c r="A24574" s="174"/>
    </row>
    <row r="24575" spans="1:1">
      <c r="A24575" s="174"/>
    </row>
    <row r="24576" spans="1:1">
      <c r="A24576" s="174"/>
    </row>
    <row r="24577" spans="1:1">
      <c r="A24577" s="174"/>
    </row>
    <row r="24578" spans="1:1">
      <c r="A24578" s="174"/>
    </row>
    <row r="24579" spans="1:1">
      <c r="A24579" s="174"/>
    </row>
    <row r="24580" spans="1:1">
      <c r="A24580" s="174"/>
    </row>
    <row r="24581" spans="1:1">
      <c r="A24581" s="174"/>
    </row>
    <row r="24582" spans="1:1">
      <c r="A24582" s="174"/>
    </row>
    <row r="24583" spans="1:1">
      <c r="A24583" s="174"/>
    </row>
    <row r="24584" spans="1:1">
      <c r="A24584" s="174"/>
    </row>
    <row r="24585" spans="1:1">
      <c r="A24585" s="174"/>
    </row>
    <row r="24586" spans="1:1">
      <c r="A24586" s="174"/>
    </row>
    <row r="24587" spans="1:1">
      <c r="A24587" s="174"/>
    </row>
    <row r="24588" spans="1:1">
      <c r="A24588" s="174"/>
    </row>
    <row r="24589" spans="1:1">
      <c r="A24589" s="174"/>
    </row>
    <row r="24590" spans="1:1">
      <c r="A24590" s="174"/>
    </row>
    <row r="24591" spans="1:1">
      <c r="A24591" s="174"/>
    </row>
    <row r="24592" spans="1:1">
      <c r="A24592" s="174"/>
    </row>
    <row r="24593" spans="1:1">
      <c r="A24593" s="174"/>
    </row>
    <row r="24594" spans="1:1">
      <c r="A24594" s="174"/>
    </row>
    <row r="24595" spans="1:1">
      <c r="A24595" s="174"/>
    </row>
    <row r="24596" spans="1:1">
      <c r="A24596" s="174"/>
    </row>
    <row r="24597" spans="1:1">
      <c r="A24597" s="174"/>
    </row>
    <row r="24598" spans="1:1">
      <c r="A24598" s="174"/>
    </row>
    <row r="24599" spans="1:1">
      <c r="A24599" s="174"/>
    </row>
    <row r="24600" spans="1:1">
      <c r="A24600" s="174"/>
    </row>
    <row r="24601" spans="1:1">
      <c r="A24601" s="174"/>
    </row>
    <row r="24602" spans="1:1">
      <c r="A24602" s="174"/>
    </row>
    <row r="24603" spans="1:1">
      <c r="A24603" s="174"/>
    </row>
    <row r="24604" spans="1:1">
      <c r="A24604" s="174"/>
    </row>
    <row r="24605" spans="1:1">
      <c r="A24605" s="174"/>
    </row>
    <row r="24606" spans="1:1">
      <c r="A24606" s="174"/>
    </row>
    <row r="24607" spans="1:1">
      <c r="A24607" s="174"/>
    </row>
    <row r="24608" spans="1:1">
      <c r="A24608" s="174"/>
    </row>
    <row r="24609" spans="1:1">
      <c r="A24609" s="174"/>
    </row>
    <row r="24610" spans="1:1">
      <c r="A24610" s="174"/>
    </row>
    <row r="24611" spans="1:1">
      <c r="A24611" s="174"/>
    </row>
    <row r="24612" spans="1:1">
      <c r="A24612" s="174"/>
    </row>
    <row r="24613" spans="1:1">
      <c r="A24613" s="174"/>
    </row>
    <row r="24614" spans="1:1">
      <c r="A24614" s="174"/>
    </row>
    <row r="24615" spans="1:1">
      <c r="A24615" s="174"/>
    </row>
    <row r="24616" spans="1:1">
      <c r="A24616" s="174"/>
    </row>
    <row r="24617" spans="1:1">
      <c r="A24617" s="174"/>
    </row>
    <row r="24618" spans="1:1">
      <c r="A24618" s="174"/>
    </row>
    <row r="24619" spans="1:1">
      <c r="A24619" s="174"/>
    </row>
    <row r="24620" spans="1:1">
      <c r="A24620" s="174"/>
    </row>
    <row r="24621" spans="1:1">
      <c r="A24621" s="174"/>
    </row>
    <row r="24622" spans="1:1">
      <c r="A24622" s="174"/>
    </row>
    <row r="24623" spans="1:1">
      <c r="A24623" s="174"/>
    </row>
    <row r="24624" spans="1:1">
      <c r="A24624" s="174"/>
    </row>
    <row r="24625" spans="1:1">
      <c r="A24625" s="174"/>
    </row>
    <row r="24626" spans="1:1">
      <c r="A24626" s="174"/>
    </row>
    <row r="24627" spans="1:1">
      <c r="A24627" s="174"/>
    </row>
    <row r="24628" spans="1:1">
      <c r="A24628" s="174"/>
    </row>
    <row r="24629" spans="1:1">
      <c r="A24629" s="174"/>
    </row>
    <row r="24630" spans="1:1">
      <c r="A24630" s="174"/>
    </row>
    <row r="24631" spans="1:1">
      <c r="A24631" s="174"/>
    </row>
    <row r="24632" spans="1:1">
      <c r="A24632" s="174"/>
    </row>
    <row r="24633" spans="1:1">
      <c r="A24633" s="174"/>
    </row>
    <row r="24634" spans="1:1">
      <c r="A24634" s="174"/>
    </row>
    <row r="24635" spans="1:1">
      <c r="A24635" s="174"/>
    </row>
    <row r="24636" spans="1:1">
      <c r="A24636" s="174"/>
    </row>
    <row r="24637" spans="1:1">
      <c r="A24637" s="174"/>
    </row>
    <row r="24638" spans="1:1">
      <c r="A24638" s="174"/>
    </row>
    <row r="24639" spans="1:1">
      <c r="A24639" s="174"/>
    </row>
    <row r="24640" spans="1:1">
      <c r="A24640" s="174"/>
    </row>
    <row r="24641" spans="1:1">
      <c r="A24641" s="174"/>
    </row>
    <row r="24642" spans="1:1">
      <c r="A24642" s="174"/>
    </row>
    <row r="24643" spans="1:1">
      <c r="A24643" s="174"/>
    </row>
    <row r="24644" spans="1:1">
      <c r="A24644" s="174"/>
    </row>
    <row r="24645" spans="1:1">
      <c r="A24645" s="174"/>
    </row>
    <row r="24646" spans="1:1">
      <c r="A24646" s="174"/>
    </row>
    <row r="24647" spans="1:1">
      <c r="A24647" s="174"/>
    </row>
    <row r="24648" spans="1:1">
      <c r="A24648" s="174"/>
    </row>
    <row r="24649" spans="1:1">
      <c r="A24649" s="174"/>
    </row>
    <row r="24650" spans="1:1">
      <c r="A24650" s="174"/>
    </row>
    <row r="24651" spans="1:1">
      <c r="A24651" s="174"/>
    </row>
    <row r="24652" spans="1:1">
      <c r="A24652" s="174"/>
    </row>
    <row r="24653" spans="1:1">
      <c r="A24653" s="174"/>
    </row>
    <row r="24654" spans="1:1">
      <c r="A24654" s="174"/>
    </row>
    <row r="24655" spans="1:1">
      <c r="A24655" s="174"/>
    </row>
    <row r="24656" spans="1:1">
      <c r="A24656" s="174"/>
    </row>
    <row r="24657" spans="1:1">
      <c r="A24657" s="174"/>
    </row>
    <row r="24658" spans="1:1">
      <c r="A24658" s="174"/>
    </row>
    <row r="24659" spans="1:1">
      <c r="A24659" s="174"/>
    </row>
    <row r="24660" spans="1:1">
      <c r="A24660" s="174"/>
    </row>
    <row r="24661" spans="1:1">
      <c r="A24661" s="174"/>
    </row>
    <row r="24662" spans="1:1">
      <c r="A24662" s="174"/>
    </row>
    <row r="24663" spans="1:1">
      <c r="A24663" s="174"/>
    </row>
    <row r="24664" spans="1:1">
      <c r="A24664" s="174"/>
    </row>
    <row r="24665" spans="1:1">
      <c r="A24665" s="174"/>
    </row>
    <row r="24666" spans="1:1">
      <c r="A24666" s="174"/>
    </row>
    <row r="24667" spans="1:1">
      <c r="A24667" s="174"/>
    </row>
    <row r="24668" spans="1:1">
      <c r="A24668" s="174"/>
    </row>
    <row r="24669" spans="1:1">
      <c r="A24669" s="174"/>
    </row>
    <row r="24670" spans="1:1">
      <c r="A24670" s="174"/>
    </row>
    <row r="24671" spans="1:1">
      <c r="A24671" s="174"/>
    </row>
    <row r="24672" spans="1:1">
      <c r="A24672" s="174"/>
    </row>
    <row r="24673" spans="1:1">
      <c r="A24673" s="174"/>
    </row>
    <row r="24674" spans="1:1">
      <c r="A24674" s="174"/>
    </row>
    <row r="24675" spans="1:1">
      <c r="A24675" s="174"/>
    </row>
    <row r="24676" spans="1:1">
      <c r="A24676" s="174"/>
    </row>
    <row r="24677" spans="1:1">
      <c r="A24677" s="174"/>
    </row>
    <row r="24678" spans="1:1">
      <c r="A24678" s="174"/>
    </row>
    <row r="24679" spans="1:1">
      <c r="A24679" s="174"/>
    </row>
    <row r="24680" spans="1:1">
      <c r="A24680" s="174"/>
    </row>
    <row r="24681" spans="1:1">
      <c r="A24681" s="174"/>
    </row>
    <row r="24682" spans="1:1">
      <c r="A24682" s="174"/>
    </row>
    <row r="24683" spans="1:1">
      <c r="A24683" s="174"/>
    </row>
    <row r="24684" spans="1:1">
      <c r="A24684" s="174"/>
    </row>
    <row r="24685" spans="1:1">
      <c r="A24685" s="174"/>
    </row>
    <row r="24686" spans="1:1">
      <c r="A24686" s="174"/>
    </row>
    <row r="24687" spans="1:1">
      <c r="A24687" s="174"/>
    </row>
    <row r="24688" spans="1:1">
      <c r="A24688" s="174"/>
    </row>
    <row r="24689" spans="1:1">
      <c r="A24689" s="174"/>
    </row>
    <row r="24690" spans="1:1">
      <c r="A24690" s="174"/>
    </row>
    <row r="24691" spans="1:1">
      <c r="A24691" s="174"/>
    </row>
    <row r="24692" spans="1:1">
      <c r="A24692" s="174"/>
    </row>
    <row r="24693" spans="1:1">
      <c r="A24693" s="174"/>
    </row>
    <row r="24694" spans="1:1">
      <c r="A24694" s="174"/>
    </row>
    <row r="24695" spans="1:1">
      <c r="A24695" s="174"/>
    </row>
    <row r="24696" spans="1:1">
      <c r="A24696" s="174"/>
    </row>
    <row r="24697" spans="1:1">
      <c r="A24697" s="174"/>
    </row>
    <row r="24698" spans="1:1">
      <c r="A24698" s="174"/>
    </row>
    <row r="24699" spans="1:1">
      <c r="A24699" s="174"/>
    </row>
    <row r="24700" spans="1:1">
      <c r="A24700" s="174"/>
    </row>
    <row r="24701" spans="1:1">
      <c r="A24701" s="174"/>
    </row>
    <row r="24702" spans="1:1">
      <c r="A24702" s="174"/>
    </row>
    <row r="24703" spans="1:1">
      <c r="A24703" s="174"/>
    </row>
    <row r="24704" spans="1:1">
      <c r="A24704" s="174"/>
    </row>
    <row r="24705" spans="1:1">
      <c r="A24705" s="174"/>
    </row>
    <row r="24706" spans="1:1">
      <c r="A24706" s="174"/>
    </row>
    <row r="24707" spans="1:1">
      <c r="A24707" s="174"/>
    </row>
    <row r="24708" spans="1:1">
      <c r="A24708" s="174"/>
    </row>
    <row r="24709" spans="1:1">
      <c r="A24709" s="174"/>
    </row>
    <row r="24710" spans="1:1">
      <c r="A24710" s="174"/>
    </row>
    <row r="24711" spans="1:1">
      <c r="A24711" s="174"/>
    </row>
    <row r="24712" spans="1:1">
      <c r="A24712" s="174"/>
    </row>
    <row r="24713" spans="1:1">
      <c r="A24713" s="174"/>
    </row>
    <row r="24714" spans="1:1">
      <c r="A24714" s="174"/>
    </row>
    <row r="24715" spans="1:1">
      <c r="A24715" s="174"/>
    </row>
    <row r="24716" spans="1:1">
      <c r="A24716" s="174"/>
    </row>
    <row r="24717" spans="1:1">
      <c r="A24717" s="174"/>
    </row>
    <row r="24718" spans="1:1">
      <c r="A24718" s="174"/>
    </row>
    <row r="24719" spans="1:1">
      <c r="A24719" s="174"/>
    </row>
    <row r="24720" spans="1:1">
      <c r="A24720" s="174"/>
    </row>
    <row r="24721" spans="1:1">
      <c r="A24721" s="174"/>
    </row>
    <row r="24722" spans="1:1">
      <c r="A24722" s="174"/>
    </row>
    <row r="24723" spans="1:1">
      <c r="A24723" s="174"/>
    </row>
    <row r="24724" spans="1:1">
      <c r="A24724" s="174"/>
    </row>
    <row r="24725" spans="1:1">
      <c r="A24725" s="174"/>
    </row>
    <row r="24726" spans="1:1">
      <c r="A24726" s="174"/>
    </row>
    <row r="24727" spans="1:1">
      <c r="A24727" s="174"/>
    </row>
    <row r="24728" spans="1:1">
      <c r="A24728" s="174"/>
    </row>
    <row r="24729" spans="1:1">
      <c r="A24729" s="174"/>
    </row>
    <row r="24730" spans="1:1">
      <c r="A24730" s="174"/>
    </row>
    <row r="24731" spans="1:1">
      <c r="A24731" s="174"/>
    </row>
    <row r="24732" spans="1:1">
      <c r="A24732" s="174"/>
    </row>
    <row r="24733" spans="1:1">
      <c r="A24733" s="174"/>
    </row>
    <row r="24734" spans="1:1">
      <c r="A24734" s="174"/>
    </row>
    <row r="24735" spans="1:1">
      <c r="A24735" s="174"/>
    </row>
    <row r="24736" spans="1:1">
      <c r="A24736" s="174"/>
    </row>
    <row r="24737" spans="1:1">
      <c r="A24737" s="174"/>
    </row>
    <row r="24738" spans="1:1">
      <c r="A24738" s="174"/>
    </row>
    <row r="24739" spans="1:1">
      <c r="A24739" s="174"/>
    </row>
    <row r="24740" spans="1:1">
      <c r="A24740" s="174"/>
    </row>
    <row r="24741" spans="1:1">
      <c r="A24741" s="174"/>
    </row>
    <row r="24742" spans="1:1">
      <c r="A24742" s="174"/>
    </row>
    <row r="24743" spans="1:1">
      <c r="A24743" s="174"/>
    </row>
    <row r="24744" spans="1:1">
      <c r="A24744" s="174"/>
    </row>
    <row r="24745" spans="1:1">
      <c r="A24745" s="174"/>
    </row>
    <row r="24746" spans="1:1">
      <c r="A24746" s="174"/>
    </row>
    <row r="24747" spans="1:1">
      <c r="A24747" s="174"/>
    </row>
    <row r="24748" spans="1:1">
      <c r="A24748" s="174"/>
    </row>
    <row r="24749" spans="1:1">
      <c r="A24749" s="174"/>
    </row>
    <row r="24750" spans="1:1">
      <c r="A24750" s="174"/>
    </row>
    <row r="24751" spans="1:1">
      <c r="A24751" s="174"/>
    </row>
    <row r="24752" spans="1:1">
      <c r="A24752" s="174"/>
    </row>
    <row r="24753" spans="1:1">
      <c r="A24753" s="174"/>
    </row>
    <row r="24754" spans="1:1">
      <c r="A24754" s="174"/>
    </row>
    <row r="24755" spans="1:1">
      <c r="A24755" s="174"/>
    </row>
    <row r="24756" spans="1:1">
      <c r="A24756" s="174"/>
    </row>
    <row r="24757" spans="1:1">
      <c r="A24757" s="174"/>
    </row>
    <row r="24758" spans="1:1">
      <c r="A24758" s="174"/>
    </row>
    <row r="24759" spans="1:1">
      <c r="A24759" s="174"/>
    </row>
    <row r="24760" spans="1:1">
      <c r="A24760" s="174"/>
    </row>
    <row r="24761" spans="1:1">
      <c r="A24761" s="174"/>
    </row>
    <row r="24762" spans="1:1">
      <c r="A24762" s="174"/>
    </row>
    <row r="24763" spans="1:1">
      <c r="A24763" s="174"/>
    </row>
    <row r="24764" spans="1:1">
      <c r="A24764" s="174"/>
    </row>
    <row r="24765" spans="1:1">
      <c r="A24765" s="174"/>
    </row>
    <row r="24766" spans="1:1">
      <c r="A24766" s="174"/>
    </row>
    <row r="24767" spans="1:1">
      <c r="A24767" s="174"/>
    </row>
    <row r="24768" spans="1:1">
      <c r="A24768" s="174"/>
    </row>
    <row r="24769" spans="1:1">
      <c r="A24769" s="174"/>
    </row>
    <row r="24770" spans="1:1">
      <c r="A24770" s="174"/>
    </row>
    <row r="24771" spans="1:1">
      <c r="A24771" s="174"/>
    </row>
    <row r="24772" spans="1:1">
      <c r="A24772" s="174"/>
    </row>
    <row r="24773" spans="1:1">
      <c r="A24773" s="174"/>
    </row>
    <row r="24774" spans="1:1">
      <c r="A24774" s="174"/>
    </row>
    <row r="24775" spans="1:1">
      <c r="A24775" s="174"/>
    </row>
    <row r="24776" spans="1:1">
      <c r="A24776" s="174"/>
    </row>
    <row r="24777" spans="1:1">
      <c r="A24777" s="174"/>
    </row>
    <row r="24778" spans="1:1">
      <c r="A24778" s="174"/>
    </row>
    <row r="24779" spans="1:1">
      <c r="A24779" s="174"/>
    </row>
    <row r="24780" spans="1:1">
      <c r="A24780" s="174"/>
    </row>
    <row r="24781" spans="1:1">
      <c r="A24781" s="174"/>
    </row>
    <row r="24782" spans="1:1">
      <c r="A24782" s="174"/>
    </row>
    <row r="24783" spans="1:1">
      <c r="A24783" s="174"/>
    </row>
    <row r="24784" spans="1:1">
      <c r="A24784" s="174"/>
    </row>
    <row r="24785" spans="1:1">
      <c r="A24785" s="174"/>
    </row>
    <row r="24786" spans="1:1">
      <c r="A24786" s="174"/>
    </row>
    <row r="24787" spans="1:1">
      <c r="A24787" s="174"/>
    </row>
    <row r="24788" spans="1:1">
      <c r="A24788" s="174"/>
    </row>
    <row r="24789" spans="1:1">
      <c r="A24789" s="174"/>
    </row>
    <row r="24790" spans="1:1">
      <c r="A24790" s="174"/>
    </row>
    <row r="24791" spans="1:1">
      <c r="A24791" s="174"/>
    </row>
    <row r="24792" spans="1:1">
      <c r="A24792" s="174"/>
    </row>
    <row r="24793" spans="1:1">
      <c r="A24793" s="174"/>
    </row>
    <row r="24794" spans="1:1">
      <c r="A24794" s="174"/>
    </row>
    <row r="24795" spans="1:1">
      <c r="A24795" s="174"/>
    </row>
    <row r="24796" spans="1:1">
      <c r="A24796" s="174"/>
    </row>
    <row r="24797" spans="1:1">
      <c r="A24797" s="174"/>
    </row>
    <row r="24798" spans="1:1">
      <c r="A24798" s="174"/>
    </row>
    <row r="24799" spans="1:1">
      <c r="A24799" s="174"/>
    </row>
    <row r="24800" spans="1:1">
      <c r="A24800" s="174"/>
    </row>
    <row r="24801" spans="1:1">
      <c r="A24801" s="174"/>
    </row>
    <row r="24802" spans="1:1">
      <c r="A24802" s="174"/>
    </row>
    <row r="24803" spans="1:1">
      <c r="A24803" s="174"/>
    </row>
    <row r="24804" spans="1:1">
      <c r="A24804" s="174"/>
    </row>
    <row r="24805" spans="1:1">
      <c r="A24805" s="174"/>
    </row>
    <row r="24806" spans="1:1">
      <c r="A24806" s="174"/>
    </row>
    <row r="24807" spans="1:1">
      <c r="A24807" s="174"/>
    </row>
    <row r="24808" spans="1:1">
      <c r="A24808" s="174"/>
    </row>
    <row r="24809" spans="1:1">
      <c r="A24809" s="174"/>
    </row>
    <row r="24810" spans="1:1">
      <c r="A24810" s="174"/>
    </row>
    <row r="24811" spans="1:1">
      <c r="A24811" s="174"/>
    </row>
    <row r="24812" spans="1:1">
      <c r="A24812" s="174"/>
    </row>
    <row r="24813" spans="1:1">
      <c r="A24813" s="174"/>
    </row>
    <row r="24814" spans="1:1">
      <c r="A24814" s="174"/>
    </row>
    <row r="24815" spans="1:1">
      <c r="A24815" s="174"/>
    </row>
    <row r="24816" spans="1:1">
      <c r="A24816" s="174"/>
    </row>
    <row r="24817" spans="1:1">
      <c r="A24817" s="174"/>
    </row>
    <row r="24818" spans="1:1">
      <c r="A24818" s="174"/>
    </row>
    <row r="24819" spans="1:1">
      <c r="A24819" s="174"/>
    </row>
    <row r="24820" spans="1:1">
      <c r="A24820" s="174"/>
    </row>
    <row r="24821" spans="1:1">
      <c r="A24821" s="174"/>
    </row>
    <row r="24822" spans="1:1">
      <c r="A24822" s="174"/>
    </row>
    <row r="24823" spans="1:1">
      <c r="A24823" s="174"/>
    </row>
    <row r="24824" spans="1:1">
      <c r="A24824" s="174"/>
    </row>
    <row r="24825" spans="1:1">
      <c r="A24825" s="174"/>
    </row>
    <row r="24826" spans="1:1">
      <c r="A24826" s="174"/>
    </row>
    <row r="24827" spans="1:1">
      <c r="A24827" s="174"/>
    </row>
    <row r="24828" spans="1:1">
      <c r="A24828" s="174"/>
    </row>
    <row r="24829" spans="1:1">
      <c r="A24829" s="174"/>
    </row>
    <row r="24830" spans="1:1">
      <c r="A24830" s="174"/>
    </row>
    <row r="24831" spans="1:1">
      <c r="A24831" s="174"/>
    </row>
    <row r="24832" spans="1:1">
      <c r="A24832" s="174"/>
    </row>
    <row r="24833" spans="1:1">
      <c r="A24833" s="174"/>
    </row>
    <row r="24834" spans="1:1">
      <c r="A24834" s="174"/>
    </row>
    <row r="24835" spans="1:1">
      <c r="A24835" s="174"/>
    </row>
    <row r="24836" spans="1:1">
      <c r="A24836" s="174"/>
    </row>
    <row r="24837" spans="1:1">
      <c r="A24837" s="174"/>
    </row>
    <row r="24838" spans="1:1">
      <c r="A24838" s="174"/>
    </row>
    <row r="24839" spans="1:1">
      <c r="A24839" s="174"/>
    </row>
    <row r="24840" spans="1:1">
      <c r="A24840" s="174"/>
    </row>
    <row r="24841" spans="1:1">
      <c r="A24841" s="174"/>
    </row>
    <row r="24842" spans="1:1">
      <c r="A24842" s="174"/>
    </row>
    <row r="24843" spans="1:1">
      <c r="A24843" s="174"/>
    </row>
    <row r="24844" spans="1:1">
      <c r="A24844" s="174"/>
    </row>
    <row r="24845" spans="1:1">
      <c r="A24845" s="174"/>
    </row>
    <row r="24846" spans="1:1">
      <c r="A24846" s="174"/>
    </row>
    <row r="24847" spans="1:1">
      <c r="A24847" s="174"/>
    </row>
    <row r="24848" spans="1:1">
      <c r="A24848" s="174"/>
    </row>
    <row r="24849" spans="1:1">
      <c r="A24849" s="174"/>
    </row>
    <row r="24850" spans="1:1">
      <c r="A24850" s="174"/>
    </row>
    <row r="24851" spans="1:1">
      <c r="A24851" s="174"/>
    </row>
    <row r="24852" spans="1:1">
      <c r="A24852" s="174"/>
    </row>
    <row r="24853" spans="1:1">
      <c r="A24853" s="174"/>
    </row>
    <row r="24854" spans="1:1">
      <c r="A24854" s="174"/>
    </row>
    <row r="24855" spans="1:1">
      <c r="A24855" s="174"/>
    </row>
    <row r="24856" spans="1:1">
      <c r="A24856" s="174"/>
    </row>
    <row r="24857" spans="1:1">
      <c r="A24857" s="174"/>
    </row>
    <row r="24858" spans="1:1">
      <c r="A24858" s="174"/>
    </row>
    <row r="24859" spans="1:1">
      <c r="A24859" s="174"/>
    </row>
    <row r="24860" spans="1:1">
      <c r="A24860" s="174"/>
    </row>
    <row r="24861" spans="1:1">
      <c r="A24861" s="174"/>
    </row>
    <row r="24862" spans="1:1">
      <c r="A24862" s="174"/>
    </row>
    <row r="24863" spans="1:1">
      <c r="A24863" s="174"/>
    </row>
    <row r="24864" spans="1:1">
      <c r="A24864" s="174"/>
    </row>
    <row r="24865" spans="1:1">
      <c r="A24865" s="174"/>
    </row>
    <row r="24866" spans="1:1">
      <c r="A24866" s="174"/>
    </row>
    <row r="24867" spans="1:1">
      <c r="A24867" s="174"/>
    </row>
    <row r="24868" spans="1:1">
      <c r="A24868" s="174"/>
    </row>
    <row r="24869" spans="1:1">
      <c r="A24869" s="174"/>
    </row>
    <row r="24870" spans="1:1">
      <c r="A24870" s="174"/>
    </row>
    <row r="24871" spans="1:1">
      <c r="A24871" s="174"/>
    </row>
    <row r="24872" spans="1:1">
      <c r="A24872" s="174"/>
    </row>
    <row r="24873" spans="1:1">
      <c r="A24873" s="174"/>
    </row>
    <row r="24874" spans="1:1">
      <c r="A24874" s="174"/>
    </row>
    <row r="24875" spans="1:1">
      <c r="A24875" s="174"/>
    </row>
    <row r="24876" spans="1:1">
      <c r="A24876" s="174"/>
    </row>
    <row r="24877" spans="1:1">
      <c r="A24877" s="174"/>
    </row>
    <row r="24878" spans="1:1">
      <c r="A24878" s="174"/>
    </row>
    <row r="24879" spans="1:1">
      <c r="A24879" s="174"/>
    </row>
    <row r="24880" spans="1:1">
      <c r="A24880" s="174"/>
    </row>
    <row r="24881" spans="1:1">
      <c r="A24881" s="174"/>
    </row>
    <row r="24882" spans="1:1">
      <c r="A24882" s="174"/>
    </row>
    <row r="24883" spans="1:1">
      <c r="A24883" s="174"/>
    </row>
    <row r="24884" spans="1:1">
      <c r="A24884" s="174"/>
    </row>
    <row r="24885" spans="1:1">
      <c r="A24885" s="174"/>
    </row>
    <row r="24886" spans="1:1">
      <c r="A24886" s="174"/>
    </row>
    <row r="24887" spans="1:1">
      <c r="A24887" s="174"/>
    </row>
    <row r="24888" spans="1:1">
      <c r="A24888" s="174"/>
    </row>
    <row r="24889" spans="1:1">
      <c r="A24889" s="174"/>
    </row>
    <row r="24890" spans="1:1">
      <c r="A24890" s="174"/>
    </row>
    <row r="24891" spans="1:1">
      <c r="A24891" s="174"/>
    </row>
    <row r="24892" spans="1:1">
      <c r="A24892" s="174"/>
    </row>
    <row r="24893" spans="1:1">
      <c r="A24893" s="174"/>
    </row>
    <row r="24894" spans="1:1">
      <c r="A24894" s="174"/>
    </row>
    <row r="24895" spans="1:1">
      <c r="A24895" s="174"/>
    </row>
    <row r="24896" spans="1:1">
      <c r="A24896" s="174"/>
    </row>
    <row r="24897" spans="1:1">
      <c r="A24897" s="174"/>
    </row>
    <row r="24898" spans="1:1">
      <c r="A24898" s="174"/>
    </row>
    <row r="24899" spans="1:1">
      <c r="A24899" s="174"/>
    </row>
    <row r="24900" spans="1:1">
      <c r="A24900" s="174"/>
    </row>
    <row r="24901" spans="1:1">
      <c r="A24901" s="174"/>
    </row>
    <row r="24902" spans="1:1">
      <c r="A24902" s="174"/>
    </row>
    <row r="24903" spans="1:1">
      <c r="A24903" s="174"/>
    </row>
    <row r="24904" spans="1:1">
      <c r="A24904" s="174"/>
    </row>
    <row r="24905" spans="1:1">
      <c r="A24905" s="174"/>
    </row>
    <row r="24906" spans="1:1">
      <c r="A24906" s="174"/>
    </row>
    <row r="24907" spans="1:1">
      <c r="A24907" s="174"/>
    </row>
    <row r="24908" spans="1:1">
      <c r="A24908" s="174"/>
    </row>
    <row r="24909" spans="1:1">
      <c r="A24909" s="174"/>
    </row>
    <row r="24910" spans="1:1">
      <c r="A24910" s="174"/>
    </row>
    <row r="24911" spans="1:1">
      <c r="A24911" s="174"/>
    </row>
    <row r="24912" spans="1:1">
      <c r="A24912" s="174"/>
    </row>
    <row r="24913" spans="1:1">
      <c r="A24913" s="174"/>
    </row>
    <row r="24914" spans="1:1">
      <c r="A24914" s="174"/>
    </row>
    <row r="24915" spans="1:1">
      <c r="A24915" s="174"/>
    </row>
    <row r="24916" spans="1:1">
      <c r="A24916" s="174"/>
    </row>
    <row r="24917" spans="1:1">
      <c r="A24917" s="174"/>
    </row>
    <row r="24918" spans="1:1">
      <c r="A24918" s="174"/>
    </row>
    <row r="24919" spans="1:1">
      <c r="A24919" s="174"/>
    </row>
    <row r="24920" spans="1:1">
      <c r="A24920" s="174"/>
    </row>
    <row r="24921" spans="1:1">
      <c r="A24921" s="174"/>
    </row>
    <row r="24922" spans="1:1">
      <c r="A24922" s="174"/>
    </row>
    <row r="24923" spans="1:1">
      <c r="A24923" s="174"/>
    </row>
    <row r="24924" spans="1:1">
      <c r="A24924" s="174"/>
    </row>
    <row r="24925" spans="1:1">
      <c r="A24925" s="174"/>
    </row>
    <row r="24926" spans="1:1">
      <c r="A24926" s="174"/>
    </row>
    <row r="24927" spans="1:1">
      <c r="A24927" s="174"/>
    </row>
    <row r="24928" spans="1:1">
      <c r="A24928" s="174"/>
    </row>
    <row r="24929" spans="1:1">
      <c r="A24929" s="174"/>
    </row>
    <row r="24930" spans="1:1">
      <c r="A24930" s="174"/>
    </row>
    <row r="24931" spans="1:1">
      <c r="A24931" s="174"/>
    </row>
    <row r="24932" spans="1:1">
      <c r="A24932" s="174"/>
    </row>
    <row r="24933" spans="1:1">
      <c r="A24933" s="174"/>
    </row>
    <row r="24934" spans="1:1">
      <c r="A24934" s="174"/>
    </row>
    <row r="24935" spans="1:1">
      <c r="A24935" s="174"/>
    </row>
    <row r="24936" spans="1:1">
      <c r="A24936" s="174"/>
    </row>
    <row r="24937" spans="1:1">
      <c r="A24937" s="174"/>
    </row>
    <row r="24938" spans="1:1">
      <c r="A24938" s="174"/>
    </row>
    <row r="24939" spans="1:1">
      <c r="A24939" s="174"/>
    </row>
    <row r="24940" spans="1:1">
      <c r="A24940" s="174"/>
    </row>
    <row r="24941" spans="1:1">
      <c r="A24941" s="174"/>
    </row>
    <row r="24942" spans="1:1">
      <c r="A24942" s="174"/>
    </row>
    <row r="24943" spans="1:1">
      <c r="A24943" s="174"/>
    </row>
    <row r="24944" spans="1:1">
      <c r="A24944" s="174"/>
    </row>
    <row r="24945" spans="1:1">
      <c r="A24945" s="174"/>
    </row>
    <row r="24946" spans="1:1">
      <c r="A24946" s="174"/>
    </row>
    <row r="24947" spans="1:1">
      <c r="A24947" s="174"/>
    </row>
    <row r="24948" spans="1:1">
      <c r="A24948" s="174"/>
    </row>
    <row r="24949" spans="1:1">
      <c r="A24949" s="174"/>
    </row>
    <row r="24950" spans="1:1">
      <c r="A24950" s="174"/>
    </row>
    <row r="24951" spans="1:1">
      <c r="A24951" s="174"/>
    </row>
    <row r="24952" spans="1:1">
      <c r="A24952" s="174"/>
    </row>
    <row r="24953" spans="1:1">
      <c r="A24953" s="174"/>
    </row>
    <row r="24954" spans="1:1">
      <c r="A24954" s="174"/>
    </row>
    <row r="24955" spans="1:1">
      <c r="A24955" s="174"/>
    </row>
    <row r="24956" spans="1:1">
      <c r="A24956" s="174"/>
    </row>
    <row r="24957" spans="1:1">
      <c r="A24957" s="174"/>
    </row>
    <row r="24958" spans="1:1">
      <c r="A24958" s="174"/>
    </row>
    <row r="24959" spans="1:1">
      <c r="A24959" s="174"/>
    </row>
    <row r="24960" spans="1:1">
      <c r="A24960" s="174"/>
    </row>
    <row r="24961" spans="1:1">
      <c r="A24961" s="174"/>
    </row>
    <row r="24962" spans="1:1">
      <c r="A24962" s="174"/>
    </row>
    <row r="24963" spans="1:1">
      <c r="A24963" s="174"/>
    </row>
    <row r="24964" spans="1:1">
      <c r="A24964" s="174"/>
    </row>
    <row r="24965" spans="1:1">
      <c r="A24965" s="174"/>
    </row>
    <row r="24966" spans="1:1">
      <c r="A24966" s="174"/>
    </row>
    <row r="24967" spans="1:1">
      <c r="A24967" s="174"/>
    </row>
    <row r="24968" spans="1:1">
      <c r="A24968" s="174"/>
    </row>
    <row r="24969" spans="1:1">
      <c r="A24969" s="174"/>
    </row>
    <row r="24970" spans="1:1">
      <c r="A24970" s="174"/>
    </row>
    <row r="24971" spans="1:1">
      <c r="A24971" s="174"/>
    </row>
    <row r="24972" spans="1:1">
      <c r="A24972" s="174"/>
    </row>
    <row r="24973" spans="1:1">
      <c r="A24973" s="174"/>
    </row>
    <row r="24974" spans="1:1">
      <c r="A24974" s="174"/>
    </row>
    <row r="24975" spans="1:1">
      <c r="A24975" s="174"/>
    </row>
    <row r="24976" spans="1:1">
      <c r="A24976" s="174"/>
    </row>
    <row r="24977" spans="1:1">
      <c r="A24977" s="174"/>
    </row>
    <row r="24978" spans="1:1">
      <c r="A24978" s="174"/>
    </row>
    <row r="24979" spans="1:1">
      <c r="A24979" s="174"/>
    </row>
    <row r="24980" spans="1:1">
      <c r="A24980" s="174"/>
    </row>
    <row r="24981" spans="1:1">
      <c r="A24981" s="174"/>
    </row>
    <row r="24982" spans="1:1">
      <c r="A24982" s="174"/>
    </row>
    <row r="24983" spans="1:1">
      <c r="A24983" s="174"/>
    </row>
    <row r="24984" spans="1:1">
      <c r="A24984" s="174"/>
    </row>
    <row r="24985" spans="1:1">
      <c r="A24985" s="174"/>
    </row>
    <row r="24986" spans="1:1">
      <c r="A24986" s="174"/>
    </row>
    <row r="24987" spans="1:1">
      <c r="A24987" s="174"/>
    </row>
    <row r="24988" spans="1:1">
      <c r="A24988" s="174"/>
    </row>
    <row r="24989" spans="1:1">
      <c r="A24989" s="174"/>
    </row>
    <row r="24990" spans="1:1">
      <c r="A24990" s="174"/>
    </row>
    <row r="24991" spans="1:1">
      <c r="A24991" s="174"/>
    </row>
    <row r="24992" spans="1:1">
      <c r="A24992" s="174"/>
    </row>
    <row r="24993" spans="1:1">
      <c r="A24993" s="174"/>
    </row>
    <row r="24994" spans="1:1">
      <c r="A24994" s="174"/>
    </row>
    <row r="24995" spans="1:1">
      <c r="A24995" s="174"/>
    </row>
    <row r="24996" spans="1:1">
      <c r="A24996" s="174"/>
    </row>
    <row r="24997" spans="1:1">
      <c r="A24997" s="174"/>
    </row>
    <row r="24998" spans="1:1">
      <c r="A24998" s="174"/>
    </row>
    <row r="24999" spans="1:1">
      <c r="A24999" s="174"/>
    </row>
    <row r="25000" spans="1:1">
      <c r="A25000" s="174"/>
    </row>
    <row r="25001" spans="1:1">
      <c r="A25001" s="174"/>
    </row>
    <row r="25002" spans="1:1">
      <c r="A25002" s="174"/>
    </row>
    <row r="25003" spans="1:1">
      <c r="A25003" s="174"/>
    </row>
    <row r="25004" spans="1:1">
      <c r="A25004" s="174"/>
    </row>
    <row r="25005" spans="1:1">
      <c r="A25005" s="174"/>
    </row>
    <row r="25006" spans="1:1">
      <c r="A25006" s="174"/>
    </row>
    <row r="25007" spans="1:1">
      <c r="A25007" s="174"/>
    </row>
    <row r="25008" spans="1:1">
      <c r="A25008" s="174"/>
    </row>
    <row r="25009" spans="1:1">
      <c r="A25009" s="174"/>
    </row>
    <row r="25010" spans="1:1">
      <c r="A25010" s="174"/>
    </row>
    <row r="25011" spans="1:1">
      <c r="A25011" s="174"/>
    </row>
    <row r="25012" spans="1:1">
      <c r="A25012" s="174"/>
    </row>
    <row r="25013" spans="1:1">
      <c r="A25013" s="174"/>
    </row>
    <row r="25014" spans="1:1">
      <c r="A25014" s="174"/>
    </row>
    <row r="25015" spans="1:1">
      <c r="A25015" s="174"/>
    </row>
    <row r="25016" spans="1:1">
      <c r="A25016" s="174"/>
    </row>
    <row r="25017" spans="1:1">
      <c r="A25017" s="174"/>
    </row>
    <row r="25018" spans="1:1">
      <c r="A25018" s="174"/>
    </row>
    <row r="25019" spans="1:1">
      <c r="A25019" s="174"/>
    </row>
    <row r="25020" spans="1:1">
      <c r="A25020" s="174"/>
    </row>
    <row r="25021" spans="1:1">
      <c r="A25021" s="174"/>
    </row>
    <row r="25022" spans="1:1">
      <c r="A25022" s="174"/>
    </row>
    <row r="25023" spans="1:1">
      <c r="A25023" s="174"/>
    </row>
    <row r="25024" spans="1:1">
      <c r="A25024" s="174"/>
    </row>
    <row r="25025" spans="1:1">
      <c r="A25025" s="174"/>
    </row>
    <row r="25026" spans="1:1">
      <c r="A25026" s="174"/>
    </row>
    <row r="25027" spans="1:1">
      <c r="A25027" s="174"/>
    </row>
    <row r="25028" spans="1:1">
      <c r="A25028" s="174"/>
    </row>
    <row r="25029" spans="1:1">
      <c r="A25029" s="174"/>
    </row>
    <row r="25030" spans="1:1">
      <c r="A25030" s="174"/>
    </row>
    <row r="25031" spans="1:1">
      <c r="A25031" s="174"/>
    </row>
    <row r="25032" spans="1:1">
      <c r="A25032" s="174"/>
    </row>
    <row r="25033" spans="1:1">
      <c r="A25033" s="174"/>
    </row>
    <row r="25034" spans="1:1">
      <c r="A25034" s="174"/>
    </row>
    <row r="25035" spans="1:1">
      <c r="A25035" s="174"/>
    </row>
    <row r="25036" spans="1:1">
      <c r="A25036" s="174"/>
    </row>
    <row r="25037" spans="1:1">
      <c r="A25037" s="174"/>
    </row>
    <row r="25038" spans="1:1">
      <c r="A25038" s="174"/>
    </row>
    <row r="25039" spans="1:1">
      <c r="A25039" s="174"/>
    </row>
    <row r="25040" spans="1:1">
      <c r="A25040" s="174"/>
    </row>
    <row r="25041" spans="1:1">
      <c r="A25041" s="174"/>
    </row>
    <row r="25042" spans="1:1">
      <c r="A25042" s="174"/>
    </row>
    <row r="25043" spans="1:1">
      <c r="A25043" s="174"/>
    </row>
    <row r="25044" spans="1:1">
      <c r="A25044" s="174"/>
    </row>
    <row r="25045" spans="1:1">
      <c r="A25045" s="174"/>
    </row>
    <row r="25046" spans="1:1">
      <c r="A25046" s="174"/>
    </row>
    <row r="25047" spans="1:1">
      <c r="A25047" s="174"/>
    </row>
    <row r="25048" spans="1:1">
      <c r="A25048" s="174"/>
    </row>
    <row r="25049" spans="1:1">
      <c r="A25049" s="174"/>
    </row>
    <row r="25050" spans="1:1">
      <c r="A25050" s="174"/>
    </row>
    <row r="25051" spans="1:1">
      <c r="A25051" s="174"/>
    </row>
    <row r="25052" spans="1:1">
      <c r="A25052" s="174"/>
    </row>
    <row r="25053" spans="1:1">
      <c r="A25053" s="174"/>
    </row>
    <row r="25054" spans="1:1">
      <c r="A25054" s="174"/>
    </row>
    <row r="25055" spans="1:1">
      <c r="A25055" s="174"/>
    </row>
    <row r="25056" spans="1:1">
      <c r="A25056" s="174"/>
    </row>
    <row r="25057" spans="1:1">
      <c r="A25057" s="174"/>
    </row>
    <row r="25058" spans="1:1">
      <c r="A25058" s="174"/>
    </row>
    <row r="25059" spans="1:1">
      <c r="A25059" s="174"/>
    </row>
    <row r="25060" spans="1:1">
      <c r="A25060" s="174"/>
    </row>
    <row r="25061" spans="1:1">
      <c r="A25061" s="174"/>
    </row>
    <row r="25062" spans="1:1">
      <c r="A25062" s="174"/>
    </row>
    <row r="25063" spans="1:1">
      <c r="A25063" s="174"/>
    </row>
    <row r="25064" spans="1:1">
      <c r="A25064" s="174"/>
    </row>
    <row r="25065" spans="1:1">
      <c r="A25065" s="174"/>
    </row>
    <row r="25066" spans="1:1">
      <c r="A25066" s="174"/>
    </row>
    <row r="25067" spans="1:1">
      <c r="A25067" s="174"/>
    </row>
    <row r="25068" spans="1:1">
      <c r="A25068" s="174"/>
    </row>
    <row r="25069" spans="1:1">
      <c r="A25069" s="174"/>
    </row>
    <row r="25070" spans="1:1">
      <c r="A25070" s="174"/>
    </row>
    <row r="25071" spans="1:1">
      <c r="A25071" s="174"/>
    </row>
    <row r="25072" spans="1:1">
      <c r="A25072" s="174"/>
    </row>
    <row r="25073" spans="1:1">
      <c r="A25073" s="174"/>
    </row>
    <row r="25074" spans="1:1">
      <c r="A25074" s="174"/>
    </row>
    <row r="25075" spans="1:1">
      <c r="A25075" s="174"/>
    </row>
    <row r="25076" spans="1:1">
      <c r="A25076" s="174"/>
    </row>
    <row r="25077" spans="1:1">
      <c r="A25077" s="174"/>
    </row>
    <row r="25078" spans="1:1">
      <c r="A25078" s="174"/>
    </row>
    <row r="25079" spans="1:1">
      <c r="A25079" s="174"/>
    </row>
    <row r="25080" spans="1:1">
      <c r="A25080" s="174"/>
    </row>
    <row r="25081" spans="1:1">
      <c r="A25081" s="174"/>
    </row>
    <row r="25082" spans="1:1">
      <c r="A25082" s="174"/>
    </row>
    <row r="25083" spans="1:1">
      <c r="A25083" s="174"/>
    </row>
    <row r="25084" spans="1:1">
      <c r="A25084" s="174"/>
    </row>
    <row r="25085" spans="1:1">
      <c r="A25085" s="174"/>
    </row>
    <row r="25086" spans="1:1">
      <c r="A25086" s="174"/>
    </row>
    <row r="25087" spans="1:1">
      <c r="A25087" s="174"/>
    </row>
    <row r="25088" spans="1:1">
      <c r="A25088" s="174"/>
    </row>
    <row r="25089" spans="1:1">
      <c r="A25089" s="174"/>
    </row>
    <row r="25090" spans="1:1">
      <c r="A25090" s="174"/>
    </row>
    <row r="25091" spans="1:1">
      <c r="A25091" s="174"/>
    </row>
    <row r="25092" spans="1:1">
      <c r="A25092" s="174"/>
    </row>
    <row r="25093" spans="1:1">
      <c r="A25093" s="174"/>
    </row>
    <row r="25094" spans="1:1">
      <c r="A25094" s="174"/>
    </row>
    <row r="25095" spans="1:1">
      <c r="A25095" s="174"/>
    </row>
    <row r="25096" spans="1:1">
      <c r="A25096" s="174"/>
    </row>
    <row r="25097" spans="1:1">
      <c r="A25097" s="174"/>
    </row>
    <row r="25098" spans="1:1">
      <c r="A25098" s="174"/>
    </row>
    <row r="25099" spans="1:1">
      <c r="A25099" s="174"/>
    </row>
    <row r="25100" spans="1:1">
      <c r="A25100" s="174"/>
    </row>
    <row r="25101" spans="1:1">
      <c r="A25101" s="174"/>
    </row>
    <row r="25102" spans="1:1">
      <c r="A25102" s="174"/>
    </row>
    <row r="25103" spans="1:1">
      <c r="A25103" s="174"/>
    </row>
    <row r="25104" spans="1:1">
      <c r="A25104" s="174"/>
    </row>
    <row r="25105" spans="1:1">
      <c r="A25105" s="174"/>
    </row>
    <row r="25106" spans="1:1">
      <c r="A25106" s="174"/>
    </row>
    <row r="25107" spans="1:1">
      <c r="A25107" s="174"/>
    </row>
    <row r="25108" spans="1:1">
      <c r="A25108" s="174"/>
    </row>
    <row r="25109" spans="1:1">
      <c r="A25109" s="174"/>
    </row>
    <row r="25110" spans="1:1">
      <c r="A25110" s="174"/>
    </row>
    <row r="25111" spans="1:1">
      <c r="A25111" s="174"/>
    </row>
    <row r="25112" spans="1:1">
      <c r="A25112" s="174"/>
    </row>
    <row r="25113" spans="1:1">
      <c r="A25113" s="174"/>
    </row>
    <row r="25114" spans="1:1">
      <c r="A25114" s="174"/>
    </row>
    <row r="25115" spans="1:1">
      <c r="A25115" s="174"/>
    </row>
    <row r="25116" spans="1:1">
      <c r="A25116" s="174"/>
    </row>
    <row r="25117" spans="1:1">
      <c r="A25117" s="174"/>
    </row>
    <row r="25118" spans="1:1">
      <c r="A25118" s="174"/>
    </row>
    <row r="25119" spans="1:1">
      <c r="A25119" s="174"/>
    </row>
    <row r="25120" spans="1:1">
      <c r="A25120" s="174"/>
    </row>
    <row r="25121" spans="1:1">
      <c r="A25121" s="174"/>
    </row>
    <row r="25122" spans="1:1">
      <c r="A25122" s="174"/>
    </row>
    <row r="25123" spans="1:1">
      <c r="A25123" s="174"/>
    </row>
    <row r="25124" spans="1:1">
      <c r="A25124" s="174"/>
    </row>
    <row r="25125" spans="1:1">
      <c r="A25125" s="174"/>
    </row>
    <row r="25126" spans="1:1">
      <c r="A25126" s="174"/>
    </row>
    <row r="25127" spans="1:1">
      <c r="A25127" s="174"/>
    </row>
    <row r="25128" spans="1:1">
      <c r="A25128" s="174"/>
    </row>
    <row r="25129" spans="1:1">
      <c r="A25129" s="174"/>
    </row>
    <row r="25130" spans="1:1">
      <c r="A25130" s="174"/>
    </row>
    <row r="25131" spans="1:1">
      <c r="A25131" s="174"/>
    </row>
    <row r="25132" spans="1:1">
      <c r="A25132" s="174"/>
    </row>
    <row r="25133" spans="1:1">
      <c r="A25133" s="174"/>
    </row>
    <row r="25134" spans="1:1">
      <c r="A25134" s="174"/>
    </row>
    <row r="25135" spans="1:1">
      <c r="A25135" s="174"/>
    </row>
    <row r="25136" spans="1:1">
      <c r="A25136" s="174"/>
    </row>
    <row r="25137" spans="1:1">
      <c r="A25137" s="174"/>
    </row>
    <row r="25138" spans="1:1">
      <c r="A25138" s="174"/>
    </row>
    <row r="25139" spans="1:1">
      <c r="A25139" s="174"/>
    </row>
    <row r="25140" spans="1:1">
      <c r="A25140" s="174"/>
    </row>
    <row r="25141" spans="1:1">
      <c r="A25141" s="174"/>
    </row>
    <row r="25142" spans="1:1">
      <c r="A25142" s="174"/>
    </row>
    <row r="25143" spans="1:1">
      <c r="A25143" s="174"/>
    </row>
    <row r="25144" spans="1:1">
      <c r="A25144" s="174"/>
    </row>
    <row r="25145" spans="1:1">
      <c r="A25145" s="174"/>
    </row>
    <row r="25146" spans="1:1">
      <c r="A25146" s="174"/>
    </row>
    <row r="25147" spans="1:1">
      <c r="A25147" s="174"/>
    </row>
    <row r="25148" spans="1:1">
      <c r="A25148" s="174"/>
    </row>
    <row r="25149" spans="1:1">
      <c r="A25149" s="174"/>
    </row>
    <row r="25150" spans="1:1">
      <c r="A25150" s="174"/>
    </row>
    <row r="25151" spans="1:1">
      <c r="A25151" s="174"/>
    </row>
    <row r="25152" spans="1:1">
      <c r="A25152" s="174"/>
    </row>
    <row r="25153" spans="1:1">
      <c r="A25153" s="174"/>
    </row>
    <row r="25154" spans="1:1">
      <c r="A25154" s="174"/>
    </row>
    <row r="25155" spans="1:1">
      <c r="A25155" s="174"/>
    </row>
    <row r="25156" spans="1:1">
      <c r="A25156" s="174"/>
    </row>
    <row r="25157" spans="1:1">
      <c r="A25157" s="174"/>
    </row>
    <row r="25158" spans="1:1">
      <c r="A25158" s="174"/>
    </row>
    <row r="25159" spans="1:1">
      <c r="A25159" s="174"/>
    </row>
    <row r="25160" spans="1:1">
      <c r="A25160" s="174"/>
    </row>
    <row r="25161" spans="1:1">
      <c r="A25161" s="174"/>
    </row>
    <row r="25162" spans="1:1">
      <c r="A25162" s="174"/>
    </row>
    <row r="25163" spans="1:1">
      <c r="A25163" s="174"/>
    </row>
    <row r="25164" spans="1:1">
      <c r="A25164" s="174"/>
    </row>
    <row r="25165" spans="1:1">
      <c r="A25165" s="174"/>
    </row>
    <row r="25166" spans="1:1">
      <c r="A25166" s="174"/>
    </row>
    <row r="25167" spans="1:1">
      <c r="A25167" s="174"/>
    </row>
    <row r="25168" spans="1:1">
      <c r="A25168" s="174"/>
    </row>
    <row r="25169" spans="1:1">
      <c r="A25169" s="174"/>
    </row>
    <row r="25170" spans="1:1">
      <c r="A25170" s="174"/>
    </row>
    <row r="25171" spans="1:1">
      <c r="A25171" s="174"/>
    </row>
    <row r="25172" spans="1:1">
      <c r="A25172" s="174"/>
    </row>
    <row r="25173" spans="1:1">
      <c r="A25173" s="174"/>
    </row>
    <row r="25174" spans="1:1">
      <c r="A25174" s="174"/>
    </row>
    <row r="25175" spans="1:1">
      <c r="A25175" s="174"/>
    </row>
    <row r="25176" spans="1:1">
      <c r="A25176" s="174"/>
    </row>
    <row r="25177" spans="1:1">
      <c r="A25177" s="174"/>
    </row>
    <row r="25178" spans="1:1">
      <c r="A25178" s="174"/>
    </row>
    <row r="25179" spans="1:1">
      <c r="A25179" s="174"/>
    </row>
    <row r="25180" spans="1:1">
      <c r="A25180" s="174"/>
    </row>
    <row r="25181" spans="1:1">
      <c r="A25181" s="174"/>
    </row>
    <row r="25182" spans="1:1">
      <c r="A25182" s="174"/>
    </row>
    <row r="25183" spans="1:1">
      <c r="A25183" s="174"/>
    </row>
    <row r="25184" spans="1:1">
      <c r="A25184" s="174"/>
    </row>
    <row r="25185" spans="1:1">
      <c r="A25185" s="174"/>
    </row>
    <row r="25186" spans="1:1">
      <c r="A25186" s="174"/>
    </row>
    <row r="25187" spans="1:1">
      <c r="A25187" s="174"/>
    </row>
    <row r="25188" spans="1:1">
      <c r="A25188" s="174"/>
    </row>
    <row r="25189" spans="1:1">
      <c r="A25189" s="174"/>
    </row>
    <row r="25190" spans="1:1">
      <c r="A25190" s="174"/>
    </row>
    <row r="25191" spans="1:1">
      <c r="A25191" s="174"/>
    </row>
    <row r="25192" spans="1:1">
      <c r="A25192" s="174"/>
    </row>
    <row r="25193" spans="1:1">
      <c r="A25193" s="174"/>
    </row>
    <row r="25194" spans="1:1">
      <c r="A25194" s="174"/>
    </row>
    <row r="25195" spans="1:1">
      <c r="A25195" s="174"/>
    </row>
    <row r="25196" spans="1:1">
      <c r="A25196" s="174"/>
    </row>
    <row r="25197" spans="1:1">
      <c r="A25197" s="174"/>
    </row>
    <row r="25198" spans="1:1">
      <c r="A25198" s="174"/>
    </row>
    <row r="25199" spans="1:1">
      <c r="A25199" s="174"/>
    </row>
    <row r="25200" spans="1:1">
      <c r="A25200" s="174"/>
    </row>
    <row r="25201" spans="1:1">
      <c r="A25201" s="174"/>
    </row>
    <row r="25202" spans="1:1">
      <c r="A25202" s="174"/>
    </row>
    <row r="25203" spans="1:1">
      <c r="A25203" s="174"/>
    </row>
    <row r="25204" spans="1:1">
      <c r="A25204" s="174"/>
    </row>
    <row r="25205" spans="1:1">
      <c r="A25205" s="174"/>
    </row>
    <row r="25206" spans="1:1">
      <c r="A25206" s="174"/>
    </row>
    <row r="25207" spans="1:1">
      <c r="A25207" s="174"/>
    </row>
    <row r="25208" spans="1:1">
      <c r="A25208" s="174"/>
    </row>
    <row r="25209" spans="1:1">
      <c r="A25209" s="174"/>
    </row>
    <row r="25210" spans="1:1">
      <c r="A25210" s="174"/>
    </row>
    <row r="25211" spans="1:1">
      <c r="A25211" s="174"/>
    </row>
    <row r="25212" spans="1:1">
      <c r="A25212" s="174"/>
    </row>
    <row r="25213" spans="1:1">
      <c r="A25213" s="174"/>
    </row>
    <row r="25214" spans="1:1">
      <c r="A25214" s="174"/>
    </row>
    <row r="25215" spans="1:1">
      <c r="A25215" s="174"/>
    </row>
    <row r="25216" spans="1:1">
      <c r="A25216" s="174"/>
    </row>
    <row r="25217" spans="1:1">
      <c r="A25217" s="174"/>
    </row>
    <row r="25218" spans="1:1">
      <c r="A25218" s="174"/>
    </row>
    <row r="25219" spans="1:1">
      <c r="A25219" s="174"/>
    </row>
    <row r="25220" spans="1:1">
      <c r="A25220" s="174"/>
    </row>
    <row r="25221" spans="1:1">
      <c r="A25221" s="174"/>
    </row>
    <row r="25222" spans="1:1">
      <c r="A25222" s="174"/>
    </row>
    <row r="25223" spans="1:1">
      <c r="A25223" s="174"/>
    </row>
    <row r="25224" spans="1:1">
      <c r="A25224" s="174"/>
    </row>
    <row r="25225" spans="1:1">
      <c r="A25225" s="174"/>
    </row>
    <row r="25226" spans="1:1">
      <c r="A25226" s="174"/>
    </row>
    <row r="25227" spans="1:1">
      <c r="A25227" s="174"/>
    </row>
    <row r="25228" spans="1:1">
      <c r="A25228" s="174"/>
    </row>
    <row r="25229" spans="1:1">
      <c r="A25229" s="174"/>
    </row>
    <row r="25230" spans="1:1">
      <c r="A25230" s="174"/>
    </row>
    <row r="25231" spans="1:1">
      <c r="A25231" s="174"/>
    </row>
    <row r="25232" spans="1:1">
      <c r="A25232" s="174"/>
    </row>
    <row r="25233" spans="1:1">
      <c r="A25233" s="174"/>
    </row>
    <row r="25234" spans="1:1">
      <c r="A25234" s="174"/>
    </row>
    <row r="25235" spans="1:1">
      <c r="A25235" s="174"/>
    </row>
    <row r="25236" spans="1:1">
      <c r="A25236" s="174"/>
    </row>
    <row r="25237" spans="1:1">
      <c r="A25237" s="174"/>
    </row>
    <row r="25238" spans="1:1">
      <c r="A25238" s="174"/>
    </row>
    <row r="25239" spans="1:1">
      <c r="A25239" s="174"/>
    </row>
    <row r="25240" spans="1:1">
      <c r="A25240" s="174"/>
    </row>
    <row r="25241" spans="1:1">
      <c r="A25241" s="174"/>
    </row>
    <row r="25242" spans="1:1">
      <c r="A25242" s="174"/>
    </row>
    <row r="25243" spans="1:1">
      <c r="A25243" s="174"/>
    </row>
    <row r="25244" spans="1:1">
      <c r="A25244" s="174"/>
    </row>
    <row r="25245" spans="1:1">
      <c r="A25245" s="174"/>
    </row>
    <row r="25246" spans="1:1">
      <c r="A25246" s="174"/>
    </row>
    <row r="25247" spans="1:1">
      <c r="A25247" s="174"/>
    </row>
    <row r="25248" spans="1:1">
      <c r="A25248" s="174"/>
    </row>
    <row r="25249" spans="1:1">
      <c r="A25249" s="174"/>
    </row>
    <row r="25250" spans="1:1">
      <c r="A25250" s="174"/>
    </row>
    <row r="25251" spans="1:1">
      <c r="A25251" s="174"/>
    </row>
    <row r="25252" spans="1:1">
      <c r="A25252" s="174"/>
    </row>
    <row r="25253" spans="1:1">
      <c r="A25253" s="174"/>
    </row>
    <row r="25254" spans="1:1">
      <c r="A25254" s="174"/>
    </row>
    <row r="25255" spans="1:1">
      <c r="A25255" s="174"/>
    </row>
    <row r="25256" spans="1:1">
      <c r="A25256" s="174"/>
    </row>
    <row r="25257" spans="1:1">
      <c r="A25257" s="174"/>
    </row>
    <row r="25258" spans="1:1">
      <c r="A25258" s="174"/>
    </row>
    <row r="25259" spans="1:1">
      <c r="A25259" s="174"/>
    </row>
    <row r="25260" spans="1:1">
      <c r="A25260" s="174"/>
    </row>
    <row r="25261" spans="1:1">
      <c r="A25261" s="174"/>
    </row>
    <row r="25262" spans="1:1">
      <c r="A25262" s="174"/>
    </row>
    <row r="25263" spans="1:1">
      <c r="A25263" s="174"/>
    </row>
    <row r="25264" spans="1:1">
      <c r="A25264" s="174"/>
    </row>
    <row r="25265" spans="1:1">
      <c r="A25265" s="174"/>
    </row>
    <row r="25266" spans="1:1">
      <c r="A25266" s="174"/>
    </row>
    <row r="25267" spans="1:1">
      <c r="A25267" s="174"/>
    </row>
    <row r="25268" spans="1:1">
      <c r="A25268" s="174"/>
    </row>
    <row r="25269" spans="1:1">
      <c r="A25269" s="174"/>
    </row>
    <row r="25270" spans="1:1">
      <c r="A25270" s="174"/>
    </row>
    <row r="25271" spans="1:1">
      <c r="A25271" s="174"/>
    </row>
    <row r="25272" spans="1:1">
      <c r="A25272" s="174"/>
    </row>
    <row r="25273" spans="1:1">
      <c r="A25273" s="174"/>
    </row>
    <row r="25274" spans="1:1">
      <c r="A25274" s="174"/>
    </row>
    <row r="25275" spans="1:1">
      <c r="A25275" s="174"/>
    </row>
    <row r="25276" spans="1:1">
      <c r="A25276" s="174"/>
    </row>
    <row r="25277" spans="1:1">
      <c r="A25277" s="174"/>
    </row>
    <row r="25278" spans="1:1">
      <c r="A25278" s="174"/>
    </row>
    <row r="25279" spans="1:1">
      <c r="A25279" s="174"/>
    </row>
    <row r="25280" spans="1:1">
      <c r="A25280" s="174"/>
    </row>
    <row r="25281" spans="1:1">
      <c r="A25281" s="174"/>
    </row>
    <row r="25282" spans="1:1">
      <c r="A25282" s="174"/>
    </row>
    <row r="25283" spans="1:1">
      <c r="A25283" s="174"/>
    </row>
    <row r="25284" spans="1:1">
      <c r="A25284" s="174"/>
    </row>
    <row r="25285" spans="1:1">
      <c r="A25285" s="174"/>
    </row>
    <row r="25286" spans="1:1">
      <c r="A25286" s="174"/>
    </row>
    <row r="25287" spans="1:1">
      <c r="A25287" s="174"/>
    </row>
    <row r="25288" spans="1:1">
      <c r="A25288" s="174"/>
    </row>
    <row r="25289" spans="1:1">
      <c r="A25289" s="174"/>
    </row>
    <row r="25290" spans="1:1">
      <c r="A25290" s="174"/>
    </row>
    <row r="25291" spans="1:1">
      <c r="A25291" s="174"/>
    </row>
    <row r="25292" spans="1:1">
      <c r="A25292" s="174"/>
    </row>
    <row r="25293" spans="1:1">
      <c r="A25293" s="174"/>
    </row>
    <row r="25294" spans="1:1">
      <c r="A25294" s="174"/>
    </row>
    <row r="25295" spans="1:1">
      <c r="A25295" s="174"/>
    </row>
    <row r="25296" spans="1:1">
      <c r="A25296" s="174"/>
    </row>
    <row r="25297" spans="1:1">
      <c r="A25297" s="174"/>
    </row>
    <row r="25298" spans="1:1">
      <c r="A25298" s="174"/>
    </row>
    <row r="25299" spans="1:1">
      <c r="A25299" s="174"/>
    </row>
    <row r="25300" spans="1:1">
      <c r="A25300" s="174"/>
    </row>
    <row r="25301" spans="1:1">
      <c r="A25301" s="174"/>
    </row>
    <row r="25302" spans="1:1">
      <c r="A25302" s="174"/>
    </row>
    <row r="25303" spans="1:1">
      <c r="A25303" s="174"/>
    </row>
    <row r="25304" spans="1:1">
      <c r="A25304" s="174"/>
    </row>
    <row r="25305" spans="1:1">
      <c r="A25305" s="174"/>
    </row>
    <row r="25306" spans="1:1">
      <c r="A25306" s="174"/>
    </row>
    <row r="25307" spans="1:1">
      <c r="A25307" s="174"/>
    </row>
    <row r="25308" spans="1:1">
      <c r="A25308" s="174"/>
    </row>
    <row r="25309" spans="1:1">
      <c r="A25309" s="174"/>
    </row>
    <row r="25310" spans="1:1">
      <c r="A25310" s="174"/>
    </row>
    <row r="25311" spans="1:1">
      <c r="A25311" s="174"/>
    </row>
    <row r="25312" spans="1:1">
      <c r="A25312" s="174"/>
    </row>
    <row r="25313" spans="1:1">
      <c r="A25313" s="174"/>
    </row>
    <row r="25314" spans="1:1">
      <c r="A25314" s="174"/>
    </row>
    <row r="25315" spans="1:1">
      <c r="A25315" s="174"/>
    </row>
    <row r="25316" spans="1:1">
      <c r="A25316" s="174"/>
    </row>
    <row r="25317" spans="1:1">
      <c r="A25317" s="174"/>
    </row>
    <row r="25318" spans="1:1">
      <c r="A25318" s="174"/>
    </row>
    <row r="25319" spans="1:1">
      <c r="A25319" s="174"/>
    </row>
    <row r="25320" spans="1:1">
      <c r="A25320" s="174"/>
    </row>
    <row r="25321" spans="1:1">
      <c r="A25321" s="174"/>
    </row>
    <row r="25322" spans="1:1">
      <c r="A25322" s="174"/>
    </row>
    <row r="25323" spans="1:1">
      <c r="A25323" s="174"/>
    </row>
    <row r="25324" spans="1:1">
      <c r="A25324" s="174"/>
    </row>
    <row r="25325" spans="1:1">
      <c r="A25325" s="174"/>
    </row>
    <row r="25326" spans="1:1">
      <c r="A25326" s="174"/>
    </row>
    <row r="25327" spans="1:1">
      <c r="A25327" s="174"/>
    </row>
    <row r="25328" spans="1:1">
      <c r="A25328" s="174"/>
    </row>
    <row r="25329" spans="1:1">
      <c r="A25329" s="174"/>
    </row>
    <row r="25330" spans="1:1">
      <c r="A25330" s="174"/>
    </row>
    <row r="25331" spans="1:1">
      <c r="A25331" s="174"/>
    </row>
    <row r="25332" spans="1:1">
      <c r="A25332" s="174"/>
    </row>
    <row r="25333" spans="1:1">
      <c r="A25333" s="174"/>
    </row>
    <row r="25334" spans="1:1">
      <c r="A25334" s="174"/>
    </row>
    <row r="25335" spans="1:1">
      <c r="A25335" s="174"/>
    </row>
    <row r="25336" spans="1:1">
      <c r="A25336" s="174"/>
    </row>
    <row r="25337" spans="1:1">
      <c r="A25337" s="174"/>
    </row>
    <row r="25338" spans="1:1">
      <c r="A25338" s="174"/>
    </row>
    <row r="25339" spans="1:1">
      <c r="A25339" s="174"/>
    </row>
    <row r="25340" spans="1:1">
      <c r="A25340" s="174"/>
    </row>
    <row r="25341" spans="1:1">
      <c r="A25341" s="174"/>
    </row>
    <row r="25342" spans="1:1">
      <c r="A25342" s="174"/>
    </row>
    <row r="25343" spans="1:1">
      <c r="A25343" s="174"/>
    </row>
    <row r="25344" spans="1:1">
      <c r="A25344" s="174"/>
    </row>
    <row r="25345" spans="1:1">
      <c r="A25345" s="174"/>
    </row>
    <row r="25346" spans="1:1">
      <c r="A25346" s="174"/>
    </row>
    <row r="25347" spans="1:1">
      <c r="A25347" s="174"/>
    </row>
    <row r="25348" spans="1:1">
      <c r="A25348" s="174"/>
    </row>
    <row r="25349" spans="1:1">
      <c r="A25349" s="174"/>
    </row>
    <row r="25350" spans="1:1">
      <c r="A25350" s="174"/>
    </row>
    <row r="25351" spans="1:1">
      <c r="A25351" s="174"/>
    </row>
    <row r="25352" spans="1:1">
      <c r="A25352" s="174"/>
    </row>
    <row r="25353" spans="1:1">
      <c r="A25353" s="174"/>
    </row>
    <row r="25354" spans="1:1">
      <c r="A25354" s="174"/>
    </row>
    <row r="25355" spans="1:1">
      <c r="A25355" s="174"/>
    </row>
    <row r="25356" spans="1:1">
      <c r="A25356" s="174"/>
    </row>
    <row r="25357" spans="1:1">
      <c r="A25357" s="174"/>
    </row>
    <row r="25358" spans="1:1">
      <c r="A25358" s="174"/>
    </row>
    <row r="25359" spans="1:1">
      <c r="A25359" s="174"/>
    </row>
    <row r="25360" spans="1:1">
      <c r="A25360" s="174"/>
    </row>
    <row r="25361" spans="1:1">
      <c r="A25361" s="174"/>
    </row>
    <row r="25362" spans="1:1">
      <c r="A25362" s="174"/>
    </row>
    <row r="25363" spans="1:1">
      <c r="A25363" s="174"/>
    </row>
    <row r="25364" spans="1:1">
      <c r="A25364" s="174"/>
    </row>
    <row r="25365" spans="1:1">
      <c r="A25365" s="174"/>
    </row>
    <row r="25366" spans="1:1">
      <c r="A25366" s="174"/>
    </row>
    <row r="25367" spans="1:1">
      <c r="A25367" s="174"/>
    </row>
    <row r="25368" spans="1:1">
      <c r="A25368" s="174"/>
    </row>
    <row r="25369" spans="1:1">
      <c r="A25369" s="174"/>
    </row>
    <row r="25370" spans="1:1">
      <c r="A25370" s="174"/>
    </row>
    <row r="25371" spans="1:1">
      <c r="A25371" s="174"/>
    </row>
    <row r="25372" spans="1:1">
      <c r="A25372" s="174"/>
    </row>
    <row r="25373" spans="1:1">
      <c r="A25373" s="174"/>
    </row>
    <row r="25374" spans="1:1">
      <c r="A25374" s="174"/>
    </row>
    <row r="25375" spans="1:1">
      <c r="A25375" s="174"/>
    </row>
    <row r="25376" spans="1:1">
      <c r="A25376" s="174"/>
    </row>
    <row r="25377" spans="1:1">
      <c r="A25377" s="174"/>
    </row>
    <row r="25378" spans="1:1">
      <c r="A25378" s="174"/>
    </row>
    <row r="25379" spans="1:1">
      <c r="A25379" s="174"/>
    </row>
    <row r="25380" spans="1:1">
      <c r="A25380" s="174"/>
    </row>
    <row r="25381" spans="1:1">
      <c r="A25381" s="174"/>
    </row>
    <row r="25382" spans="1:1">
      <c r="A25382" s="174"/>
    </row>
    <row r="25383" spans="1:1">
      <c r="A25383" s="174"/>
    </row>
    <row r="25384" spans="1:1">
      <c r="A25384" s="174"/>
    </row>
    <row r="25385" spans="1:1">
      <c r="A25385" s="174"/>
    </row>
    <row r="25386" spans="1:1">
      <c r="A25386" s="174"/>
    </row>
    <row r="25387" spans="1:1">
      <c r="A25387" s="174"/>
    </row>
    <row r="25388" spans="1:1">
      <c r="A25388" s="174"/>
    </row>
    <row r="25389" spans="1:1">
      <c r="A25389" s="174"/>
    </row>
    <row r="25390" spans="1:1">
      <c r="A25390" s="174"/>
    </row>
    <row r="25391" spans="1:1">
      <c r="A25391" s="174"/>
    </row>
    <row r="25392" spans="1:1">
      <c r="A25392" s="174"/>
    </row>
    <row r="25393" spans="1:1">
      <c r="A25393" s="174"/>
    </row>
    <row r="25394" spans="1:1">
      <c r="A25394" s="174"/>
    </row>
    <row r="25395" spans="1:1">
      <c r="A25395" s="174"/>
    </row>
    <row r="25396" spans="1:1">
      <c r="A25396" s="174"/>
    </row>
    <row r="25397" spans="1:1">
      <c r="A25397" s="174"/>
    </row>
    <row r="25398" spans="1:1">
      <c r="A25398" s="174"/>
    </row>
    <row r="25399" spans="1:1">
      <c r="A25399" s="174"/>
    </row>
    <row r="25400" spans="1:1">
      <c r="A25400" s="174"/>
    </row>
    <row r="25401" spans="1:1">
      <c r="A25401" s="174"/>
    </row>
    <row r="25402" spans="1:1">
      <c r="A25402" s="174"/>
    </row>
    <row r="25403" spans="1:1">
      <c r="A25403" s="174"/>
    </row>
    <row r="25404" spans="1:1">
      <c r="A25404" s="174"/>
    </row>
    <row r="25405" spans="1:1">
      <c r="A25405" s="174"/>
    </row>
    <row r="25406" spans="1:1">
      <c r="A25406" s="174"/>
    </row>
    <row r="25407" spans="1:1">
      <c r="A25407" s="174"/>
    </row>
    <row r="25408" spans="1:1">
      <c r="A25408" s="174"/>
    </row>
    <row r="25409" spans="1:1">
      <c r="A25409" s="174"/>
    </row>
    <row r="25410" spans="1:1">
      <c r="A25410" s="174"/>
    </row>
    <row r="25411" spans="1:1">
      <c r="A25411" s="174"/>
    </row>
    <row r="25412" spans="1:1">
      <c r="A25412" s="174"/>
    </row>
    <row r="25413" spans="1:1">
      <c r="A25413" s="174"/>
    </row>
    <row r="25414" spans="1:1">
      <c r="A25414" s="174"/>
    </row>
    <row r="25415" spans="1:1">
      <c r="A25415" s="174"/>
    </row>
    <row r="25416" spans="1:1">
      <c r="A25416" s="174"/>
    </row>
    <row r="25417" spans="1:1">
      <c r="A25417" s="174"/>
    </row>
    <row r="25418" spans="1:1">
      <c r="A25418" s="174"/>
    </row>
    <row r="25419" spans="1:1">
      <c r="A25419" s="174"/>
    </row>
    <row r="25420" spans="1:1">
      <c r="A25420" s="174"/>
    </row>
    <row r="25421" spans="1:1">
      <c r="A25421" s="174"/>
    </row>
    <row r="25422" spans="1:1">
      <c r="A25422" s="174"/>
    </row>
    <row r="25423" spans="1:1">
      <c r="A25423" s="174"/>
    </row>
    <row r="25424" spans="1:1">
      <c r="A25424" s="174"/>
    </row>
    <row r="25425" spans="1:1">
      <c r="A25425" s="174"/>
    </row>
    <row r="25426" spans="1:1">
      <c r="A25426" s="174"/>
    </row>
    <row r="25427" spans="1:1">
      <c r="A25427" s="174"/>
    </row>
    <row r="25428" spans="1:1">
      <c r="A25428" s="174"/>
    </row>
    <row r="25429" spans="1:1">
      <c r="A25429" s="174"/>
    </row>
    <row r="25430" spans="1:1">
      <c r="A25430" s="174"/>
    </row>
    <row r="25431" spans="1:1">
      <c r="A25431" s="174"/>
    </row>
    <row r="25432" spans="1:1">
      <c r="A25432" s="174"/>
    </row>
    <row r="25433" spans="1:1">
      <c r="A25433" s="174"/>
    </row>
    <row r="25434" spans="1:1">
      <c r="A25434" s="174"/>
    </row>
    <row r="25435" spans="1:1">
      <c r="A25435" s="174"/>
    </row>
    <row r="25436" spans="1:1">
      <c r="A25436" s="174"/>
    </row>
    <row r="25437" spans="1:1">
      <c r="A25437" s="174"/>
    </row>
    <row r="25438" spans="1:1">
      <c r="A25438" s="174"/>
    </row>
    <row r="25439" spans="1:1">
      <c r="A25439" s="174"/>
    </row>
    <row r="25440" spans="1:1">
      <c r="A25440" s="174"/>
    </row>
    <row r="25441" spans="1:1">
      <c r="A25441" s="174"/>
    </row>
    <row r="25442" spans="1:1">
      <c r="A25442" s="174"/>
    </row>
    <row r="25443" spans="1:1">
      <c r="A25443" s="174"/>
    </row>
    <row r="25444" spans="1:1">
      <c r="A25444" s="174"/>
    </row>
    <row r="25445" spans="1:1">
      <c r="A25445" s="174"/>
    </row>
    <row r="25446" spans="1:1">
      <c r="A25446" s="174"/>
    </row>
    <row r="25447" spans="1:1">
      <c r="A25447" s="174"/>
    </row>
    <row r="25448" spans="1:1">
      <c r="A25448" s="174"/>
    </row>
    <row r="25449" spans="1:1">
      <c r="A25449" s="174"/>
    </row>
    <row r="25450" spans="1:1">
      <c r="A25450" s="174"/>
    </row>
    <row r="25451" spans="1:1">
      <c r="A25451" s="174"/>
    </row>
    <row r="25452" spans="1:1">
      <c r="A25452" s="174"/>
    </row>
    <row r="25453" spans="1:1">
      <c r="A25453" s="174"/>
    </row>
    <row r="25454" spans="1:1">
      <c r="A25454" s="174"/>
    </row>
    <row r="25455" spans="1:1">
      <c r="A25455" s="174"/>
    </row>
    <row r="25456" spans="1:1">
      <c r="A25456" s="174"/>
    </row>
    <row r="25457" spans="1:1">
      <c r="A25457" s="174"/>
    </row>
    <row r="25458" spans="1:1">
      <c r="A25458" s="174"/>
    </row>
    <row r="25459" spans="1:1">
      <c r="A25459" s="174"/>
    </row>
    <row r="25460" spans="1:1">
      <c r="A25460" s="174"/>
    </row>
    <row r="25461" spans="1:1">
      <c r="A25461" s="174"/>
    </row>
    <row r="25462" spans="1:1">
      <c r="A25462" s="174"/>
    </row>
    <row r="25463" spans="1:1">
      <c r="A25463" s="174"/>
    </row>
    <row r="25464" spans="1:1">
      <c r="A25464" s="174"/>
    </row>
    <row r="25465" spans="1:1">
      <c r="A25465" s="174"/>
    </row>
    <row r="25466" spans="1:1">
      <c r="A25466" s="174"/>
    </row>
    <row r="25467" spans="1:1">
      <c r="A25467" s="174"/>
    </row>
    <row r="25468" spans="1:1">
      <c r="A25468" s="174"/>
    </row>
    <row r="25469" spans="1:1">
      <c r="A25469" s="174"/>
    </row>
    <row r="25470" spans="1:1">
      <c r="A25470" s="174"/>
    </row>
    <row r="25471" spans="1:1">
      <c r="A25471" s="174"/>
    </row>
    <row r="25472" spans="1:1">
      <c r="A25472" s="174"/>
    </row>
    <row r="25473" spans="1:1">
      <c r="A25473" s="174"/>
    </row>
    <row r="25474" spans="1:1">
      <c r="A25474" s="174"/>
    </row>
    <row r="25475" spans="1:1">
      <c r="A25475" s="174"/>
    </row>
    <row r="25476" spans="1:1">
      <c r="A25476" s="174"/>
    </row>
    <row r="25477" spans="1:1">
      <c r="A25477" s="174"/>
    </row>
    <row r="25478" spans="1:1">
      <c r="A25478" s="174"/>
    </row>
    <row r="25479" spans="1:1">
      <c r="A25479" s="174"/>
    </row>
    <row r="25480" spans="1:1">
      <c r="A25480" s="174"/>
    </row>
    <row r="25481" spans="1:1">
      <c r="A25481" s="174"/>
    </row>
    <row r="25482" spans="1:1">
      <c r="A25482" s="174"/>
    </row>
    <row r="25483" spans="1:1">
      <c r="A25483" s="174"/>
    </row>
    <row r="25484" spans="1:1">
      <c r="A25484" s="174"/>
    </row>
    <row r="25485" spans="1:1">
      <c r="A25485" s="174"/>
    </row>
    <row r="25486" spans="1:1">
      <c r="A25486" s="174"/>
    </row>
    <row r="25487" spans="1:1">
      <c r="A25487" s="174"/>
    </row>
    <row r="25488" spans="1:1">
      <c r="A25488" s="174"/>
    </row>
    <row r="25489" spans="1:1">
      <c r="A25489" s="174"/>
    </row>
    <row r="25490" spans="1:1">
      <c r="A25490" s="174"/>
    </row>
    <row r="25491" spans="1:1">
      <c r="A25491" s="174"/>
    </row>
    <row r="25492" spans="1:1">
      <c r="A25492" s="174"/>
    </row>
    <row r="25493" spans="1:1">
      <c r="A25493" s="174"/>
    </row>
    <row r="25494" spans="1:1">
      <c r="A25494" s="174"/>
    </row>
    <row r="25495" spans="1:1">
      <c r="A25495" s="174"/>
    </row>
    <row r="25496" spans="1:1">
      <c r="A25496" s="174"/>
    </row>
    <row r="25497" spans="1:1">
      <c r="A25497" s="174"/>
    </row>
    <row r="25498" spans="1:1">
      <c r="A25498" s="174"/>
    </row>
    <row r="25499" spans="1:1">
      <c r="A25499" s="174"/>
    </row>
    <row r="25500" spans="1:1">
      <c r="A25500" s="174"/>
    </row>
    <row r="25501" spans="1:1">
      <c r="A25501" s="174"/>
    </row>
    <row r="25502" spans="1:1">
      <c r="A25502" s="174"/>
    </row>
    <row r="25503" spans="1:1">
      <c r="A25503" s="174"/>
    </row>
    <row r="25504" spans="1:1">
      <c r="A25504" s="174"/>
    </row>
    <row r="25505" spans="1:1">
      <c r="A25505" s="174"/>
    </row>
    <row r="25506" spans="1:1">
      <c r="A25506" s="174"/>
    </row>
    <row r="25507" spans="1:1">
      <c r="A25507" s="174"/>
    </row>
    <row r="25508" spans="1:1">
      <c r="A25508" s="174"/>
    </row>
    <row r="25509" spans="1:1">
      <c r="A25509" s="174"/>
    </row>
    <row r="25510" spans="1:1">
      <c r="A25510" s="174"/>
    </row>
    <row r="25511" spans="1:1">
      <c r="A25511" s="174"/>
    </row>
    <row r="25512" spans="1:1">
      <c r="A25512" s="174"/>
    </row>
    <row r="25513" spans="1:1">
      <c r="A25513" s="174"/>
    </row>
    <row r="25514" spans="1:1">
      <c r="A25514" s="174"/>
    </row>
    <row r="25515" spans="1:1">
      <c r="A25515" s="174"/>
    </row>
    <row r="25516" spans="1:1">
      <c r="A25516" s="174"/>
    </row>
    <row r="25517" spans="1:1">
      <c r="A25517" s="174"/>
    </row>
    <row r="25518" spans="1:1">
      <c r="A25518" s="174"/>
    </row>
    <row r="25519" spans="1:1">
      <c r="A25519" s="174"/>
    </row>
    <row r="25520" spans="1:1">
      <c r="A25520" s="174"/>
    </row>
    <row r="25521" spans="1:1">
      <c r="A25521" s="174"/>
    </row>
    <row r="25522" spans="1:1">
      <c r="A25522" s="174"/>
    </row>
    <row r="25523" spans="1:1">
      <c r="A25523" s="174"/>
    </row>
    <row r="25524" spans="1:1">
      <c r="A25524" s="174"/>
    </row>
    <row r="25525" spans="1:1">
      <c r="A25525" s="174"/>
    </row>
    <row r="25526" spans="1:1">
      <c r="A25526" s="174"/>
    </row>
    <row r="25527" spans="1:1">
      <c r="A25527" s="174"/>
    </row>
    <row r="25528" spans="1:1">
      <c r="A25528" s="174"/>
    </row>
    <row r="25529" spans="1:1">
      <c r="A25529" s="174"/>
    </row>
    <row r="25530" spans="1:1">
      <c r="A25530" s="174"/>
    </row>
    <row r="25531" spans="1:1">
      <c r="A25531" s="174"/>
    </row>
    <row r="25532" spans="1:1">
      <c r="A25532" s="174"/>
    </row>
    <row r="25533" spans="1:1">
      <c r="A25533" s="174"/>
    </row>
    <row r="25534" spans="1:1">
      <c r="A25534" s="174"/>
    </row>
    <row r="25535" spans="1:1">
      <c r="A25535" s="174"/>
    </row>
    <row r="25536" spans="1:1">
      <c r="A25536" s="174"/>
    </row>
    <row r="25537" spans="1:1">
      <c r="A25537" s="174"/>
    </row>
    <row r="25538" spans="1:1">
      <c r="A25538" s="174"/>
    </row>
    <row r="25539" spans="1:1">
      <c r="A25539" s="174"/>
    </row>
    <row r="25540" spans="1:1">
      <c r="A25540" s="174"/>
    </row>
    <row r="25541" spans="1:1">
      <c r="A25541" s="174"/>
    </row>
    <row r="25542" spans="1:1">
      <c r="A25542" s="174"/>
    </row>
    <row r="25543" spans="1:1">
      <c r="A25543" s="174"/>
    </row>
    <row r="25544" spans="1:1">
      <c r="A25544" s="174"/>
    </row>
    <row r="25545" spans="1:1">
      <c r="A25545" s="174"/>
    </row>
    <row r="25546" spans="1:1">
      <c r="A25546" s="174"/>
    </row>
    <row r="25547" spans="1:1">
      <c r="A25547" s="174"/>
    </row>
    <row r="25548" spans="1:1">
      <c r="A25548" s="174"/>
    </row>
    <row r="25549" spans="1:1">
      <c r="A25549" s="174"/>
    </row>
    <row r="25550" spans="1:1">
      <c r="A25550" s="174"/>
    </row>
    <row r="25551" spans="1:1">
      <c r="A25551" s="174"/>
    </row>
    <row r="25552" spans="1:1">
      <c r="A25552" s="174"/>
    </row>
    <row r="25553" spans="1:1">
      <c r="A25553" s="174"/>
    </row>
    <row r="25554" spans="1:1">
      <c r="A25554" s="174"/>
    </row>
    <row r="25555" spans="1:1">
      <c r="A25555" s="174"/>
    </row>
    <row r="25556" spans="1:1">
      <c r="A25556" s="174"/>
    </row>
    <row r="25557" spans="1:1">
      <c r="A25557" s="174"/>
    </row>
    <row r="25558" spans="1:1">
      <c r="A25558" s="174"/>
    </row>
    <row r="25559" spans="1:1">
      <c r="A25559" s="174"/>
    </row>
    <row r="25560" spans="1:1">
      <c r="A25560" s="174"/>
    </row>
    <row r="25561" spans="1:1">
      <c r="A25561" s="174"/>
    </row>
    <row r="25562" spans="1:1">
      <c r="A25562" s="174"/>
    </row>
    <row r="25563" spans="1:1">
      <c r="A25563" s="174"/>
    </row>
    <row r="25564" spans="1:1">
      <c r="A25564" s="174"/>
    </row>
    <row r="25565" spans="1:1">
      <c r="A25565" s="174"/>
    </row>
    <row r="25566" spans="1:1">
      <c r="A25566" s="174"/>
    </row>
    <row r="25567" spans="1:1">
      <c r="A25567" s="174"/>
    </row>
    <row r="25568" spans="1:1">
      <c r="A25568" s="174"/>
    </row>
    <row r="25569" spans="1:1">
      <c r="A25569" s="174"/>
    </row>
    <row r="25570" spans="1:1">
      <c r="A25570" s="174"/>
    </row>
    <row r="25571" spans="1:1">
      <c r="A25571" s="174"/>
    </row>
    <row r="25572" spans="1:1">
      <c r="A25572" s="174"/>
    </row>
    <row r="25573" spans="1:1">
      <c r="A25573" s="174"/>
    </row>
    <row r="25574" spans="1:1">
      <c r="A25574" s="174"/>
    </row>
    <row r="25575" spans="1:1">
      <c r="A25575" s="174"/>
    </row>
    <row r="25576" spans="1:1">
      <c r="A25576" s="174"/>
    </row>
    <row r="25577" spans="1:1">
      <c r="A25577" s="174"/>
    </row>
    <row r="25578" spans="1:1">
      <c r="A25578" s="174"/>
    </row>
    <row r="25579" spans="1:1">
      <c r="A25579" s="174"/>
    </row>
    <row r="25580" spans="1:1">
      <c r="A25580" s="174"/>
    </row>
    <row r="25581" spans="1:1">
      <c r="A25581" s="174"/>
    </row>
    <row r="25582" spans="1:1">
      <c r="A25582" s="174"/>
    </row>
    <row r="25583" spans="1:1">
      <c r="A25583" s="174"/>
    </row>
    <row r="25584" spans="1:1">
      <c r="A25584" s="174"/>
    </row>
    <row r="25585" spans="1:1">
      <c r="A25585" s="174"/>
    </row>
    <row r="25586" spans="1:1">
      <c r="A25586" s="174"/>
    </row>
    <row r="25587" spans="1:1">
      <c r="A25587" s="174"/>
    </row>
    <row r="25588" spans="1:1">
      <c r="A25588" s="174"/>
    </row>
    <row r="25589" spans="1:1">
      <c r="A25589" s="174"/>
    </row>
    <row r="25590" spans="1:1">
      <c r="A25590" s="174"/>
    </row>
    <row r="25591" spans="1:1">
      <c r="A25591" s="174"/>
    </row>
    <row r="25592" spans="1:1">
      <c r="A25592" s="174"/>
    </row>
    <row r="25593" spans="1:1">
      <c r="A25593" s="174"/>
    </row>
    <row r="25594" spans="1:1">
      <c r="A25594" s="174"/>
    </row>
    <row r="25595" spans="1:1">
      <c r="A25595" s="174"/>
    </row>
    <row r="25596" spans="1:1">
      <c r="A25596" s="174"/>
    </row>
    <row r="25597" spans="1:1">
      <c r="A25597" s="174"/>
    </row>
    <row r="25598" spans="1:1">
      <c r="A25598" s="174"/>
    </row>
    <row r="25599" spans="1:1">
      <c r="A25599" s="174"/>
    </row>
    <row r="25600" spans="1:1">
      <c r="A25600" s="174"/>
    </row>
    <row r="25601" spans="1:1">
      <c r="A25601" s="174"/>
    </row>
    <row r="25602" spans="1:1">
      <c r="A25602" s="174"/>
    </row>
    <row r="25603" spans="1:1">
      <c r="A25603" s="174"/>
    </row>
    <row r="25604" spans="1:1">
      <c r="A25604" s="174"/>
    </row>
    <row r="25605" spans="1:1">
      <c r="A25605" s="174"/>
    </row>
    <row r="25606" spans="1:1">
      <c r="A25606" s="174"/>
    </row>
    <row r="25607" spans="1:1">
      <c r="A25607" s="174"/>
    </row>
    <row r="25608" spans="1:1">
      <c r="A25608" s="174"/>
    </row>
    <row r="25609" spans="1:1">
      <c r="A25609" s="174"/>
    </row>
    <row r="25610" spans="1:1">
      <c r="A25610" s="174"/>
    </row>
    <row r="25611" spans="1:1">
      <c r="A25611" s="174"/>
    </row>
    <row r="25612" spans="1:1">
      <c r="A25612" s="174"/>
    </row>
    <row r="25613" spans="1:1">
      <c r="A25613" s="174"/>
    </row>
    <row r="25614" spans="1:1">
      <c r="A25614" s="174"/>
    </row>
    <row r="25615" spans="1:1">
      <c r="A25615" s="174"/>
    </row>
    <row r="25616" spans="1:1">
      <c r="A25616" s="174"/>
    </row>
    <row r="25617" spans="1:1">
      <c r="A25617" s="174"/>
    </row>
    <row r="25618" spans="1:1">
      <c r="A25618" s="174"/>
    </row>
    <row r="25619" spans="1:1">
      <c r="A25619" s="174"/>
    </row>
    <row r="25620" spans="1:1">
      <c r="A25620" s="174"/>
    </row>
    <row r="25621" spans="1:1">
      <c r="A25621" s="174"/>
    </row>
    <row r="25622" spans="1:1">
      <c r="A25622" s="174"/>
    </row>
    <row r="25623" spans="1:1">
      <c r="A25623" s="174"/>
    </row>
    <row r="25624" spans="1:1">
      <c r="A25624" s="174"/>
    </row>
    <row r="25625" spans="1:1">
      <c r="A25625" s="174"/>
    </row>
    <row r="25626" spans="1:1">
      <c r="A25626" s="174"/>
    </row>
    <row r="25627" spans="1:1">
      <c r="A25627" s="174"/>
    </row>
    <row r="25628" spans="1:1">
      <c r="A25628" s="174"/>
    </row>
    <row r="25629" spans="1:1">
      <c r="A25629" s="174"/>
    </row>
    <row r="25630" spans="1:1">
      <c r="A25630" s="174"/>
    </row>
    <row r="25631" spans="1:1">
      <c r="A25631" s="174"/>
    </row>
    <row r="25632" spans="1:1">
      <c r="A25632" s="174"/>
    </row>
    <row r="25633" spans="1:1">
      <c r="A25633" s="174"/>
    </row>
    <row r="25634" spans="1:1">
      <c r="A25634" s="174"/>
    </row>
    <row r="25635" spans="1:1">
      <c r="A25635" s="174"/>
    </row>
    <row r="25636" spans="1:1">
      <c r="A25636" s="174"/>
    </row>
    <row r="25637" spans="1:1">
      <c r="A25637" s="174"/>
    </row>
    <row r="25638" spans="1:1">
      <c r="A25638" s="174"/>
    </row>
    <row r="25639" spans="1:1">
      <c r="A25639" s="174"/>
    </row>
    <row r="25640" spans="1:1">
      <c r="A25640" s="174"/>
    </row>
    <row r="25641" spans="1:1">
      <c r="A25641" s="174"/>
    </row>
    <row r="25642" spans="1:1">
      <c r="A25642" s="174"/>
    </row>
    <row r="25643" spans="1:1">
      <c r="A25643" s="174"/>
    </row>
    <row r="25644" spans="1:1">
      <c r="A25644" s="174"/>
    </row>
    <row r="25645" spans="1:1">
      <c r="A25645" s="174"/>
    </row>
    <row r="25646" spans="1:1">
      <c r="A25646" s="174"/>
    </row>
    <row r="25647" spans="1:1">
      <c r="A25647" s="174"/>
    </row>
    <row r="25648" spans="1:1">
      <c r="A25648" s="174"/>
    </row>
    <row r="25649" spans="1:1">
      <c r="A25649" s="174"/>
    </row>
    <row r="25650" spans="1:1">
      <c r="A25650" s="174"/>
    </row>
    <row r="25651" spans="1:1">
      <c r="A25651" s="174"/>
    </row>
    <row r="25652" spans="1:1">
      <c r="A25652" s="174"/>
    </row>
    <row r="25653" spans="1:1">
      <c r="A25653" s="174"/>
    </row>
    <row r="25654" spans="1:1">
      <c r="A25654" s="174"/>
    </row>
    <row r="25655" spans="1:1">
      <c r="A25655" s="174"/>
    </row>
    <row r="25656" spans="1:1">
      <c r="A25656" s="174"/>
    </row>
    <row r="25657" spans="1:1">
      <c r="A25657" s="174"/>
    </row>
    <row r="25658" spans="1:1">
      <c r="A25658" s="174"/>
    </row>
    <row r="25659" spans="1:1">
      <c r="A25659" s="174"/>
    </row>
    <row r="25660" spans="1:1">
      <c r="A25660" s="174"/>
    </row>
    <row r="25661" spans="1:1">
      <c r="A25661" s="174"/>
    </row>
    <row r="25662" spans="1:1">
      <c r="A25662" s="174"/>
    </row>
    <row r="25663" spans="1:1">
      <c r="A25663" s="174"/>
    </row>
    <row r="25664" spans="1:1">
      <c r="A25664" s="174"/>
    </row>
    <row r="25665" spans="1:1">
      <c r="A25665" s="174"/>
    </row>
    <row r="25666" spans="1:1">
      <c r="A25666" s="174"/>
    </row>
    <row r="25667" spans="1:1">
      <c r="A25667" s="174"/>
    </row>
    <row r="25668" spans="1:1">
      <c r="A25668" s="174"/>
    </row>
    <row r="25669" spans="1:1">
      <c r="A25669" s="174"/>
    </row>
    <row r="25670" spans="1:1">
      <c r="A25670" s="174"/>
    </row>
    <row r="25671" spans="1:1">
      <c r="A25671" s="174"/>
    </row>
    <row r="25672" spans="1:1">
      <c r="A25672" s="174"/>
    </row>
    <row r="25673" spans="1:1">
      <c r="A25673" s="174"/>
    </row>
    <row r="25674" spans="1:1">
      <c r="A25674" s="174"/>
    </row>
    <row r="25675" spans="1:1">
      <c r="A25675" s="174"/>
    </row>
    <row r="25676" spans="1:1">
      <c r="A25676" s="174"/>
    </row>
    <row r="25677" spans="1:1">
      <c r="A25677" s="174"/>
    </row>
    <row r="25678" spans="1:1">
      <c r="A25678" s="174"/>
    </row>
    <row r="25679" spans="1:1">
      <c r="A25679" s="174"/>
    </row>
    <row r="25680" spans="1:1">
      <c r="A25680" s="174"/>
    </row>
    <row r="25681" spans="1:1">
      <c r="A25681" s="174"/>
    </row>
    <row r="25682" spans="1:1">
      <c r="A25682" s="174"/>
    </row>
    <row r="25683" spans="1:1">
      <c r="A25683" s="174"/>
    </row>
    <row r="25684" spans="1:1">
      <c r="A25684" s="174"/>
    </row>
    <row r="25685" spans="1:1">
      <c r="A25685" s="174"/>
    </row>
    <row r="25686" spans="1:1">
      <c r="A25686" s="174"/>
    </row>
    <row r="25687" spans="1:1">
      <c r="A25687" s="174"/>
    </row>
    <row r="25688" spans="1:1">
      <c r="A25688" s="174"/>
    </row>
    <row r="25689" spans="1:1">
      <c r="A25689" s="174"/>
    </row>
    <row r="25690" spans="1:1">
      <c r="A25690" s="174"/>
    </row>
    <row r="25691" spans="1:1">
      <c r="A25691" s="174"/>
    </row>
    <row r="25692" spans="1:1">
      <c r="A25692" s="174"/>
    </row>
    <row r="25693" spans="1:1">
      <c r="A25693" s="174"/>
    </row>
    <row r="25694" spans="1:1">
      <c r="A25694" s="174"/>
    </row>
    <row r="25695" spans="1:1">
      <c r="A25695" s="174"/>
    </row>
    <row r="25696" spans="1:1">
      <c r="A25696" s="174"/>
    </row>
    <row r="25697" spans="1:1">
      <c r="A25697" s="174"/>
    </row>
    <row r="25698" spans="1:1">
      <c r="A25698" s="174"/>
    </row>
    <row r="25699" spans="1:1">
      <c r="A25699" s="174"/>
    </row>
    <row r="25700" spans="1:1">
      <c r="A25700" s="174"/>
    </row>
    <row r="25701" spans="1:1">
      <c r="A25701" s="174"/>
    </row>
    <row r="25702" spans="1:1">
      <c r="A25702" s="174"/>
    </row>
    <row r="25703" spans="1:1">
      <c r="A25703" s="174"/>
    </row>
    <row r="25704" spans="1:1">
      <c r="A25704" s="174"/>
    </row>
    <row r="25705" spans="1:1">
      <c r="A25705" s="174"/>
    </row>
    <row r="25706" spans="1:1">
      <c r="A25706" s="174"/>
    </row>
    <row r="25707" spans="1:1">
      <c r="A25707" s="174"/>
    </row>
    <row r="25708" spans="1:1">
      <c r="A25708" s="174"/>
    </row>
    <row r="25709" spans="1:1">
      <c r="A25709" s="174"/>
    </row>
    <row r="25710" spans="1:1">
      <c r="A25710" s="174"/>
    </row>
    <row r="25711" spans="1:1">
      <c r="A25711" s="174"/>
    </row>
    <row r="25712" spans="1:1">
      <c r="A25712" s="174"/>
    </row>
    <row r="25713" spans="1:1">
      <c r="A25713" s="174"/>
    </row>
    <row r="25714" spans="1:1">
      <c r="A25714" s="174"/>
    </row>
    <row r="25715" spans="1:1">
      <c r="A25715" s="174"/>
    </row>
    <row r="25716" spans="1:1">
      <c r="A25716" s="174"/>
    </row>
    <row r="25717" spans="1:1">
      <c r="A25717" s="174"/>
    </row>
    <row r="25718" spans="1:1">
      <c r="A25718" s="174"/>
    </row>
    <row r="25719" spans="1:1">
      <c r="A25719" s="174"/>
    </row>
    <row r="25720" spans="1:1">
      <c r="A25720" s="174"/>
    </row>
    <row r="25721" spans="1:1">
      <c r="A25721" s="174"/>
    </row>
    <row r="25722" spans="1:1">
      <c r="A25722" s="174"/>
    </row>
    <row r="25723" spans="1:1">
      <c r="A25723" s="174"/>
    </row>
    <row r="25724" spans="1:1">
      <c r="A25724" s="174"/>
    </row>
    <row r="25725" spans="1:1">
      <c r="A25725" s="174"/>
    </row>
    <row r="25726" spans="1:1">
      <c r="A25726" s="174"/>
    </row>
    <row r="25727" spans="1:1">
      <c r="A25727" s="174"/>
    </row>
    <row r="25728" spans="1:1">
      <c r="A25728" s="174"/>
    </row>
    <row r="25729" spans="1:1">
      <c r="A25729" s="174"/>
    </row>
    <row r="25730" spans="1:1">
      <c r="A25730" s="174"/>
    </row>
    <row r="25731" spans="1:1">
      <c r="A25731" s="174"/>
    </row>
    <row r="25732" spans="1:1">
      <c r="A25732" s="174"/>
    </row>
    <row r="25733" spans="1:1">
      <c r="A25733" s="174"/>
    </row>
    <row r="25734" spans="1:1">
      <c r="A25734" s="174"/>
    </row>
    <row r="25735" spans="1:1">
      <c r="A25735" s="174"/>
    </row>
    <row r="25736" spans="1:1">
      <c r="A25736" s="174"/>
    </row>
    <row r="25737" spans="1:1">
      <c r="A25737" s="174"/>
    </row>
    <row r="25738" spans="1:1">
      <c r="A25738" s="174"/>
    </row>
    <row r="25739" spans="1:1">
      <c r="A25739" s="174"/>
    </row>
    <row r="25740" spans="1:1">
      <c r="A25740" s="174"/>
    </row>
    <row r="25741" spans="1:1">
      <c r="A25741" s="174"/>
    </row>
    <row r="25742" spans="1:1">
      <c r="A25742" s="174"/>
    </row>
    <row r="25743" spans="1:1">
      <c r="A25743" s="174"/>
    </row>
    <row r="25744" spans="1:1">
      <c r="A25744" s="174"/>
    </row>
    <row r="25745" spans="1:1">
      <c r="A25745" s="174"/>
    </row>
    <row r="25746" spans="1:1">
      <c r="A25746" s="174"/>
    </row>
    <row r="25747" spans="1:1">
      <c r="A25747" s="174"/>
    </row>
    <row r="25748" spans="1:1">
      <c r="A25748" s="174"/>
    </row>
    <row r="25749" spans="1:1">
      <c r="A25749" s="174"/>
    </row>
    <row r="25750" spans="1:1">
      <c r="A25750" s="174"/>
    </row>
    <row r="25751" spans="1:1">
      <c r="A25751" s="174"/>
    </row>
    <row r="25752" spans="1:1">
      <c r="A25752" s="174"/>
    </row>
    <row r="25753" spans="1:1">
      <c r="A25753" s="174"/>
    </row>
    <row r="25754" spans="1:1">
      <c r="A25754" s="174"/>
    </row>
    <row r="25755" spans="1:1">
      <c r="A25755" s="174"/>
    </row>
    <row r="25756" spans="1:1">
      <c r="A25756" s="174"/>
    </row>
    <row r="25757" spans="1:1">
      <c r="A25757" s="174"/>
    </row>
    <row r="25758" spans="1:1">
      <c r="A25758" s="174"/>
    </row>
    <row r="25759" spans="1:1">
      <c r="A25759" s="174"/>
    </row>
    <row r="25760" spans="1:1">
      <c r="A25760" s="174"/>
    </row>
    <row r="25761" spans="1:1">
      <c r="A25761" s="174"/>
    </row>
    <row r="25762" spans="1:1">
      <c r="A25762" s="174"/>
    </row>
    <row r="25763" spans="1:1">
      <c r="A25763" s="174"/>
    </row>
    <row r="25764" spans="1:1">
      <c r="A25764" s="174"/>
    </row>
    <row r="25765" spans="1:1">
      <c r="A25765" s="174"/>
    </row>
    <row r="25766" spans="1:1">
      <c r="A25766" s="174"/>
    </row>
    <row r="25767" spans="1:1">
      <c r="A25767" s="174"/>
    </row>
    <row r="25768" spans="1:1">
      <c r="A25768" s="174"/>
    </row>
    <row r="25769" spans="1:1">
      <c r="A25769" s="174"/>
    </row>
    <row r="25770" spans="1:1">
      <c r="A25770" s="174"/>
    </row>
    <row r="25771" spans="1:1">
      <c r="A25771" s="174"/>
    </row>
    <row r="25772" spans="1:1">
      <c r="A25772" s="174"/>
    </row>
    <row r="25773" spans="1:1">
      <c r="A25773" s="174"/>
    </row>
    <row r="25774" spans="1:1">
      <c r="A25774" s="174"/>
    </row>
    <row r="25775" spans="1:1">
      <c r="A25775" s="174"/>
    </row>
    <row r="25776" spans="1:1">
      <c r="A25776" s="174"/>
    </row>
    <row r="25777" spans="1:1">
      <c r="A25777" s="174"/>
    </row>
    <row r="25778" spans="1:1">
      <c r="A25778" s="174"/>
    </row>
    <row r="25779" spans="1:1">
      <c r="A25779" s="174"/>
    </row>
    <row r="25780" spans="1:1">
      <c r="A25780" s="174"/>
    </row>
    <row r="25781" spans="1:1">
      <c r="A25781" s="174"/>
    </row>
    <row r="25782" spans="1:1">
      <c r="A25782" s="174"/>
    </row>
    <row r="25783" spans="1:1">
      <c r="A25783" s="174"/>
    </row>
    <row r="25784" spans="1:1">
      <c r="A25784" s="174"/>
    </row>
    <row r="25785" spans="1:1">
      <c r="A25785" s="174"/>
    </row>
    <row r="25786" spans="1:1">
      <c r="A25786" s="174"/>
    </row>
    <row r="25787" spans="1:1">
      <c r="A25787" s="174"/>
    </row>
    <row r="25788" spans="1:1">
      <c r="A25788" s="174"/>
    </row>
    <row r="25789" spans="1:1">
      <c r="A25789" s="174"/>
    </row>
    <row r="25790" spans="1:1">
      <c r="A25790" s="174"/>
    </row>
    <row r="25791" spans="1:1">
      <c r="A25791" s="174"/>
    </row>
    <row r="25792" spans="1:1">
      <c r="A25792" s="174"/>
    </row>
    <row r="25793" spans="1:1">
      <c r="A25793" s="174"/>
    </row>
    <row r="25794" spans="1:1">
      <c r="A25794" s="174"/>
    </row>
    <row r="25795" spans="1:1">
      <c r="A25795" s="174"/>
    </row>
    <row r="25796" spans="1:1">
      <c r="A25796" s="174"/>
    </row>
    <row r="25797" spans="1:1">
      <c r="A25797" s="174"/>
    </row>
    <row r="25798" spans="1:1">
      <c r="A25798" s="174"/>
    </row>
    <row r="25799" spans="1:1">
      <c r="A25799" s="174"/>
    </row>
    <row r="25800" spans="1:1">
      <c r="A25800" s="174"/>
    </row>
    <row r="25801" spans="1:1">
      <c r="A25801" s="174"/>
    </row>
    <row r="25802" spans="1:1">
      <c r="A25802" s="174"/>
    </row>
    <row r="25803" spans="1:1">
      <c r="A25803" s="174"/>
    </row>
    <row r="25804" spans="1:1">
      <c r="A25804" s="174"/>
    </row>
    <row r="25805" spans="1:1">
      <c r="A25805" s="174"/>
    </row>
    <row r="25806" spans="1:1">
      <c r="A25806" s="174"/>
    </row>
    <row r="25807" spans="1:1">
      <c r="A25807" s="174"/>
    </row>
    <row r="25808" spans="1:1">
      <c r="A25808" s="174"/>
    </row>
    <row r="25809" spans="1:1">
      <c r="A25809" s="174"/>
    </row>
    <row r="25810" spans="1:1">
      <c r="A25810" s="174"/>
    </row>
    <row r="25811" spans="1:1">
      <c r="A25811" s="174"/>
    </row>
    <row r="25812" spans="1:1">
      <c r="A25812" s="174"/>
    </row>
    <row r="25813" spans="1:1">
      <c r="A25813" s="174"/>
    </row>
    <row r="25814" spans="1:1">
      <c r="A25814" s="174"/>
    </row>
    <row r="25815" spans="1:1">
      <c r="A25815" s="174"/>
    </row>
    <row r="25816" spans="1:1">
      <c r="A25816" s="174"/>
    </row>
    <row r="25817" spans="1:1">
      <c r="A25817" s="174"/>
    </row>
    <row r="25818" spans="1:1">
      <c r="A25818" s="174"/>
    </row>
    <row r="25819" spans="1:1">
      <c r="A25819" s="174"/>
    </row>
    <row r="25820" spans="1:1">
      <c r="A25820" s="174"/>
    </row>
    <row r="25821" spans="1:1">
      <c r="A25821" s="174"/>
    </row>
    <row r="25822" spans="1:1">
      <c r="A25822" s="174"/>
    </row>
    <row r="25823" spans="1:1">
      <c r="A25823" s="174"/>
    </row>
    <row r="25824" spans="1:1">
      <c r="A25824" s="174"/>
    </row>
    <row r="25825" spans="1:1">
      <c r="A25825" s="174"/>
    </row>
    <row r="25826" spans="1:1">
      <c r="A25826" s="174"/>
    </row>
    <row r="25827" spans="1:1">
      <c r="A25827" s="174"/>
    </row>
    <row r="25828" spans="1:1">
      <c r="A25828" s="174"/>
    </row>
    <row r="25829" spans="1:1">
      <c r="A25829" s="174"/>
    </row>
    <row r="25830" spans="1:1">
      <c r="A25830" s="174"/>
    </row>
    <row r="25831" spans="1:1">
      <c r="A25831" s="174"/>
    </row>
    <row r="25832" spans="1:1">
      <c r="A25832" s="174"/>
    </row>
    <row r="25833" spans="1:1">
      <c r="A25833" s="174"/>
    </row>
    <row r="25834" spans="1:1">
      <c r="A25834" s="174"/>
    </row>
    <row r="25835" spans="1:1">
      <c r="A25835" s="174"/>
    </row>
    <row r="25836" spans="1:1">
      <c r="A25836" s="174"/>
    </row>
    <row r="25837" spans="1:1">
      <c r="A25837" s="174"/>
    </row>
    <row r="25838" spans="1:1">
      <c r="A25838" s="174"/>
    </row>
    <row r="25839" spans="1:1">
      <c r="A25839" s="174"/>
    </row>
    <row r="25840" spans="1:1">
      <c r="A25840" s="174"/>
    </row>
    <row r="25841" spans="1:1">
      <c r="A25841" s="174"/>
    </row>
    <row r="25842" spans="1:1">
      <c r="A25842" s="174"/>
    </row>
    <row r="25843" spans="1:1">
      <c r="A25843" s="174"/>
    </row>
    <row r="25844" spans="1:1">
      <c r="A25844" s="174"/>
    </row>
    <row r="25845" spans="1:1">
      <c r="A25845" s="174"/>
    </row>
    <row r="25846" spans="1:1">
      <c r="A25846" s="174"/>
    </row>
    <row r="25847" spans="1:1">
      <c r="A25847" s="174"/>
    </row>
    <row r="25848" spans="1:1">
      <c r="A25848" s="174"/>
    </row>
    <row r="25849" spans="1:1">
      <c r="A25849" s="174"/>
    </row>
    <row r="25850" spans="1:1">
      <c r="A25850" s="174"/>
    </row>
    <row r="25851" spans="1:1">
      <c r="A25851" s="174"/>
    </row>
    <row r="25852" spans="1:1">
      <c r="A25852" s="174"/>
    </row>
    <row r="25853" spans="1:1">
      <c r="A25853" s="174"/>
    </row>
    <row r="25854" spans="1:1">
      <c r="A25854" s="174"/>
    </row>
    <row r="25855" spans="1:1">
      <c r="A25855" s="174"/>
    </row>
    <row r="25856" spans="1:1">
      <c r="A25856" s="174"/>
    </row>
    <row r="25857" spans="1:1">
      <c r="A25857" s="174"/>
    </row>
    <row r="25858" spans="1:1">
      <c r="A25858" s="174"/>
    </row>
    <row r="25859" spans="1:1">
      <c r="A25859" s="174"/>
    </row>
    <row r="25860" spans="1:1">
      <c r="A25860" s="174"/>
    </row>
    <row r="25861" spans="1:1">
      <c r="A25861" s="174"/>
    </row>
    <row r="25862" spans="1:1">
      <c r="A25862" s="174"/>
    </row>
    <row r="25863" spans="1:1">
      <c r="A25863" s="174"/>
    </row>
    <row r="25864" spans="1:1">
      <c r="A25864" s="174"/>
    </row>
    <row r="25865" spans="1:1">
      <c r="A25865" s="174"/>
    </row>
    <row r="25866" spans="1:1">
      <c r="A25866" s="174"/>
    </row>
    <row r="25867" spans="1:1">
      <c r="A25867" s="174"/>
    </row>
    <row r="25868" spans="1:1">
      <c r="A25868" s="174"/>
    </row>
    <row r="25869" spans="1:1">
      <c r="A25869" s="174"/>
    </row>
    <row r="25870" spans="1:1">
      <c r="A25870" s="174"/>
    </row>
    <row r="25871" spans="1:1">
      <c r="A25871" s="174"/>
    </row>
    <row r="25872" spans="1:1">
      <c r="A25872" s="174"/>
    </row>
    <row r="25873" spans="1:1">
      <c r="A25873" s="174"/>
    </row>
    <row r="25874" spans="1:1">
      <c r="A25874" s="174"/>
    </row>
    <row r="25875" spans="1:1">
      <c r="A25875" s="174"/>
    </row>
    <row r="25876" spans="1:1">
      <c r="A25876" s="174"/>
    </row>
    <row r="25877" spans="1:1">
      <c r="A25877" s="174"/>
    </row>
    <row r="25878" spans="1:1">
      <c r="A25878" s="174"/>
    </row>
    <row r="25879" spans="1:1">
      <c r="A25879" s="174"/>
    </row>
    <row r="25880" spans="1:1">
      <c r="A25880" s="174"/>
    </row>
    <row r="25881" spans="1:1">
      <c r="A25881" s="174"/>
    </row>
    <row r="25882" spans="1:1">
      <c r="A25882" s="174"/>
    </row>
    <row r="25883" spans="1:1">
      <c r="A25883" s="174"/>
    </row>
    <row r="25884" spans="1:1">
      <c r="A25884" s="174"/>
    </row>
    <row r="25885" spans="1:1">
      <c r="A25885" s="174"/>
    </row>
    <row r="25886" spans="1:1">
      <c r="A25886" s="174"/>
    </row>
    <row r="25887" spans="1:1">
      <c r="A25887" s="174"/>
    </row>
    <row r="25888" spans="1:1">
      <c r="A25888" s="174"/>
    </row>
    <row r="25889" spans="1:1">
      <c r="A25889" s="174"/>
    </row>
    <row r="25890" spans="1:1">
      <c r="A25890" s="174"/>
    </row>
    <row r="25891" spans="1:1">
      <c r="A25891" s="174"/>
    </row>
    <row r="25892" spans="1:1">
      <c r="A25892" s="174"/>
    </row>
    <row r="25893" spans="1:1">
      <c r="A25893" s="174"/>
    </row>
    <row r="25894" spans="1:1">
      <c r="A25894" s="174"/>
    </row>
    <row r="25895" spans="1:1">
      <c r="A25895" s="174"/>
    </row>
    <row r="25896" spans="1:1">
      <c r="A25896" s="174"/>
    </row>
    <row r="25897" spans="1:1">
      <c r="A25897" s="174"/>
    </row>
    <row r="25898" spans="1:1">
      <c r="A25898" s="174"/>
    </row>
    <row r="25899" spans="1:1">
      <c r="A25899" s="174"/>
    </row>
    <row r="25900" spans="1:1">
      <c r="A25900" s="174"/>
    </row>
    <row r="25901" spans="1:1">
      <c r="A25901" s="174"/>
    </row>
    <row r="25902" spans="1:1">
      <c r="A25902" s="174"/>
    </row>
    <row r="25903" spans="1:1">
      <c r="A25903" s="174"/>
    </row>
    <row r="25904" spans="1:1">
      <c r="A25904" s="174"/>
    </row>
    <row r="25905" spans="1:1">
      <c r="A25905" s="174"/>
    </row>
    <row r="25906" spans="1:1">
      <c r="A25906" s="174"/>
    </row>
    <row r="25907" spans="1:1">
      <c r="A25907" s="174"/>
    </row>
    <row r="25908" spans="1:1">
      <c r="A25908" s="174"/>
    </row>
    <row r="25909" spans="1:1">
      <c r="A25909" s="174"/>
    </row>
    <row r="25910" spans="1:1">
      <c r="A25910" s="174"/>
    </row>
    <row r="25911" spans="1:1">
      <c r="A25911" s="174"/>
    </row>
    <row r="25912" spans="1:1">
      <c r="A25912" s="174"/>
    </row>
    <row r="25913" spans="1:1">
      <c r="A25913" s="174"/>
    </row>
    <row r="25914" spans="1:1">
      <c r="A25914" s="174"/>
    </row>
    <row r="25915" spans="1:1">
      <c r="A25915" s="174"/>
    </row>
    <row r="25916" spans="1:1">
      <c r="A25916" s="174"/>
    </row>
    <row r="25917" spans="1:1">
      <c r="A25917" s="174"/>
    </row>
    <row r="25918" spans="1:1">
      <c r="A25918" s="174"/>
    </row>
    <row r="25919" spans="1:1">
      <c r="A25919" s="174"/>
    </row>
    <row r="25920" spans="1:1">
      <c r="A25920" s="174"/>
    </row>
    <row r="25921" spans="1:1">
      <c r="A25921" s="174"/>
    </row>
    <row r="25922" spans="1:1">
      <c r="A25922" s="174"/>
    </row>
    <row r="25923" spans="1:1">
      <c r="A25923" s="174"/>
    </row>
    <row r="25924" spans="1:1">
      <c r="A25924" s="174"/>
    </row>
    <row r="25925" spans="1:1">
      <c r="A25925" s="174"/>
    </row>
    <row r="25926" spans="1:1">
      <c r="A25926" s="174"/>
    </row>
    <row r="25927" spans="1:1">
      <c r="A25927" s="174"/>
    </row>
    <row r="25928" spans="1:1">
      <c r="A25928" s="174"/>
    </row>
    <row r="25929" spans="1:1">
      <c r="A25929" s="174"/>
    </row>
    <row r="25930" spans="1:1">
      <c r="A25930" s="174"/>
    </row>
    <row r="25931" spans="1:1">
      <c r="A25931" s="174"/>
    </row>
    <row r="25932" spans="1:1">
      <c r="A25932" s="174"/>
    </row>
    <row r="25933" spans="1:1">
      <c r="A25933" s="174"/>
    </row>
    <row r="25934" spans="1:1">
      <c r="A25934" s="174"/>
    </row>
    <row r="25935" spans="1:1">
      <c r="A25935" s="174"/>
    </row>
    <row r="25936" spans="1:1">
      <c r="A25936" s="174"/>
    </row>
    <row r="25937" spans="1:1">
      <c r="A25937" s="174"/>
    </row>
    <row r="25938" spans="1:1">
      <c r="A25938" s="174"/>
    </row>
    <row r="25939" spans="1:1">
      <c r="A25939" s="174"/>
    </row>
    <row r="25940" spans="1:1">
      <c r="A25940" s="174"/>
    </row>
    <row r="25941" spans="1:1">
      <c r="A25941" s="174"/>
    </row>
    <row r="25942" spans="1:1">
      <c r="A25942" s="174"/>
    </row>
    <row r="25943" spans="1:1">
      <c r="A25943" s="174"/>
    </row>
    <row r="25944" spans="1:1">
      <c r="A25944" s="174"/>
    </row>
    <row r="25945" spans="1:1">
      <c r="A25945" s="174"/>
    </row>
    <row r="25946" spans="1:1">
      <c r="A25946" s="174"/>
    </row>
    <row r="25947" spans="1:1">
      <c r="A25947" s="174"/>
    </row>
    <row r="25948" spans="1:1">
      <c r="A25948" s="174"/>
    </row>
    <row r="25949" spans="1:1">
      <c r="A25949" s="174"/>
    </row>
    <row r="25950" spans="1:1">
      <c r="A25950" s="174"/>
    </row>
    <row r="25951" spans="1:1">
      <c r="A25951" s="174"/>
    </row>
    <row r="25952" spans="1:1">
      <c r="A25952" s="174"/>
    </row>
    <row r="25953" spans="1:1">
      <c r="A25953" s="174"/>
    </row>
    <row r="25954" spans="1:1">
      <c r="A25954" s="174"/>
    </row>
    <row r="25955" spans="1:1">
      <c r="A25955" s="174"/>
    </row>
    <row r="25956" spans="1:1">
      <c r="A25956" s="174"/>
    </row>
    <row r="25957" spans="1:1">
      <c r="A25957" s="174"/>
    </row>
    <row r="25958" spans="1:1">
      <c r="A25958" s="174"/>
    </row>
    <row r="25959" spans="1:1">
      <c r="A25959" s="174"/>
    </row>
    <row r="25960" spans="1:1">
      <c r="A25960" s="174"/>
    </row>
    <row r="25961" spans="1:1">
      <c r="A25961" s="174"/>
    </row>
    <row r="25962" spans="1:1">
      <c r="A25962" s="174"/>
    </row>
    <row r="25963" spans="1:1">
      <c r="A25963" s="174"/>
    </row>
    <row r="25964" spans="1:1">
      <c r="A25964" s="174"/>
    </row>
    <row r="25965" spans="1:1">
      <c r="A25965" s="174"/>
    </row>
    <row r="25966" spans="1:1">
      <c r="A25966" s="174"/>
    </row>
    <row r="25967" spans="1:1">
      <c r="A25967" s="174"/>
    </row>
    <row r="25968" spans="1:1">
      <c r="A25968" s="174"/>
    </row>
    <row r="25969" spans="1:1">
      <c r="A25969" s="174"/>
    </row>
    <row r="25970" spans="1:1">
      <c r="A25970" s="174"/>
    </row>
    <row r="25971" spans="1:1">
      <c r="A25971" s="174"/>
    </row>
    <row r="25972" spans="1:1">
      <c r="A25972" s="174"/>
    </row>
    <row r="25973" spans="1:1">
      <c r="A25973" s="174"/>
    </row>
    <row r="25974" spans="1:1">
      <c r="A25974" s="174"/>
    </row>
    <row r="25975" spans="1:1">
      <c r="A25975" s="174"/>
    </row>
    <row r="25976" spans="1:1">
      <c r="A25976" s="174"/>
    </row>
    <row r="25977" spans="1:1">
      <c r="A25977" s="174"/>
    </row>
    <row r="25978" spans="1:1">
      <c r="A25978" s="174"/>
    </row>
    <row r="25979" spans="1:1">
      <c r="A25979" s="174"/>
    </row>
    <row r="25980" spans="1:1">
      <c r="A25980" s="174"/>
    </row>
    <row r="25981" spans="1:1">
      <c r="A25981" s="174"/>
    </row>
    <row r="25982" spans="1:1">
      <c r="A25982" s="174"/>
    </row>
    <row r="25983" spans="1:1">
      <c r="A25983" s="174"/>
    </row>
    <row r="25984" spans="1:1">
      <c r="A25984" s="174"/>
    </row>
    <row r="25985" spans="1:1">
      <c r="A25985" s="174"/>
    </row>
    <row r="25986" spans="1:1">
      <c r="A25986" s="174"/>
    </row>
    <row r="25987" spans="1:1">
      <c r="A25987" s="174"/>
    </row>
    <row r="25988" spans="1:1">
      <c r="A25988" s="174"/>
    </row>
    <row r="25989" spans="1:1">
      <c r="A25989" s="174"/>
    </row>
    <row r="25990" spans="1:1">
      <c r="A25990" s="174"/>
    </row>
    <row r="25991" spans="1:1">
      <c r="A25991" s="174"/>
    </row>
    <row r="25992" spans="1:1">
      <c r="A25992" s="174"/>
    </row>
    <row r="25993" spans="1:1">
      <c r="A25993" s="174"/>
    </row>
    <row r="25994" spans="1:1">
      <c r="A25994" s="174"/>
    </row>
    <row r="25995" spans="1:1">
      <c r="A25995" s="174"/>
    </row>
    <row r="25996" spans="1:1">
      <c r="A25996" s="174"/>
    </row>
    <row r="25997" spans="1:1">
      <c r="A25997" s="174"/>
    </row>
    <row r="25998" spans="1:1">
      <c r="A25998" s="174"/>
    </row>
    <row r="25999" spans="1:1">
      <c r="A25999" s="174"/>
    </row>
    <row r="26000" spans="1:1">
      <c r="A26000" s="174"/>
    </row>
    <row r="26001" spans="1:1">
      <c r="A26001" s="174"/>
    </row>
    <row r="26002" spans="1:1">
      <c r="A26002" s="174"/>
    </row>
    <row r="26003" spans="1:1">
      <c r="A26003" s="174"/>
    </row>
    <row r="26004" spans="1:1">
      <c r="A26004" s="174"/>
    </row>
    <row r="26005" spans="1:1">
      <c r="A26005" s="174"/>
    </row>
    <row r="26006" spans="1:1">
      <c r="A26006" s="174"/>
    </row>
    <row r="26007" spans="1:1">
      <c r="A26007" s="174"/>
    </row>
    <row r="26008" spans="1:1">
      <c r="A26008" s="174"/>
    </row>
    <row r="26009" spans="1:1">
      <c r="A26009" s="174"/>
    </row>
    <row r="26010" spans="1:1">
      <c r="A26010" s="174"/>
    </row>
    <row r="26011" spans="1:1">
      <c r="A26011" s="174"/>
    </row>
    <row r="26012" spans="1:1">
      <c r="A26012" s="174"/>
    </row>
    <row r="26013" spans="1:1">
      <c r="A26013" s="174"/>
    </row>
    <row r="26014" spans="1:1">
      <c r="A26014" s="174"/>
    </row>
    <row r="26015" spans="1:1">
      <c r="A26015" s="174"/>
    </row>
    <row r="26016" spans="1:1">
      <c r="A26016" s="174"/>
    </row>
    <row r="26017" spans="1:1">
      <c r="A26017" s="174"/>
    </row>
    <row r="26018" spans="1:1">
      <c r="A26018" s="174"/>
    </row>
    <row r="26019" spans="1:1">
      <c r="A26019" s="174"/>
    </row>
    <row r="26020" spans="1:1">
      <c r="A26020" s="174"/>
    </row>
    <row r="26021" spans="1:1">
      <c r="A26021" s="174"/>
    </row>
    <row r="26022" spans="1:1">
      <c r="A26022" s="174"/>
    </row>
    <row r="26023" spans="1:1">
      <c r="A26023" s="174"/>
    </row>
    <row r="26024" spans="1:1">
      <c r="A26024" s="174"/>
    </row>
    <row r="26025" spans="1:1">
      <c r="A26025" s="174"/>
    </row>
    <row r="26026" spans="1:1">
      <c r="A26026" s="174"/>
    </row>
    <row r="26027" spans="1:1">
      <c r="A26027" s="174"/>
    </row>
    <row r="26028" spans="1:1">
      <c r="A26028" s="174"/>
    </row>
    <row r="26029" spans="1:1">
      <c r="A26029" s="174"/>
    </row>
    <row r="26030" spans="1:1">
      <c r="A26030" s="174"/>
    </row>
    <row r="26031" spans="1:1">
      <c r="A26031" s="174"/>
    </row>
    <row r="26032" spans="1:1">
      <c r="A26032" s="174"/>
    </row>
    <row r="26033" spans="1:1">
      <c r="A26033" s="174"/>
    </row>
    <row r="26034" spans="1:1">
      <c r="A26034" s="174"/>
    </row>
    <row r="26035" spans="1:1">
      <c r="A26035" s="174"/>
    </row>
    <row r="26036" spans="1:1">
      <c r="A26036" s="174"/>
    </row>
    <row r="26037" spans="1:1">
      <c r="A26037" s="174"/>
    </row>
    <row r="26038" spans="1:1">
      <c r="A26038" s="174"/>
    </row>
    <row r="26039" spans="1:1">
      <c r="A26039" s="174"/>
    </row>
    <row r="26040" spans="1:1">
      <c r="A26040" s="174"/>
    </row>
    <row r="26041" spans="1:1">
      <c r="A26041" s="174"/>
    </row>
    <row r="26042" spans="1:1">
      <c r="A26042" s="174"/>
    </row>
    <row r="26043" spans="1:1">
      <c r="A26043" s="174"/>
    </row>
    <row r="26044" spans="1:1">
      <c r="A26044" s="174"/>
    </row>
    <row r="26045" spans="1:1">
      <c r="A26045" s="174"/>
    </row>
    <row r="26046" spans="1:1">
      <c r="A26046" s="174"/>
    </row>
    <row r="26047" spans="1:1">
      <c r="A26047" s="174"/>
    </row>
    <row r="26048" spans="1:1">
      <c r="A26048" s="174"/>
    </row>
    <row r="26049" spans="1:1">
      <c r="A26049" s="174"/>
    </row>
    <row r="26050" spans="1:1">
      <c r="A26050" s="174"/>
    </row>
    <row r="26051" spans="1:1">
      <c r="A26051" s="174"/>
    </row>
    <row r="26052" spans="1:1">
      <c r="A26052" s="174"/>
    </row>
    <row r="26053" spans="1:1">
      <c r="A26053" s="174"/>
    </row>
    <row r="26054" spans="1:1">
      <c r="A26054" s="174"/>
    </row>
    <row r="26055" spans="1:1">
      <c r="A26055" s="174"/>
    </row>
    <row r="26056" spans="1:1">
      <c r="A26056" s="174"/>
    </row>
    <row r="26057" spans="1:1">
      <c r="A26057" s="174"/>
    </row>
    <row r="26058" spans="1:1">
      <c r="A26058" s="174"/>
    </row>
    <row r="26059" spans="1:1">
      <c r="A26059" s="174"/>
    </row>
    <row r="26060" spans="1:1">
      <c r="A26060" s="174"/>
    </row>
    <row r="26061" spans="1:1">
      <c r="A26061" s="174"/>
    </row>
    <row r="26062" spans="1:1">
      <c r="A26062" s="174"/>
    </row>
    <row r="26063" spans="1:1">
      <c r="A26063" s="174"/>
    </row>
    <row r="26064" spans="1:1">
      <c r="A26064" s="174"/>
    </row>
    <row r="26065" spans="1:1">
      <c r="A26065" s="174"/>
    </row>
    <row r="26066" spans="1:1">
      <c r="A26066" s="174"/>
    </row>
    <row r="26067" spans="1:1">
      <c r="A26067" s="174"/>
    </row>
    <row r="26068" spans="1:1">
      <c r="A26068" s="174"/>
    </row>
    <row r="26069" spans="1:1">
      <c r="A26069" s="174"/>
    </row>
    <row r="26070" spans="1:1">
      <c r="A26070" s="174"/>
    </row>
    <row r="26071" spans="1:1">
      <c r="A26071" s="174"/>
    </row>
    <row r="26072" spans="1:1">
      <c r="A26072" s="174"/>
    </row>
    <row r="26073" spans="1:1">
      <c r="A26073" s="174"/>
    </row>
    <row r="26074" spans="1:1">
      <c r="A26074" s="174"/>
    </row>
    <row r="26075" spans="1:1">
      <c r="A26075" s="174"/>
    </row>
    <row r="26076" spans="1:1">
      <c r="A26076" s="174"/>
    </row>
    <row r="26077" spans="1:1">
      <c r="A26077" s="174"/>
    </row>
    <row r="26078" spans="1:1">
      <c r="A26078" s="174"/>
    </row>
    <row r="26079" spans="1:1">
      <c r="A26079" s="174"/>
    </row>
    <row r="26080" spans="1:1">
      <c r="A26080" s="174"/>
    </row>
    <row r="26081" spans="1:1">
      <c r="A26081" s="174"/>
    </row>
    <row r="26082" spans="1:1">
      <c r="A26082" s="174"/>
    </row>
    <row r="26083" spans="1:1">
      <c r="A26083" s="174"/>
    </row>
    <row r="26084" spans="1:1">
      <c r="A26084" s="174"/>
    </row>
    <row r="26085" spans="1:1">
      <c r="A26085" s="174"/>
    </row>
    <row r="26086" spans="1:1">
      <c r="A26086" s="174"/>
    </row>
    <row r="26087" spans="1:1">
      <c r="A26087" s="174"/>
    </row>
    <row r="26088" spans="1:1">
      <c r="A26088" s="174"/>
    </row>
    <row r="26089" spans="1:1">
      <c r="A26089" s="174"/>
    </row>
    <row r="26090" spans="1:1">
      <c r="A26090" s="174"/>
    </row>
    <row r="26091" spans="1:1">
      <c r="A26091" s="174"/>
    </row>
    <row r="26092" spans="1:1">
      <c r="A26092" s="174"/>
    </row>
    <row r="26093" spans="1:1">
      <c r="A26093" s="174"/>
    </row>
    <row r="26094" spans="1:1">
      <c r="A26094" s="174"/>
    </row>
    <row r="26095" spans="1:1">
      <c r="A26095" s="174"/>
    </row>
    <row r="26096" spans="1:1">
      <c r="A26096" s="174"/>
    </row>
    <row r="26097" spans="1:1">
      <c r="A26097" s="174"/>
    </row>
    <row r="26098" spans="1:1">
      <c r="A26098" s="174"/>
    </row>
    <row r="26099" spans="1:1">
      <c r="A26099" s="174"/>
    </row>
    <row r="26100" spans="1:1">
      <c r="A26100" s="174"/>
    </row>
    <row r="26101" spans="1:1">
      <c r="A26101" s="174"/>
    </row>
    <row r="26102" spans="1:1">
      <c r="A26102" s="174"/>
    </row>
    <row r="26103" spans="1:1">
      <c r="A26103" s="174"/>
    </row>
    <row r="26104" spans="1:1">
      <c r="A26104" s="174"/>
    </row>
    <row r="26105" spans="1:1">
      <c r="A26105" s="174"/>
    </row>
    <row r="26106" spans="1:1">
      <c r="A26106" s="174"/>
    </row>
    <row r="26107" spans="1:1">
      <c r="A26107" s="174"/>
    </row>
    <row r="26108" spans="1:1">
      <c r="A26108" s="174"/>
    </row>
    <row r="26109" spans="1:1">
      <c r="A26109" s="174"/>
    </row>
    <row r="26110" spans="1:1">
      <c r="A26110" s="174"/>
    </row>
    <row r="26111" spans="1:1">
      <c r="A26111" s="174"/>
    </row>
    <row r="26112" spans="1:1">
      <c r="A26112" s="174"/>
    </row>
    <row r="26113" spans="1:1">
      <c r="A26113" s="174"/>
    </row>
    <row r="26114" spans="1:1">
      <c r="A26114" s="174"/>
    </row>
    <row r="26115" spans="1:1">
      <c r="A26115" s="174"/>
    </row>
    <row r="26116" spans="1:1">
      <c r="A26116" s="174"/>
    </row>
    <row r="26117" spans="1:1">
      <c r="A26117" s="174"/>
    </row>
    <row r="26118" spans="1:1">
      <c r="A26118" s="174"/>
    </row>
    <row r="26119" spans="1:1">
      <c r="A26119" s="174"/>
    </row>
    <row r="26120" spans="1:1">
      <c r="A26120" s="174"/>
    </row>
    <row r="26121" spans="1:1">
      <c r="A26121" s="174"/>
    </row>
    <row r="26122" spans="1:1">
      <c r="A26122" s="174"/>
    </row>
    <row r="26123" spans="1:1">
      <c r="A26123" s="174"/>
    </row>
    <row r="26124" spans="1:1">
      <c r="A26124" s="174"/>
    </row>
    <row r="26125" spans="1:1">
      <c r="A26125" s="174"/>
    </row>
    <row r="26126" spans="1:1">
      <c r="A26126" s="174"/>
    </row>
    <row r="26127" spans="1:1">
      <c r="A26127" s="174"/>
    </row>
    <row r="26128" spans="1:1">
      <c r="A26128" s="174"/>
    </row>
    <row r="26129" spans="1:1">
      <c r="A26129" s="174"/>
    </row>
    <row r="26130" spans="1:1">
      <c r="A26130" s="174"/>
    </row>
    <row r="26131" spans="1:1">
      <c r="A26131" s="174"/>
    </row>
    <row r="26132" spans="1:1">
      <c r="A26132" s="174"/>
    </row>
    <row r="26133" spans="1:1">
      <c r="A26133" s="174"/>
    </row>
    <row r="26134" spans="1:1">
      <c r="A26134" s="174"/>
    </row>
    <row r="26135" spans="1:1">
      <c r="A26135" s="174"/>
    </row>
    <row r="26136" spans="1:1">
      <c r="A26136" s="174"/>
    </row>
    <row r="26137" spans="1:1">
      <c r="A26137" s="174"/>
    </row>
    <row r="26138" spans="1:1">
      <c r="A26138" s="174"/>
    </row>
    <row r="26139" spans="1:1">
      <c r="A26139" s="174"/>
    </row>
    <row r="26140" spans="1:1">
      <c r="A26140" s="174"/>
    </row>
    <row r="26141" spans="1:1">
      <c r="A26141" s="174"/>
    </row>
    <row r="26142" spans="1:1">
      <c r="A26142" s="174"/>
    </row>
    <row r="26143" spans="1:1">
      <c r="A26143" s="174"/>
    </row>
    <row r="26144" spans="1:1">
      <c r="A26144" s="174"/>
    </row>
    <row r="26145" spans="1:1">
      <c r="A26145" s="174"/>
    </row>
    <row r="26146" spans="1:1">
      <c r="A26146" s="174"/>
    </row>
    <row r="26147" spans="1:1">
      <c r="A26147" s="174"/>
    </row>
    <row r="26148" spans="1:1">
      <c r="A26148" s="174"/>
    </row>
    <row r="26149" spans="1:1">
      <c r="A26149" s="174"/>
    </row>
    <row r="26150" spans="1:1">
      <c r="A26150" s="174"/>
    </row>
    <row r="26151" spans="1:1">
      <c r="A26151" s="174"/>
    </row>
    <row r="26152" spans="1:1">
      <c r="A26152" s="174"/>
    </row>
    <row r="26153" spans="1:1">
      <c r="A26153" s="174"/>
    </row>
    <row r="26154" spans="1:1">
      <c r="A26154" s="174"/>
    </row>
    <row r="26155" spans="1:1">
      <c r="A26155" s="174"/>
    </row>
    <row r="26156" spans="1:1">
      <c r="A26156" s="174"/>
    </row>
    <row r="26157" spans="1:1">
      <c r="A26157" s="174"/>
    </row>
    <row r="26158" spans="1:1">
      <c r="A26158" s="174"/>
    </row>
    <row r="26159" spans="1:1">
      <c r="A26159" s="174"/>
    </row>
    <row r="26160" spans="1:1">
      <c r="A26160" s="174"/>
    </row>
    <row r="26161" spans="1:1">
      <c r="A26161" s="174"/>
    </row>
    <row r="26162" spans="1:1">
      <c r="A26162" s="174"/>
    </row>
    <row r="26163" spans="1:1">
      <c r="A26163" s="174"/>
    </row>
    <row r="26164" spans="1:1">
      <c r="A26164" s="174"/>
    </row>
    <row r="26165" spans="1:1">
      <c r="A26165" s="174"/>
    </row>
    <row r="26166" spans="1:1">
      <c r="A26166" s="174"/>
    </row>
    <row r="26167" spans="1:1">
      <c r="A26167" s="174"/>
    </row>
    <row r="26168" spans="1:1">
      <c r="A26168" s="174"/>
    </row>
    <row r="26169" spans="1:1">
      <c r="A26169" s="174"/>
    </row>
    <row r="26170" spans="1:1">
      <c r="A26170" s="174"/>
    </row>
    <row r="26171" spans="1:1">
      <c r="A26171" s="174"/>
    </row>
    <row r="26172" spans="1:1">
      <c r="A26172" s="174"/>
    </row>
    <row r="26173" spans="1:1">
      <c r="A26173" s="174"/>
    </row>
    <row r="26174" spans="1:1">
      <c r="A26174" s="174"/>
    </row>
    <row r="26175" spans="1:1">
      <c r="A26175" s="174"/>
    </row>
    <row r="26176" spans="1:1">
      <c r="A26176" s="174"/>
    </row>
    <row r="26177" spans="1:1">
      <c r="A26177" s="174"/>
    </row>
    <row r="26178" spans="1:1">
      <c r="A26178" s="174"/>
    </row>
    <row r="26179" spans="1:1">
      <c r="A26179" s="174"/>
    </row>
    <row r="26180" spans="1:1">
      <c r="A26180" s="174"/>
    </row>
    <row r="26181" spans="1:1">
      <c r="A26181" s="174"/>
    </row>
    <row r="26182" spans="1:1">
      <c r="A26182" s="174"/>
    </row>
    <row r="26183" spans="1:1">
      <c r="A26183" s="174"/>
    </row>
    <row r="26184" spans="1:1">
      <c r="A26184" s="174"/>
    </row>
    <row r="26185" spans="1:1">
      <c r="A26185" s="174"/>
    </row>
    <row r="26186" spans="1:1">
      <c r="A26186" s="174"/>
    </row>
    <row r="26187" spans="1:1">
      <c r="A26187" s="174"/>
    </row>
    <row r="26188" spans="1:1">
      <c r="A26188" s="174"/>
    </row>
    <row r="26189" spans="1:1">
      <c r="A26189" s="174"/>
    </row>
    <row r="26190" spans="1:1">
      <c r="A26190" s="174"/>
    </row>
    <row r="26191" spans="1:1">
      <c r="A26191" s="174"/>
    </row>
    <row r="26192" spans="1:1">
      <c r="A26192" s="174"/>
    </row>
    <row r="26193" spans="1:1">
      <c r="A26193" s="174"/>
    </row>
    <row r="26194" spans="1:1">
      <c r="A26194" s="174"/>
    </row>
    <row r="26195" spans="1:1">
      <c r="A26195" s="174"/>
    </row>
    <row r="26196" spans="1:1">
      <c r="A26196" s="174"/>
    </row>
    <row r="26197" spans="1:1">
      <c r="A26197" s="174"/>
    </row>
    <row r="26198" spans="1:1">
      <c r="A26198" s="174"/>
    </row>
    <row r="26199" spans="1:1">
      <c r="A26199" s="174"/>
    </row>
    <row r="26200" spans="1:1">
      <c r="A26200" s="174"/>
    </row>
    <row r="26201" spans="1:1">
      <c r="A26201" s="174"/>
    </row>
    <row r="26202" spans="1:1">
      <c r="A26202" s="174"/>
    </row>
    <row r="26203" spans="1:1">
      <c r="A26203" s="174"/>
    </row>
    <row r="26204" spans="1:1">
      <c r="A26204" s="174"/>
    </row>
    <row r="26205" spans="1:1">
      <c r="A26205" s="174"/>
    </row>
    <row r="26206" spans="1:1">
      <c r="A26206" s="174"/>
    </row>
    <row r="26207" spans="1:1">
      <c r="A26207" s="174"/>
    </row>
    <row r="26208" spans="1:1">
      <c r="A26208" s="174"/>
    </row>
    <row r="26209" spans="1:1">
      <c r="A26209" s="174"/>
    </row>
    <row r="26210" spans="1:1">
      <c r="A26210" s="174"/>
    </row>
    <row r="26211" spans="1:1">
      <c r="A26211" s="174"/>
    </row>
    <row r="26212" spans="1:1">
      <c r="A26212" s="174"/>
    </row>
    <row r="26213" spans="1:1">
      <c r="A26213" s="174"/>
    </row>
    <row r="26214" spans="1:1">
      <c r="A26214" s="174"/>
    </row>
    <row r="26215" spans="1:1">
      <c r="A26215" s="174"/>
    </row>
    <row r="26216" spans="1:1">
      <c r="A26216" s="174"/>
    </row>
    <row r="26217" spans="1:1">
      <c r="A26217" s="174"/>
    </row>
    <row r="26218" spans="1:1">
      <c r="A26218" s="174"/>
    </row>
    <row r="26219" spans="1:1">
      <c r="A26219" s="174"/>
    </row>
    <row r="26220" spans="1:1">
      <c r="A26220" s="174"/>
    </row>
    <row r="26221" spans="1:1">
      <c r="A26221" s="174"/>
    </row>
    <row r="26222" spans="1:1">
      <c r="A26222" s="174"/>
    </row>
    <row r="26223" spans="1:1">
      <c r="A26223" s="174"/>
    </row>
    <row r="26224" spans="1:1">
      <c r="A26224" s="174"/>
    </row>
    <row r="26225" spans="1:1">
      <c r="A26225" s="174"/>
    </row>
    <row r="26226" spans="1:1">
      <c r="A26226" s="174"/>
    </row>
    <row r="26227" spans="1:1">
      <c r="A26227" s="174"/>
    </row>
    <row r="26228" spans="1:1">
      <c r="A26228" s="174"/>
    </row>
    <row r="26229" spans="1:1">
      <c r="A26229" s="174"/>
    </row>
    <row r="26230" spans="1:1">
      <c r="A26230" s="174"/>
    </row>
    <row r="26231" spans="1:1">
      <c r="A26231" s="174"/>
    </row>
    <row r="26232" spans="1:1">
      <c r="A26232" s="174"/>
    </row>
    <row r="26233" spans="1:1">
      <c r="A26233" s="174"/>
    </row>
    <row r="26234" spans="1:1">
      <c r="A26234" s="174"/>
    </row>
    <row r="26235" spans="1:1">
      <c r="A26235" s="174"/>
    </row>
    <row r="26236" spans="1:1">
      <c r="A26236" s="174"/>
    </row>
    <row r="26237" spans="1:1">
      <c r="A26237" s="174"/>
    </row>
    <row r="26238" spans="1:1">
      <c r="A26238" s="174"/>
    </row>
    <row r="26239" spans="1:1">
      <c r="A26239" s="174"/>
    </row>
    <row r="26240" spans="1:1">
      <c r="A26240" s="174"/>
    </row>
    <row r="26241" spans="1:1">
      <c r="A26241" s="174"/>
    </row>
    <row r="26242" spans="1:1">
      <c r="A26242" s="174"/>
    </row>
    <row r="26243" spans="1:1">
      <c r="A26243" s="174"/>
    </row>
    <row r="26244" spans="1:1">
      <c r="A26244" s="174"/>
    </row>
    <row r="26245" spans="1:1">
      <c r="A26245" s="174"/>
    </row>
    <row r="26246" spans="1:1">
      <c r="A26246" s="174"/>
    </row>
    <row r="26247" spans="1:1">
      <c r="A26247" s="174"/>
    </row>
    <row r="26248" spans="1:1">
      <c r="A26248" s="174"/>
    </row>
    <row r="26249" spans="1:1">
      <c r="A26249" s="174"/>
    </row>
    <row r="26250" spans="1:1">
      <c r="A26250" s="174"/>
    </row>
    <row r="26251" spans="1:1">
      <c r="A26251" s="174"/>
    </row>
    <row r="26252" spans="1:1">
      <c r="A26252" s="174"/>
    </row>
    <row r="26253" spans="1:1">
      <c r="A26253" s="174"/>
    </row>
    <row r="26254" spans="1:1">
      <c r="A26254" s="174"/>
    </row>
    <row r="26255" spans="1:1">
      <c r="A26255" s="174"/>
    </row>
    <row r="26256" spans="1:1">
      <c r="A26256" s="174"/>
    </row>
    <row r="26257" spans="1:1">
      <c r="A26257" s="174"/>
    </row>
    <row r="26258" spans="1:1">
      <c r="A26258" s="174"/>
    </row>
    <row r="26259" spans="1:1">
      <c r="A26259" s="174"/>
    </row>
    <row r="26260" spans="1:1">
      <c r="A26260" s="174"/>
    </row>
    <row r="26261" spans="1:1">
      <c r="A26261" s="174"/>
    </row>
    <row r="26262" spans="1:1">
      <c r="A26262" s="174"/>
    </row>
    <row r="26263" spans="1:1">
      <c r="A26263" s="174"/>
    </row>
    <row r="26264" spans="1:1">
      <c r="A26264" s="174"/>
    </row>
    <row r="26265" spans="1:1">
      <c r="A26265" s="174"/>
    </row>
    <row r="26266" spans="1:1">
      <c r="A26266" s="174"/>
    </row>
    <row r="26267" spans="1:1">
      <c r="A26267" s="174"/>
    </row>
    <row r="26268" spans="1:1">
      <c r="A26268" s="174"/>
    </row>
    <row r="26269" spans="1:1">
      <c r="A26269" s="174"/>
    </row>
    <row r="26270" spans="1:1">
      <c r="A26270" s="174"/>
    </row>
    <row r="26271" spans="1:1">
      <c r="A26271" s="174"/>
    </row>
    <row r="26272" spans="1:1">
      <c r="A26272" s="174"/>
    </row>
    <row r="26273" spans="1:1">
      <c r="A26273" s="174"/>
    </row>
    <row r="26274" spans="1:1">
      <c r="A26274" s="174"/>
    </row>
    <row r="26275" spans="1:1">
      <c r="A26275" s="174"/>
    </row>
    <row r="26276" spans="1:1">
      <c r="A26276" s="174"/>
    </row>
    <row r="26277" spans="1:1">
      <c r="A26277" s="174"/>
    </row>
    <row r="26278" spans="1:1">
      <c r="A26278" s="174"/>
    </row>
    <row r="26279" spans="1:1">
      <c r="A26279" s="174"/>
    </row>
    <row r="26280" spans="1:1">
      <c r="A26280" s="174"/>
    </row>
    <row r="26281" spans="1:1">
      <c r="A26281" s="174"/>
    </row>
    <row r="26282" spans="1:1">
      <c r="A26282" s="174"/>
    </row>
    <row r="26283" spans="1:1">
      <c r="A26283" s="174"/>
    </row>
    <row r="26284" spans="1:1">
      <c r="A26284" s="174"/>
    </row>
    <row r="26285" spans="1:1">
      <c r="A26285" s="174"/>
    </row>
    <row r="26286" spans="1:1">
      <c r="A26286" s="174"/>
    </row>
    <row r="26287" spans="1:1">
      <c r="A26287" s="174"/>
    </row>
    <row r="26288" spans="1:1">
      <c r="A26288" s="174"/>
    </row>
    <row r="26289" spans="1:1">
      <c r="A26289" s="174"/>
    </row>
    <row r="26290" spans="1:1">
      <c r="A26290" s="174"/>
    </row>
    <row r="26291" spans="1:1">
      <c r="A26291" s="174"/>
    </row>
    <row r="26292" spans="1:1">
      <c r="A26292" s="174"/>
    </row>
    <row r="26293" spans="1:1">
      <c r="A26293" s="174"/>
    </row>
    <row r="26294" spans="1:1">
      <c r="A26294" s="174"/>
    </row>
    <row r="26295" spans="1:1">
      <c r="A26295" s="174"/>
    </row>
    <row r="26296" spans="1:1">
      <c r="A26296" s="174"/>
    </row>
    <row r="26297" spans="1:1">
      <c r="A26297" s="174"/>
    </row>
    <row r="26298" spans="1:1">
      <c r="A26298" s="174"/>
    </row>
    <row r="26299" spans="1:1">
      <c r="A26299" s="174"/>
    </row>
    <row r="26300" spans="1:1">
      <c r="A26300" s="174"/>
    </row>
    <row r="26301" spans="1:1">
      <c r="A26301" s="174"/>
    </row>
    <row r="26302" spans="1:1">
      <c r="A26302" s="174"/>
    </row>
    <row r="26303" spans="1:1">
      <c r="A26303" s="174"/>
    </row>
    <row r="26304" spans="1:1">
      <c r="A26304" s="174"/>
    </row>
    <row r="26305" spans="1:1">
      <c r="A26305" s="174"/>
    </row>
    <row r="26306" spans="1:1">
      <c r="A26306" s="174"/>
    </row>
    <row r="26307" spans="1:1">
      <c r="A26307" s="174"/>
    </row>
    <row r="26308" spans="1:1">
      <c r="A26308" s="174"/>
    </row>
    <row r="26309" spans="1:1">
      <c r="A26309" s="174"/>
    </row>
    <row r="26310" spans="1:1">
      <c r="A26310" s="174"/>
    </row>
    <row r="26311" spans="1:1">
      <c r="A26311" s="174"/>
    </row>
    <row r="26312" spans="1:1">
      <c r="A26312" s="174"/>
    </row>
    <row r="26313" spans="1:1">
      <c r="A26313" s="174"/>
    </row>
    <row r="26314" spans="1:1">
      <c r="A26314" s="174"/>
    </row>
    <row r="26315" spans="1:1">
      <c r="A26315" s="174"/>
    </row>
    <row r="26316" spans="1:1">
      <c r="A26316" s="174"/>
    </row>
    <row r="26317" spans="1:1">
      <c r="A26317" s="174"/>
    </row>
    <row r="26318" spans="1:1">
      <c r="A26318" s="174"/>
    </row>
    <row r="26319" spans="1:1">
      <c r="A26319" s="174"/>
    </row>
    <row r="26320" spans="1:1">
      <c r="A26320" s="174"/>
    </row>
    <row r="26321" spans="1:1">
      <c r="A26321" s="174"/>
    </row>
    <row r="26322" spans="1:1">
      <c r="A26322" s="174"/>
    </row>
    <row r="26323" spans="1:1">
      <c r="A26323" s="174"/>
    </row>
    <row r="26324" spans="1:1">
      <c r="A26324" s="174"/>
    </row>
    <row r="26325" spans="1:1">
      <c r="A26325" s="174"/>
    </row>
    <row r="26326" spans="1:1">
      <c r="A26326" s="174"/>
    </row>
    <row r="26327" spans="1:1">
      <c r="A26327" s="174"/>
    </row>
    <row r="26328" spans="1:1">
      <c r="A26328" s="174"/>
    </row>
    <row r="26329" spans="1:1">
      <c r="A26329" s="174"/>
    </row>
    <row r="26330" spans="1:1">
      <c r="A26330" s="174"/>
    </row>
    <row r="26331" spans="1:1">
      <c r="A26331" s="174"/>
    </row>
    <row r="26332" spans="1:1">
      <c r="A26332" s="174"/>
    </row>
    <row r="26333" spans="1:1">
      <c r="A26333" s="174"/>
    </row>
    <row r="26334" spans="1:1">
      <c r="A26334" s="174"/>
    </row>
    <row r="26335" spans="1:1">
      <c r="A26335" s="174"/>
    </row>
    <row r="26336" spans="1:1">
      <c r="A26336" s="174"/>
    </row>
    <row r="26337" spans="1:1">
      <c r="A26337" s="174"/>
    </row>
    <row r="26338" spans="1:1">
      <c r="A26338" s="174"/>
    </row>
    <row r="26339" spans="1:1">
      <c r="A26339" s="174"/>
    </row>
    <row r="26340" spans="1:1">
      <c r="A26340" s="174"/>
    </row>
    <row r="26341" spans="1:1">
      <c r="A26341" s="174"/>
    </row>
    <row r="26342" spans="1:1">
      <c r="A26342" s="174"/>
    </row>
    <row r="26343" spans="1:1">
      <c r="A26343" s="174"/>
    </row>
    <row r="26344" spans="1:1">
      <c r="A26344" s="174"/>
    </row>
    <row r="26345" spans="1:1">
      <c r="A26345" s="174"/>
    </row>
    <row r="26346" spans="1:1">
      <c r="A26346" s="174"/>
    </row>
    <row r="26347" spans="1:1">
      <c r="A26347" s="174"/>
    </row>
    <row r="26348" spans="1:1">
      <c r="A26348" s="174"/>
    </row>
    <row r="26349" spans="1:1">
      <c r="A26349" s="174"/>
    </row>
    <row r="26350" spans="1:1">
      <c r="A26350" s="174"/>
    </row>
    <row r="26351" spans="1:1">
      <c r="A26351" s="174"/>
    </row>
    <row r="26352" spans="1:1">
      <c r="A26352" s="174"/>
    </row>
    <row r="26353" spans="1:1">
      <c r="A26353" s="174"/>
    </row>
    <row r="26354" spans="1:1">
      <c r="A26354" s="174"/>
    </row>
    <row r="26355" spans="1:1">
      <c r="A26355" s="174"/>
    </row>
    <row r="26356" spans="1:1">
      <c r="A26356" s="174"/>
    </row>
    <row r="26357" spans="1:1">
      <c r="A26357" s="174"/>
    </row>
    <row r="26358" spans="1:1">
      <c r="A26358" s="174"/>
    </row>
    <row r="26359" spans="1:1">
      <c r="A26359" s="174"/>
    </row>
    <row r="26360" spans="1:1">
      <c r="A26360" s="174"/>
    </row>
    <row r="26361" spans="1:1">
      <c r="A26361" s="174"/>
    </row>
    <row r="26362" spans="1:1">
      <c r="A26362" s="174"/>
    </row>
    <row r="26363" spans="1:1">
      <c r="A26363" s="174"/>
    </row>
    <row r="26364" spans="1:1">
      <c r="A26364" s="174"/>
    </row>
    <row r="26365" spans="1:1">
      <c r="A26365" s="174"/>
    </row>
    <row r="26366" spans="1:1">
      <c r="A26366" s="174"/>
    </row>
    <row r="26367" spans="1:1">
      <c r="A26367" s="174"/>
    </row>
    <row r="26368" spans="1:1">
      <c r="A26368" s="174"/>
    </row>
    <row r="26369" spans="1:1">
      <c r="A26369" s="174"/>
    </row>
    <row r="26370" spans="1:1">
      <c r="A26370" s="174"/>
    </row>
    <row r="26371" spans="1:1">
      <c r="A26371" s="174"/>
    </row>
    <row r="26372" spans="1:1">
      <c r="A26372" s="174"/>
    </row>
    <row r="26373" spans="1:1">
      <c r="A26373" s="174"/>
    </row>
    <row r="26374" spans="1:1">
      <c r="A26374" s="174"/>
    </row>
    <row r="26375" spans="1:1">
      <c r="A26375" s="174"/>
    </row>
    <row r="26376" spans="1:1">
      <c r="A26376" s="174"/>
    </row>
    <row r="26377" spans="1:1">
      <c r="A26377" s="174"/>
    </row>
    <row r="26378" spans="1:1">
      <c r="A26378" s="174"/>
    </row>
    <row r="26379" spans="1:1">
      <c r="A26379" s="174"/>
    </row>
    <row r="26380" spans="1:1">
      <c r="A26380" s="174"/>
    </row>
    <row r="26381" spans="1:1">
      <c r="A26381" s="174"/>
    </row>
    <row r="26382" spans="1:1">
      <c r="A26382" s="174"/>
    </row>
    <row r="26383" spans="1:1">
      <c r="A26383" s="174"/>
    </row>
    <row r="26384" spans="1:1">
      <c r="A26384" s="174"/>
    </row>
    <row r="26385" spans="1:1">
      <c r="A26385" s="174"/>
    </row>
    <row r="26386" spans="1:1">
      <c r="A26386" s="174"/>
    </row>
    <row r="26387" spans="1:1">
      <c r="A26387" s="174"/>
    </row>
    <row r="26388" spans="1:1">
      <c r="A26388" s="174"/>
    </row>
    <row r="26389" spans="1:1">
      <c r="A26389" s="174"/>
    </row>
    <row r="26390" spans="1:1">
      <c r="A26390" s="174"/>
    </row>
    <row r="26391" spans="1:1">
      <c r="A26391" s="174"/>
    </row>
    <row r="26392" spans="1:1">
      <c r="A26392" s="174"/>
    </row>
    <row r="26393" spans="1:1">
      <c r="A26393" s="174"/>
    </row>
    <row r="26394" spans="1:1">
      <c r="A26394" s="174"/>
    </row>
    <row r="26395" spans="1:1">
      <c r="A26395" s="174"/>
    </row>
    <row r="26396" spans="1:1">
      <c r="A26396" s="174"/>
    </row>
    <row r="26397" spans="1:1">
      <c r="A26397" s="174"/>
    </row>
    <row r="26398" spans="1:1">
      <c r="A26398" s="174"/>
    </row>
    <row r="26399" spans="1:1">
      <c r="A26399" s="174"/>
    </row>
    <row r="26400" spans="1:1">
      <c r="A26400" s="174"/>
    </row>
    <row r="26401" spans="1:1">
      <c r="A26401" s="174"/>
    </row>
    <row r="26402" spans="1:1">
      <c r="A26402" s="174"/>
    </row>
    <row r="26403" spans="1:1">
      <c r="A26403" s="174"/>
    </row>
    <row r="26404" spans="1:1">
      <c r="A26404" s="174"/>
    </row>
    <row r="26405" spans="1:1">
      <c r="A26405" s="174"/>
    </row>
    <row r="26406" spans="1:1">
      <c r="A26406" s="174"/>
    </row>
    <row r="26407" spans="1:1">
      <c r="A26407" s="174"/>
    </row>
    <row r="26408" spans="1:1">
      <c r="A26408" s="174"/>
    </row>
    <row r="26409" spans="1:1">
      <c r="A26409" s="174"/>
    </row>
    <row r="26410" spans="1:1">
      <c r="A26410" s="174"/>
    </row>
    <row r="26411" spans="1:1">
      <c r="A26411" s="174"/>
    </row>
    <row r="26412" spans="1:1">
      <c r="A26412" s="174"/>
    </row>
    <row r="26413" spans="1:1">
      <c r="A26413" s="174"/>
    </row>
    <row r="26414" spans="1:1">
      <c r="A26414" s="174"/>
    </row>
    <row r="26415" spans="1:1">
      <c r="A26415" s="174"/>
    </row>
    <row r="26416" spans="1:1">
      <c r="A26416" s="174"/>
    </row>
    <row r="26417" spans="1:1">
      <c r="A26417" s="174"/>
    </row>
    <row r="26418" spans="1:1">
      <c r="A26418" s="174"/>
    </row>
    <row r="26419" spans="1:1">
      <c r="A26419" s="174"/>
    </row>
    <row r="26420" spans="1:1">
      <c r="A26420" s="174"/>
    </row>
    <row r="26421" spans="1:1">
      <c r="A26421" s="174"/>
    </row>
    <row r="26422" spans="1:1">
      <c r="A26422" s="174"/>
    </row>
    <row r="26423" spans="1:1">
      <c r="A26423" s="174"/>
    </row>
    <row r="26424" spans="1:1">
      <c r="A26424" s="174"/>
    </row>
    <row r="26425" spans="1:1">
      <c r="A26425" s="174"/>
    </row>
    <row r="26426" spans="1:1">
      <c r="A26426" s="174"/>
    </row>
    <row r="26427" spans="1:1">
      <c r="A26427" s="174"/>
    </row>
    <row r="26428" spans="1:1">
      <c r="A26428" s="174"/>
    </row>
    <row r="26429" spans="1:1">
      <c r="A26429" s="174"/>
    </row>
    <row r="26430" spans="1:1">
      <c r="A26430" s="174"/>
    </row>
    <row r="26431" spans="1:1">
      <c r="A26431" s="174"/>
    </row>
    <row r="26432" spans="1:1">
      <c r="A26432" s="174"/>
    </row>
    <row r="26433" spans="1:1">
      <c r="A26433" s="174"/>
    </row>
    <row r="26434" spans="1:1">
      <c r="A26434" s="174"/>
    </row>
    <row r="26435" spans="1:1">
      <c r="A26435" s="174"/>
    </row>
    <row r="26436" spans="1:1">
      <c r="A26436" s="174"/>
    </row>
    <row r="26437" spans="1:1">
      <c r="A26437" s="174"/>
    </row>
    <row r="26438" spans="1:1">
      <c r="A26438" s="174"/>
    </row>
    <row r="26439" spans="1:1">
      <c r="A26439" s="174"/>
    </row>
    <row r="26440" spans="1:1">
      <c r="A26440" s="174"/>
    </row>
    <row r="26441" spans="1:1">
      <c r="A26441" s="174"/>
    </row>
    <row r="26442" spans="1:1">
      <c r="A26442" s="174"/>
    </row>
    <row r="26443" spans="1:1">
      <c r="A26443" s="174"/>
    </row>
    <row r="26444" spans="1:1">
      <c r="A26444" s="174"/>
    </row>
    <row r="26445" spans="1:1">
      <c r="A26445" s="174"/>
    </row>
    <row r="26446" spans="1:1">
      <c r="A26446" s="174"/>
    </row>
    <row r="26447" spans="1:1">
      <c r="A26447" s="174"/>
    </row>
    <row r="26448" spans="1:1">
      <c r="A26448" s="174"/>
    </row>
    <row r="26449" spans="1:1">
      <c r="A26449" s="174"/>
    </row>
    <row r="26450" spans="1:1">
      <c r="A26450" s="174"/>
    </row>
    <row r="26451" spans="1:1">
      <c r="A26451" s="174"/>
    </row>
    <row r="26452" spans="1:1">
      <c r="A26452" s="174"/>
    </row>
    <row r="26453" spans="1:1">
      <c r="A26453" s="174"/>
    </row>
    <row r="26454" spans="1:1">
      <c r="A26454" s="174"/>
    </row>
    <row r="26455" spans="1:1">
      <c r="A26455" s="174"/>
    </row>
    <row r="26456" spans="1:1">
      <c r="A26456" s="174"/>
    </row>
    <row r="26457" spans="1:1">
      <c r="A26457" s="174"/>
    </row>
    <row r="26458" spans="1:1">
      <c r="A26458" s="174"/>
    </row>
    <row r="26459" spans="1:1">
      <c r="A26459" s="174"/>
    </row>
    <row r="26460" spans="1:1">
      <c r="A26460" s="174"/>
    </row>
    <row r="26461" spans="1:1">
      <c r="A26461" s="174"/>
    </row>
    <row r="26462" spans="1:1">
      <c r="A26462" s="174"/>
    </row>
    <row r="26463" spans="1:1">
      <c r="A26463" s="174"/>
    </row>
    <row r="26464" spans="1:1">
      <c r="A26464" s="174"/>
    </row>
    <row r="26465" spans="1:1">
      <c r="A26465" s="174"/>
    </row>
    <row r="26466" spans="1:1">
      <c r="A26466" s="174"/>
    </row>
    <row r="26467" spans="1:1">
      <c r="A26467" s="174"/>
    </row>
    <row r="26468" spans="1:1">
      <c r="A26468" s="174"/>
    </row>
    <row r="26469" spans="1:1">
      <c r="A26469" s="174"/>
    </row>
    <row r="26470" spans="1:1">
      <c r="A26470" s="174"/>
    </row>
    <row r="26471" spans="1:1">
      <c r="A26471" s="174"/>
    </row>
    <row r="26472" spans="1:1">
      <c r="A26472" s="174"/>
    </row>
    <row r="26473" spans="1:1">
      <c r="A26473" s="174"/>
    </row>
    <row r="26474" spans="1:1">
      <c r="A26474" s="174"/>
    </row>
    <row r="26475" spans="1:1">
      <c r="A26475" s="174"/>
    </row>
    <row r="26476" spans="1:1">
      <c r="A26476" s="174"/>
    </row>
    <row r="26477" spans="1:1">
      <c r="A26477" s="174"/>
    </row>
    <row r="26478" spans="1:1">
      <c r="A26478" s="174"/>
    </row>
    <row r="26479" spans="1:1">
      <c r="A26479" s="174"/>
    </row>
    <row r="26480" spans="1:1">
      <c r="A26480" s="174"/>
    </row>
    <row r="26481" spans="1:1">
      <c r="A26481" s="174"/>
    </row>
    <row r="26482" spans="1:1">
      <c r="A26482" s="174"/>
    </row>
    <row r="26483" spans="1:1">
      <c r="A26483" s="174"/>
    </row>
    <row r="26484" spans="1:1">
      <c r="A26484" s="174"/>
    </row>
    <row r="26485" spans="1:1">
      <c r="A26485" s="174"/>
    </row>
    <row r="26486" spans="1:1">
      <c r="A26486" s="174"/>
    </row>
    <row r="26487" spans="1:1">
      <c r="A26487" s="174"/>
    </row>
    <row r="26488" spans="1:1">
      <c r="A26488" s="174"/>
    </row>
    <row r="26489" spans="1:1">
      <c r="A26489" s="174"/>
    </row>
    <row r="26490" spans="1:1">
      <c r="A26490" s="174"/>
    </row>
    <row r="26491" spans="1:1">
      <c r="A26491" s="174"/>
    </row>
    <row r="26492" spans="1:1">
      <c r="A26492" s="174"/>
    </row>
    <row r="26493" spans="1:1">
      <c r="A26493" s="174"/>
    </row>
    <row r="26494" spans="1:1">
      <c r="A26494" s="174"/>
    </row>
    <row r="26495" spans="1:1">
      <c r="A26495" s="174"/>
    </row>
    <row r="26496" spans="1:1">
      <c r="A26496" s="174"/>
    </row>
    <row r="26497" spans="1:1">
      <c r="A26497" s="174"/>
    </row>
    <row r="26498" spans="1:1">
      <c r="A26498" s="174"/>
    </row>
    <row r="26499" spans="1:1">
      <c r="A26499" s="174"/>
    </row>
    <row r="26500" spans="1:1">
      <c r="A26500" s="174"/>
    </row>
    <row r="26501" spans="1:1">
      <c r="A26501" s="174"/>
    </row>
    <row r="26502" spans="1:1">
      <c r="A26502" s="174"/>
    </row>
    <row r="26503" spans="1:1">
      <c r="A26503" s="174"/>
    </row>
    <row r="26504" spans="1:1">
      <c r="A26504" s="174"/>
    </row>
    <row r="26505" spans="1:1">
      <c r="A26505" s="174"/>
    </row>
    <row r="26506" spans="1:1">
      <c r="A26506" s="174"/>
    </row>
    <row r="26507" spans="1:1">
      <c r="A26507" s="174"/>
    </row>
    <row r="26508" spans="1:1">
      <c r="A26508" s="174"/>
    </row>
    <row r="26509" spans="1:1">
      <c r="A26509" s="174"/>
    </row>
    <row r="26510" spans="1:1">
      <c r="A26510" s="174"/>
    </row>
    <row r="26511" spans="1:1">
      <c r="A26511" s="174"/>
    </row>
    <row r="26512" spans="1:1">
      <c r="A26512" s="174"/>
    </row>
    <row r="26513" spans="1:1">
      <c r="A26513" s="174"/>
    </row>
    <row r="26514" spans="1:1">
      <c r="A26514" s="174"/>
    </row>
    <row r="26515" spans="1:1">
      <c r="A26515" s="174"/>
    </row>
    <row r="26516" spans="1:1">
      <c r="A26516" s="174"/>
    </row>
    <row r="26517" spans="1:1">
      <c r="A26517" s="174"/>
    </row>
    <row r="26518" spans="1:1">
      <c r="A26518" s="174"/>
    </row>
    <row r="26519" spans="1:1">
      <c r="A26519" s="174"/>
    </row>
    <row r="26520" spans="1:1">
      <c r="A26520" s="174"/>
    </row>
    <row r="26521" spans="1:1">
      <c r="A26521" s="174"/>
    </row>
    <row r="26522" spans="1:1">
      <c r="A26522" s="174"/>
    </row>
    <row r="26523" spans="1:1">
      <c r="A26523" s="174"/>
    </row>
    <row r="26524" spans="1:1">
      <c r="A26524" s="174"/>
    </row>
    <row r="26525" spans="1:1">
      <c r="A26525" s="174"/>
    </row>
    <row r="26526" spans="1:1">
      <c r="A26526" s="174"/>
    </row>
    <row r="26527" spans="1:1">
      <c r="A26527" s="174"/>
    </row>
    <row r="26528" spans="1:1">
      <c r="A26528" s="174"/>
    </row>
    <row r="26529" spans="1:1">
      <c r="A26529" s="174"/>
    </row>
    <row r="26530" spans="1:1">
      <c r="A26530" s="174"/>
    </row>
    <row r="26531" spans="1:1">
      <c r="A26531" s="174"/>
    </row>
    <row r="26532" spans="1:1">
      <c r="A26532" s="174"/>
    </row>
    <row r="26533" spans="1:1">
      <c r="A26533" s="174"/>
    </row>
    <row r="26534" spans="1:1">
      <c r="A26534" s="174"/>
    </row>
    <row r="26535" spans="1:1">
      <c r="A26535" s="174"/>
    </row>
    <row r="26536" spans="1:1">
      <c r="A26536" s="174"/>
    </row>
    <row r="26537" spans="1:1">
      <c r="A26537" s="174"/>
    </row>
    <row r="26538" spans="1:1">
      <c r="A26538" s="174"/>
    </row>
    <row r="26539" spans="1:1">
      <c r="A26539" s="174"/>
    </row>
    <row r="26540" spans="1:1">
      <c r="A26540" s="174"/>
    </row>
    <row r="26541" spans="1:1">
      <c r="A26541" s="174"/>
    </row>
    <row r="26542" spans="1:1">
      <c r="A26542" s="174"/>
    </row>
    <row r="26543" spans="1:1">
      <c r="A26543" s="174"/>
    </row>
    <row r="26544" spans="1:1">
      <c r="A26544" s="174"/>
    </row>
    <row r="26545" spans="1:1">
      <c r="A26545" s="174"/>
    </row>
    <row r="26546" spans="1:1">
      <c r="A26546" s="174"/>
    </row>
    <row r="26547" spans="1:1">
      <c r="A26547" s="174"/>
    </row>
    <row r="26548" spans="1:1">
      <c r="A26548" s="174"/>
    </row>
    <row r="26549" spans="1:1">
      <c r="A26549" s="174"/>
    </row>
    <row r="26550" spans="1:1">
      <c r="A26550" s="174"/>
    </row>
    <row r="26551" spans="1:1">
      <c r="A26551" s="174"/>
    </row>
    <row r="26552" spans="1:1">
      <c r="A26552" s="174"/>
    </row>
    <row r="26553" spans="1:1">
      <c r="A26553" s="174"/>
    </row>
    <row r="26554" spans="1:1">
      <c r="A26554" s="174"/>
    </row>
    <row r="26555" spans="1:1">
      <c r="A26555" s="174"/>
    </row>
    <row r="26556" spans="1:1">
      <c r="A26556" s="174"/>
    </row>
    <row r="26557" spans="1:1">
      <c r="A26557" s="174"/>
    </row>
    <row r="26558" spans="1:1">
      <c r="A26558" s="174"/>
    </row>
    <row r="26559" spans="1:1">
      <c r="A26559" s="174"/>
    </row>
    <row r="26560" spans="1:1">
      <c r="A26560" s="174"/>
    </row>
    <row r="26561" spans="1:1">
      <c r="A26561" s="174"/>
    </row>
    <row r="26562" spans="1:1">
      <c r="A26562" s="174"/>
    </row>
    <row r="26563" spans="1:1">
      <c r="A26563" s="174"/>
    </row>
    <row r="26564" spans="1:1">
      <c r="A26564" s="174"/>
    </row>
    <row r="26565" spans="1:1">
      <c r="A26565" s="174"/>
    </row>
    <row r="26566" spans="1:1">
      <c r="A26566" s="174"/>
    </row>
    <row r="26567" spans="1:1">
      <c r="A26567" s="174"/>
    </row>
    <row r="26568" spans="1:1">
      <c r="A26568" s="174"/>
    </row>
    <row r="26569" spans="1:1">
      <c r="A26569" s="174"/>
    </row>
    <row r="26570" spans="1:1">
      <c r="A26570" s="174"/>
    </row>
    <row r="26571" spans="1:1">
      <c r="A26571" s="174"/>
    </row>
    <row r="26572" spans="1:1">
      <c r="A26572" s="174"/>
    </row>
    <row r="26573" spans="1:1">
      <c r="A26573" s="174"/>
    </row>
    <row r="26574" spans="1:1">
      <c r="A26574" s="174"/>
    </row>
    <row r="26575" spans="1:1">
      <c r="A26575" s="174"/>
    </row>
    <row r="26576" spans="1:1">
      <c r="A26576" s="174"/>
    </row>
    <row r="26577" spans="1:1">
      <c r="A26577" s="174"/>
    </row>
    <row r="26578" spans="1:1">
      <c r="A26578" s="174"/>
    </row>
    <row r="26579" spans="1:1">
      <c r="A26579" s="174"/>
    </row>
    <row r="26580" spans="1:1">
      <c r="A26580" s="174"/>
    </row>
    <row r="26581" spans="1:1">
      <c r="A26581" s="174"/>
    </row>
    <row r="26582" spans="1:1">
      <c r="A26582" s="174"/>
    </row>
    <row r="26583" spans="1:1">
      <c r="A26583" s="174"/>
    </row>
    <row r="26584" spans="1:1">
      <c r="A26584" s="174"/>
    </row>
    <row r="26585" spans="1:1">
      <c r="A26585" s="174"/>
    </row>
    <row r="26586" spans="1:1">
      <c r="A26586" s="174"/>
    </row>
    <row r="26587" spans="1:1">
      <c r="A26587" s="174"/>
    </row>
    <row r="26588" spans="1:1">
      <c r="A26588" s="174"/>
    </row>
    <row r="26589" spans="1:1">
      <c r="A26589" s="174"/>
    </row>
    <row r="26590" spans="1:1">
      <c r="A26590" s="174"/>
    </row>
    <row r="26591" spans="1:1">
      <c r="A26591" s="174"/>
    </row>
    <row r="26592" spans="1:1">
      <c r="A26592" s="174"/>
    </row>
    <row r="26593" spans="1:1">
      <c r="A26593" s="174"/>
    </row>
    <row r="26594" spans="1:1">
      <c r="A26594" s="174"/>
    </row>
    <row r="26595" spans="1:1">
      <c r="A26595" s="174"/>
    </row>
    <row r="26596" spans="1:1">
      <c r="A26596" s="174"/>
    </row>
    <row r="26597" spans="1:1">
      <c r="A26597" s="174"/>
    </row>
    <row r="26598" spans="1:1">
      <c r="A26598" s="174"/>
    </row>
    <row r="26599" spans="1:1">
      <c r="A26599" s="174"/>
    </row>
    <row r="26600" spans="1:1">
      <c r="A26600" s="174"/>
    </row>
    <row r="26601" spans="1:1">
      <c r="A26601" s="174"/>
    </row>
    <row r="26602" spans="1:1">
      <c r="A26602" s="174"/>
    </row>
    <row r="26603" spans="1:1">
      <c r="A26603" s="174"/>
    </row>
    <row r="26604" spans="1:1">
      <c r="A26604" s="174"/>
    </row>
    <row r="26605" spans="1:1">
      <c r="A26605" s="174"/>
    </row>
    <row r="26606" spans="1:1">
      <c r="A26606" s="174"/>
    </row>
    <row r="26607" spans="1:1">
      <c r="A26607" s="174"/>
    </row>
    <row r="26608" spans="1:1">
      <c r="A26608" s="174"/>
    </row>
    <row r="26609" spans="1:1">
      <c r="A26609" s="174"/>
    </row>
    <row r="26610" spans="1:1">
      <c r="A26610" s="174"/>
    </row>
    <row r="26611" spans="1:1">
      <c r="A26611" s="174"/>
    </row>
    <row r="26612" spans="1:1">
      <c r="A26612" s="174"/>
    </row>
    <row r="26613" spans="1:1">
      <c r="A26613" s="174"/>
    </row>
    <row r="26614" spans="1:1">
      <c r="A26614" s="174"/>
    </row>
    <row r="26615" spans="1:1">
      <c r="A26615" s="174"/>
    </row>
    <row r="26616" spans="1:1">
      <c r="A26616" s="174"/>
    </row>
    <row r="26617" spans="1:1">
      <c r="A26617" s="174"/>
    </row>
    <row r="26618" spans="1:1">
      <c r="A26618" s="174"/>
    </row>
    <row r="26619" spans="1:1">
      <c r="A26619" s="174"/>
    </row>
    <row r="26620" spans="1:1">
      <c r="A26620" s="174"/>
    </row>
    <row r="26621" spans="1:1">
      <c r="A26621" s="174"/>
    </row>
    <row r="26622" spans="1:1">
      <c r="A26622" s="174"/>
    </row>
    <row r="26623" spans="1:1">
      <c r="A26623" s="174"/>
    </row>
    <row r="26624" spans="1:1">
      <c r="A26624" s="174"/>
    </row>
    <row r="26625" spans="1:1">
      <c r="A26625" s="174"/>
    </row>
    <row r="26626" spans="1:1">
      <c r="A26626" s="174"/>
    </row>
    <row r="26627" spans="1:1">
      <c r="A26627" s="174"/>
    </row>
    <row r="26628" spans="1:1">
      <c r="A26628" s="174"/>
    </row>
    <row r="26629" spans="1:1">
      <c r="A26629" s="174"/>
    </row>
    <row r="26630" spans="1:1">
      <c r="A26630" s="174"/>
    </row>
    <row r="26631" spans="1:1">
      <c r="A26631" s="174"/>
    </row>
    <row r="26632" spans="1:1">
      <c r="A26632" s="174"/>
    </row>
    <row r="26633" spans="1:1">
      <c r="A26633" s="174"/>
    </row>
    <row r="26634" spans="1:1">
      <c r="A26634" s="174"/>
    </row>
    <row r="26635" spans="1:1">
      <c r="A26635" s="174"/>
    </row>
    <row r="26636" spans="1:1">
      <c r="A26636" s="174"/>
    </row>
    <row r="26637" spans="1:1">
      <c r="A26637" s="174"/>
    </row>
    <row r="26638" spans="1:1">
      <c r="A26638" s="174"/>
    </row>
    <row r="26639" spans="1:1">
      <c r="A26639" s="174"/>
    </row>
    <row r="26640" spans="1:1">
      <c r="A26640" s="174"/>
    </row>
    <row r="26641" spans="1:1">
      <c r="A26641" s="174"/>
    </row>
    <row r="26642" spans="1:1">
      <c r="A26642" s="174"/>
    </row>
    <row r="26643" spans="1:1">
      <c r="A26643" s="174"/>
    </row>
    <row r="26644" spans="1:1">
      <c r="A26644" s="174"/>
    </row>
    <row r="26645" spans="1:1">
      <c r="A26645" s="174"/>
    </row>
    <row r="26646" spans="1:1">
      <c r="A26646" s="174"/>
    </row>
    <row r="26647" spans="1:1">
      <c r="A26647" s="174"/>
    </row>
    <row r="26648" spans="1:1">
      <c r="A26648" s="174"/>
    </row>
    <row r="26649" spans="1:1">
      <c r="A26649" s="174"/>
    </row>
    <row r="26650" spans="1:1">
      <c r="A26650" s="174"/>
    </row>
    <row r="26651" spans="1:1">
      <c r="A26651" s="174"/>
    </row>
    <row r="26652" spans="1:1">
      <c r="A26652" s="174"/>
    </row>
    <row r="26653" spans="1:1">
      <c r="A26653" s="174"/>
    </row>
    <row r="26654" spans="1:1">
      <c r="A26654" s="174"/>
    </row>
    <row r="26655" spans="1:1">
      <c r="A26655" s="174"/>
    </row>
    <row r="26656" spans="1:1">
      <c r="A26656" s="174"/>
    </row>
    <row r="26657" spans="1:1">
      <c r="A26657" s="174"/>
    </row>
    <row r="26658" spans="1:1">
      <c r="A26658" s="174"/>
    </row>
    <row r="26659" spans="1:1">
      <c r="A26659" s="174"/>
    </row>
    <row r="26660" spans="1:1">
      <c r="A26660" s="174"/>
    </row>
    <row r="26661" spans="1:1">
      <c r="A26661" s="174"/>
    </row>
    <row r="26662" spans="1:1">
      <c r="A26662" s="174"/>
    </row>
    <row r="26663" spans="1:1">
      <c r="A26663" s="174"/>
    </row>
    <row r="26664" spans="1:1">
      <c r="A26664" s="174"/>
    </row>
    <row r="26665" spans="1:1">
      <c r="A26665" s="174"/>
    </row>
    <row r="26666" spans="1:1">
      <c r="A26666" s="174"/>
    </row>
    <row r="26667" spans="1:1">
      <c r="A26667" s="174"/>
    </row>
    <row r="26668" spans="1:1">
      <c r="A26668" s="174"/>
    </row>
    <row r="26669" spans="1:1">
      <c r="A26669" s="174"/>
    </row>
    <row r="26670" spans="1:1">
      <c r="A26670" s="174"/>
    </row>
    <row r="26671" spans="1:1">
      <c r="A26671" s="174"/>
    </row>
    <row r="26672" spans="1:1">
      <c r="A26672" s="174"/>
    </row>
    <row r="26673" spans="1:1">
      <c r="A26673" s="174"/>
    </row>
    <row r="26674" spans="1:1">
      <c r="A26674" s="174"/>
    </row>
    <row r="26675" spans="1:1">
      <c r="A26675" s="174"/>
    </row>
    <row r="26676" spans="1:1">
      <c r="A26676" s="174"/>
    </row>
    <row r="26677" spans="1:1">
      <c r="A26677" s="174"/>
    </row>
    <row r="26678" spans="1:1">
      <c r="A26678" s="174"/>
    </row>
    <row r="26679" spans="1:1">
      <c r="A26679" s="174"/>
    </row>
    <row r="26680" spans="1:1">
      <c r="A26680" s="174"/>
    </row>
    <row r="26681" spans="1:1">
      <c r="A26681" s="174"/>
    </row>
    <row r="26682" spans="1:1">
      <c r="A26682" s="174"/>
    </row>
    <row r="26683" spans="1:1">
      <c r="A26683" s="174"/>
    </row>
    <row r="26684" spans="1:1">
      <c r="A26684" s="174"/>
    </row>
    <row r="26685" spans="1:1">
      <c r="A26685" s="174"/>
    </row>
    <row r="26686" spans="1:1">
      <c r="A26686" s="174"/>
    </row>
    <row r="26687" spans="1:1">
      <c r="A26687" s="174"/>
    </row>
    <row r="26688" spans="1:1">
      <c r="A26688" s="174"/>
    </row>
    <row r="26689" spans="1:1">
      <c r="A26689" s="174"/>
    </row>
    <row r="26690" spans="1:1">
      <c r="A26690" s="174"/>
    </row>
    <row r="26691" spans="1:1">
      <c r="A26691" s="174"/>
    </row>
    <row r="26692" spans="1:1">
      <c r="A26692" s="174"/>
    </row>
    <row r="26693" spans="1:1">
      <c r="A26693" s="174"/>
    </row>
    <row r="26694" spans="1:1">
      <c r="A26694" s="174"/>
    </row>
    <row r="26695" spans="1:1">
      <c r="A26695" s="174"/>
    </row>
    <row r="26696" spans="1:1">
      <c r="A26696" s="174"/>
    </row>
    <row r="26697" spans="1:1">
      <c r="A26697" s="174"/>
    </row>
    <row r="26698" spans="1:1">
      <c r="A26698" s="174"/>
    </row>
    <row r="26699" spans="1:1">
      <c r="A26699" s="174"/>
    </row>
    <row r="26700" spans="1:1">
      <c r="A26700" s="174"/>
    </row>
    <row r="26701" spans="1:1">
      <c r="A26701" s="174"/>
    </row>
    <row r="26702" spans="1:1">
      <c r="A26702" s="174"/>
    </row>
    <row r="26703" spans="1:1">
      <c r="A26703" s="174"/>
    </row>
    <row r="26704" spans="1:1">
      <c r="A26704" s="174"/>
    </row>
    <row r="26705" spans="1:1">
      <c r="A26705" s="174"/>
    </row>
    <row r="26706" spans="1:1">
      <c r="A26706" s="174"/>
    </row>
    <row r="26707" spans="1:1">
      <c r="A26707" s="174"/>
    </row>
    <row r="26708" spans="1:1">
      <c r="A26708" s="174"/>
    </row>
    <row r="26709" spans="1:1">
      <c r="A26709" s="174"/>
    </row>
    <row r="26710" spans="1:1">
      <c r="A26710" s="174"/>
    </row>
    <row r="26711" spans="1:1">
      <c r="A26711" s="174"/>
    </row>
    <row r="26712" spans="1:1">
      <c r="A26712" s="174"/>
    </row>
    <row r="26713" spans="1:1">
      <c r="A26713" s="174"/>
    </row>
    <row r="26714" spans="1:1">
      <c r="A26714" s="174"/>
    </row>
    <row r="26715" spans="1:1">
      <c r="A26715" s="174"/>
    </row>
    <row r="26716" spans="1:1">
      <c r="A26716" s="174"/>
    </row>
    <row r="26717" spans="1:1">
      <c r="A26717" s="174"/>
    </row>
    <row r="26718" spans="1:1">
      <c r="A26718" s="174"/>
    </row>
    <row r="26719" spans="1:1">
      <c r="A26719" s="174"/>
    </row>
    <row r="26720" spans="1:1">
      <c r="A26720" s="174"/>
    </row>
    <row r="26721" spans="1:1">
      <c r="A26721" s="174"/>
    </row>
    <row r="26722" spans="1:1">
      <c r="A26722" s="174"/>
    </row>
    <row r="26723" spans="1:1">
      <c r="A26723" s="174"/>
    </row>
    <row r="26724" spans="1:1">
      <c r="A26724" s="174"/>
    </row>
    <row r="26725" spans="1:1">
      <c r="A26725" s="174"/>
    </row>
    <row r="26726" spans="1:1">
      <c r="A26726" s="174"/>
    </row>
    <row r="26727" spans="1:1">
      <c r="A26727" s="174"/>
    </row>
    <row r="26728" spans="1:1">
      <c r="A26728" s="174"/>
    </row>
    <row r="26729" spans="1:1">
      <c r="A26729" s="174"/>
    </row>
    <row r="26730" spans="1:1">
      <c r="A26730" s="174"/>
    </row>
    <row r="26731" spans="1:1">
      <c r="A26731" s="174"/>
    </row>
    <row r="26732" spans="1:1">
      <c r="A26732" s="174"/>
    </row>
    <row r="26733" spans="1:1">
      <c r="A26733" s="174"/>
    </row>
    <row r="26734" spans="1:1">
      <c r="A26734" s="174"/>
    </row>
    <row r="26735" spans="1:1">
      <c r="A26735" s="174"/>
    </row>
    <row r="26736" spans="1:1">
      <c r="A26736" s="174"/>
    </row>
    <row r="26737" spans="1:1">
      <c r="A26737" s="174"/>
    </row>
    <row r="26738" spans="1:1">
      <c r="A26738" s="174"/>
    </row>
    <row r="26739" spans="1:1">
      <c r="A26739" s="174"/>
    </row>
    <row r="26740" spans="1:1">
      <c r="A26740" s="174"/>
    </row>
    <row r="26741" spans="1:1">
      <c r="A26741" s="174"/>
    </row>
    <row r="26742" spans="1:1">
      <c r="A26742" s="174"/>
    </row>
    <row r="26743" spans="1:1">
      <c r="A26743" s="174"/>
    </row>
    <row r="26744" spans="1:1">
      <c r="A26744" s="174"/>
    </row>
    <row r="26745" spans="1:1">
      <c r="A26745" s="174"/>
    </row>
    <row r="26746" spans="1:1">
      <c r="A26746" s="174"/>
    </row>
    <row r="26747" spans="1:1">
      <c r="A26747" s="174"/>
    </row>
    <row r="26748" spans="1:1">
      <c r="A26748" s="174"/>
    </row>
    <row r="26749" spans="1:1">
      <c r="A26749" s="174"/>
    </row>
    <row r="26750" spans="1:1">
      <c r="A26750" s="174"/>
    </row>
    <row r="26751" spans="1:1">
      <c r="A26751" s="174"/>
    </row>
    <row r="26752" spans="1:1">
      <c r="A26752" s="174"/>
    </row>
    <row r="26753" spans="1:1">
      <c r="A26753" s="174"/>
    </row>
    <row r="26754" spans="1:1">
      <c r="A26754" s="174"/>
    </row>
    <row r="26755" spans="1:1">
      <c r="A26755" s="174"/>
    </row>
    <row r="26756" spans="1:1">
      <c r="A26756" s="174"/>
    </row>
    <row r="26757" spans="1:1">
      <c r="A26757" s="174"/>
    </row>
    <row r="26758" spans="1:1">
      <c r="A26758" s="174"/>
    </row>
    <row r="26759" spans="1:1">
      <c r="A26759" s="174"/>
    </row>
    <row r="26760" spans="1:1">
      <c r="A26760" s="174"/>
    </row>
    <row r="26761" spans="1:1">
      <c r="A26761" s="174"/>
    </row>
    <row r="26762" spans="1:1">
      <c r="A26762" s="174"/>
    </row>
    <row r="26763" spans="1:1">
      <c r="A26763" s="174"/>
    </row>
    <row r="26764" spans="1:1">
      <c r="A26764" s="174"/>
    </row>
    <row r="26765" spans="1:1">
      <c r="A26765" s="174"/>
    </row>
    <row r="26766" spans="1:1">
      <c r="A26766" s="174"/>
    </row>
    <row r="26767" spans="1:1">
      <c r="A26767" s="174"/>
    </row>
    <row r="26768" spans="1:1">
      <c r="A26768" s="174"/>
    </row>
    <row r="26769" spans="1:1">
      <c r="A26769" s="174"/>
    </row>
    <row r="26770" spans="1:1">
      <c r="A26770" s="174"/>
    </row>
    <row r="26771" spans="1:1">
      <c r="A26771" s="174"/>
    </row>
    <row r="26772" spans="1:1">
      <c r="A26772" s="174"/>
    </row>
    <row r="26773" spans="1:1">
      <c r="A26773" s="174"/>
    </row>
    <row r="26774" spans="1:1">
      <c r="A26774" s="174"/>
    </row>
    <row r="26775" spans="1:1">
      <c r="A26775" s="174"/>
    </row>
    <row r="26776" spans="1:1">
      <c r="A26776" s="174"/>
    </row>
    <row r="26777" spans="1:1">
      <c r="A26777" s="174"/>
    </row>
    <row r="26778" spans="1:1">
      <c r="A26778" s="174"/>
    </row>
    <row r="26779" spans="1:1">
      <c r="A26779" s="174"/>
    </row>
    <row r="26780" spans="1:1">
      <c r="A26780" s="174"/>
    </row>
    <row r="26781" spans="1:1">
      <c r="A26781" s="174"/>
    </row>
    <row r="26782" spans="1:1">
      <c r="A26782" s="174"/>
    </row>
    <row r="26783" spans="1:1">
      <c r="A26783" s="174"/>
    </row>
    <row r="26784" spans="1:1">
      <c r="A26784" s="174"/>
    </row>
    <row r="26785" spans="1:1">
      <c r="A26785" s="174"/>
    </row>
    <row r="26786" spans="1:1">
      <c r="A26786" s="174"/>
    </row>
    <row r="26787" spans="1:1">
      <c r="A26787" s="174"/>
    </row>
    <row r="26788" spans="1:1">
      <c r="A26788" s="174"/>
    </row>
    <row r="26789" spans="1:1">
      <c r="A26789" s="174"/>
    </row>
    <row r="26790" spans="1:1">
      <c r="A26790" s="174"/>
    </row>
    <row r="26791" spans="1:1">
      <c r="A26791" s="174"/>
    </row>
    <row r="26792" spans="1:1">
      <c r="A26792" s="174"/>
    </row>
    <row r="26793" spans="1:1">
      <c r="A26793" s="174"/>
    </row>
    <row r="26794" spans="1:1">
      <c r="A26794" s="174"/>
    </row>
    <row r="26795" spans="1:1">
      <c r="A26795" s="174"/>
    </row>
    <row r="26796" spans="1:1">
      <c r="A26796" s="174"/>
    </row>
    <row r="26797" spans="1:1">
      <c r="A26797" s="174"/>
    </row>
    <row r="26798" spans="1:1">
      <c r="A26798" s="174"/>
    </row>
    <row r="26799" spans="1:1">
      <c r="A26799" s="174"/>
    </row>
    <row r="26800" spans="1:1">
      <c r="A26800" s="174"/>
    </row>
    <row r="26801" spans="1:1">
      <c r="A26801" s="174"/>
    </row>
    <row r="26802" spans="1:1">
      <c r="A26802" s="174"/>
    </row>
    <row r="26803" spans="1:1">
      <c r="A26803" s="174"/>
    </row>
    <row r="26804" spans="1:1">
      <c r="A26804" s="174"/>
    </row>
    <row r="26805" spans="1:1">
      <c r="A26805" s="174"/>
    </row>
    <row r="26806" spans="1:1">
      <c r="A26806" s="174"/>
    </row>
    <row r="26807" spans="1:1">
      <c r="A26807" s="174"/>
    </row>
    <row r="26808" spans="1:1">
      <c r="A26808" s="174"/>
    </row>
    <row r="26809" spans="1:1">
      <c r="A26809" s="174"/>
    </row>
    <row r="26810" spans="1:1">
      <c r="A26810" s="174"/>
    </row>
    <row r="26811" spans="1:1">
      <c r="A26811" s="174"/>
    </row>
    <row r="26812" spans="1:1">
      <c r="A26812" s="174"/>
    </row>
    <row r="26813" spans="1:1">
      <c r="A26813" s="174"/>
    </row>
    <row r="26814" spans="1:1">
      <c r="A26814" s="174"/>
    </row>
    <row r="26815" spans="1:1">
      <c r="A26815" s="174"/>
    </row>
    <row r="26816" spans="1:1">
      <c r="A26816" s="174"/>
    </row>
    <row r="26817" spans="1:1">
      <c r="A26817" s="174"/>
    </row>
    <row r="26818" spans="1:1">
      <c r="A26818" s="174"/>
    </row>
    <row r="26819" spans="1:1">
      <c r="A26819" s="174"/>
    </row>
    <row r="26820" spans="1:1">
      <c r="A26820" s="174"/>
    </row>
    <row r="26821" spans="1:1">
      <c r="A26821" s="174"/>
    </row>
    <row r="26822" spans="1:1">
      <c r="A26822" s="174"/>
    </row>
    <row r="26823" spans="1:1">
      <c r="A26823" s="174"/>
    </row>
    <row r="26824" spans="1:1">
      <c r="A26824" s="174"/>
    </row>
    <row r="26825" spans="1:1">
      <c r="A26825" s="174"/>
    </row>
    <row r="26826" spans="1:1">
      <c r="A26826" s="174"/>
    </row>
    <row r="26827" spans="1:1">
      <c r="A26827" s="174"/>
    </row>
    <row r="26828" spans="1:1">
      <c r="A26828" s="174"/>
    </row>
    <row r="26829" spans="1:1">
      <c r="A26829" s="174"/>
    </row>
    <row r="26830" spans="1:1">
      <c r="A26830" s="174"/>
    </row>
    <row r="26831" spans="1:1">
      <c r="A26831" s="174"/>
    </row>
    <row r="26832" spans="1:1">
      <c r="A26832" s="174"/>
    </row>
    <row r="26833" spans="1:1">
      <c r="A26833" s="174"/>
    </row>
    <row r="26834" spans="1:1">
      <c r="A26834" s="174"/>
    </row>
    <row r="26835" spans="1:1">
      <c r="A26835" s="174"/>
    </row>
    <row r="26836" spans="1:1">
      <c r="A26836" s="174"/>
    </row>
    <row r="26837" spans="1:1">
      <c r="A26837" s="174"/>
    </row>
    <row r="26838" spans="1:1">
      <c r="A26838" s="174"/>
    </row>
    <row r="26839" spans="1:1">
      <c r="A26839" s="174"/>
    </row>
    <row r="26840" spans="1:1">
      <c r="A26840" s="174"/>
    </row>
    <row r="26841" spans="1:1">
      <c r="A26841" s="174"/>
    </row>
    <row r="26842" spans="1:1">
      <c r="A26842" s="174"/>
    </row>
    <row r="26843" spans="1:1">
      <c r="A26843" s="174"/>
    </row>
    <row r="26844" spans="1:1">
      <c r="A26844" s="174"/>
    </row>
    <row r="26845" spans="1:1">
      <c r="A26845" s="174"/>
    </row>
    <row r="26846" spans="1:1">
      <c r="A26846" s="174"/>
    </row>
    <row r="26847" spans="1:1">
      <c r="A26847" s="174"/>
    </row>
    <row r="26848" spans="1:1">
      <c r="A26848" s="174"/>
    </row>
    <row r="26849" spans="1:1">
      <c r="A26849" s="174"/>
    </row>
    <row r="26850" spans="1:1">
      <c r="A26850" s="174"/>
    </row>
    <row r="26851" spans="1:1">
      <c r="A26851" s="174"/>
    </row>
    <row r="26852" spans="1:1">
      <c r="A26852" s="174"/>
    </row>
    <row r="26853" spans="1:1">
      <c r="A26853" s="174"/>
    </row>
    <row r="26854" spans="1:1">
      <c r="A26854" s="174"/>
    </row>
    <row r="26855" spans="1:1">
      <c r="A26855" s="174"/>
    </row>
    <row r="26856" spans="1:1">
      <c r="A26856" s="174"/>
    </row>
    <row r="26857" spans="1:1">
      <c r="A26857" s="174"/>
    </row>
    <row r="26858" spans="1:1">
      <c r="A26858" s="174"/>
    </row>
    <row r="26859" spans="1:1">
      <c r="A26859" s="174"/>
    </row>
    <row r="26860" spans="1:1">
      <c r="A26860" s="174"/>
    </row>
    <row r="26861" spans="1:1">
      <c r="A26861" s="174"/>
    </row>
    <row r="26862" spans="1:1">
      <c r="A26862" s="174"/>
    </row>
    <row r="26863" spans="1:1">
      <c r="A26863" s="174"/>
    </row>
    <row r="26864" spans="1:1">
      <c r="A26864" s="174"/>
    </row>
    <row r="26865" spans="1:1">
      <c r="A26865" s="174"/>
    </row>
    <row r="26866" spans="1:1">
      <c r="A26866" s="174"/>
    </row>
    <row r="26867" spans="1:1">
      <c r="A26867" s="174"/>
    </row>
    <row r="26868" spans="1:1">
      <c r="A26868" s="174"/>
    </row>
    <row r="26869" spans="1:1">
      <c r="A26869" s="174"/>
    </row>
    <row r="26870" spans="1:1">
      <c r="A26870" s="174"/>
    </row>
    <row r="26871" spans="1:1">
      <c r="A26871" s="174"/>
    </row>
    <row r="26872" spans="1:1">
      <c r="A26872" s="174"/>
    </row>
    <row r="26873" spans="1:1">
      <c r="A26873" s="174"/>
    </row>
    <row r="26874" spans="1:1">
      <c r="A26874" s="174"/>
    </row>
    <row r="26875" spans="1:1">
      <c r="A26875" s="174"/>
    </row>
    <row r="26876" spans="1:1">
      <c r="A26876" s="174"/>
    </row>
    <row r="26877" spans="1:1">
      <c r="A26877" s="174"/>
    </row>
    <row r="26878" spans="1:1">
      <c r="A26878" s="174"/>
    </row>
    <row r="26879" spans="1:1">
      <c r="A26879" s="174"/>
    </row>
    <row r="26880" spans="1:1">
      <c r="A26880" s="174"/>
    </row>
    <row r="26881" spans="1:1">
      <c r="A26881" s="174"/>
    </row>
    <row r="26882" spans="1:1">
      <c r="A26882" s="174"/>
    </row>
    <row r="26883" spans="1:1">
      <c r="A26883" s="174"/>
    </row>
    <row r="26884" spans="1:1">
      <c r="A26884" s="174"/>
    </row>
    <row r="26885" spans="1:1">
      <c r="A26885" s="174"/>
    </row>
    <row r="26886" spans="1:1">
      <c r="A26886" s="174"/>
    </row>
    <row r="26887" spans="1:1">
      <c r="A26887" s="174"/>
    </row>
    <row r="26888" spans="1:1">
      <c r="A26888" s="174"/>
    </row>
    <row r="26889" spans="1:1">
      <c r="A26889" s="174"/>
    </row>
    <row r="26890" spans="1:1">
      <c r="A26890" s="174"/>
    </row>
    <row r="26891" spans="1:1">
      <c r="A26891" s="174"/>
    </row>
    <row r="26892" spans="1:1">
      <c r="A26892" s="174"/>
    </row>
    <row r="26893" spans="1:1">
      <c r="A26893" s="174"/>
    </row>
    <row r="26894" spans="1:1">
      <c r="A26894" s="174"/>
    </row>
    <row r="26895" spans="1:1">
      <c r="A26895" s="174"/>
    </row>
    <row r="26896" spans="1:1">
      <c r="A26896" s="174"/>
    </row>
    <row r="26897" spans="1:1">
      <c r="A26897" s="174"/>
    </row>
    <row r="26898" spans="1:1">
      <c r="A26898" s="174"/>
    </row>
    <row r="26899" spans="1:1">
      <c r="A26899" s="174"/>
    </row>
    <row r="26900" spans="1:1">
      <c r="A26900" s="174"/>
    </row>
    <row r="26901" spans="1:1">
      <c r="A26901" s="174"/>
    </row>
    <row r="26902" spans="1:1">
      <c r="A26902" s="174"/>
    </row>
    <row r="26903" spans="1:1">
      <c r="A26903" s="174"/>
    </row>
    <row r="26904" spans="1:1">
      <c r="A26904" s="174"/>
    </row>
    <row r="26905" spans="1:1">
      <c r="A26905" s="174"/>
    </row>
    <row r="26906" spans="1:1">
      <c r="A26906" s="174"/>
    </row>
    <row r="26907" spans="1:1">
      <c r="A26907" s="174"/>
    </row>
    <row r="26908" spans="1:1">
      <c r="A26908" s="174"/>
    </row>
    <row r="26909" spans="1:1">
      <c r="A26909" s="174"/>
    </row>
    <row r="26910" spans="1:1">
      <c r="A26910" s="174"/>
    </row>
    <row r="26911" spans="1:1">
      <c r="A26911" s="174"/>
    </row>
    <row r="26912" spans="1:1">
      <c r="A26912" s="174"/>
    </row>
    <row r="26913" spans="1:1">
      <c r="A26913" s="174"/>
    </row>
    <row r="26914" spans="1:1">
      <c r="A26914" s="174"/>
    </row>
    <row r="26915" spans="1:1">
      <c r="A26915" s="174"/>
    </row>
    <row r="26916" spans="1:1">
      <c r="A26916" s="174"/>
    </row>
    <row r="26917" spans="1:1">
      <c r="A26917" s="174"/>
    </row>
    <row r="26918" spans="1:1">
      <c r="A26918" s="174"/>
    </row>
    <row r="26919" spans="1:1">
      <c r="A26919" s="174"/>
    </row>
    <row r="26920" spans="1:1">
      <c r="A26920" s="174"/>
    </row>
    <row r="26921" spans="1:1">
      <c r="A26921" s="174"/>
    </row>
    <row r="26922" spans="1:1">
      <c r="A26922" s="174"/>
    </row>
    <row r="26923" spans="1:1">
      <c r="A26923" s="174"/>
    </row>
    <row r="26924" spans="1:1">
      <c r="A26924" s="174"/>
    </row>
    <row r="26925" spans="1:1">
      <c r="A26925" s="174"/>
    </row>
    <row r="26926" spans="1:1">
      <c r="A26926" s="174"/>
    </row>
    <row r="26927" spans="1:1">
      <c r="A26927" s="174"/>
    </row>
    <row r="26928" spans="1:1">
      <c r="A26928" s="174"/>
    </row>
    <row r="26929" spans="1:1">
      <c r="A26929" s="174"/>
    </row>
    <row r="26930" spans="1:1">
      <c r="A26930" s="174"/>
    </row>
    <row r="26931" spans="1:1">
      <c r="A26931" s="174"/>
    </row>
    <row r="26932" spans="1:1">
      <c r="A26932" s="174"/>
    </row>
    <row r="26933" spans="1:1">
      <c r="A26933" s="174"/>
    </row>
    <row r="26934" spans="1:1">
      <c r="A26934" s="174"/>
    </row>
    <row r="26935" spans="1:1">
      <c r="A26935" s="174"/>
    </row>
    <row r="26936" spans="1:1">
      <c r="A26936" s="174"/>
    </row>
    <row r="26937" spans="1:1">
      <c r="A26937" s="174"/>
    </row>
    <row r="26938" spans="1:1">
      <c r="A26938" s="174"/>
    </row>
    <row r="26939" spans="1:1">
      <c r="A26939" s="174"/>
    </row>
    <row r="26940" spans="1:1">
      <c r="A26940" s="174"/>
    </row>
    <row r="26941" spans="1:1">
      <c r="A26941" s="174"/>
    </row>
    <row r="26942" spans="1:1">
      <c r="A26942" s="174"/>
    </row>
    <row r="26943" spans="1:1">
      <c r="A26943" s="174"/>
    </row>
    <row r="26944" spans="1:1">
      <c r="A26944" s="174"/>
    </row>
    <row r="26945" spans="1:1">
      <c r="A26945" s="174"/>
    </row>
    <row r="26946" spans="1:1">
      <c r="A26946" s="174"/>
    </row>
    <row r="26947" spans="1:1">
      <c r="A26947" s="174"/>
    </row>
    <row r="26948" spans="1:1">
      <c r="A26948" s="174"/>
    </row>
    <row r="26949" spans="1:1">
      <c r="A26949" s="174"/>
    </row>
    <row r="26950" spans="1:1">
      <c r="A26950" s="174"/>
    </row>
    <row r="26951" spans="1:1">
      <c r="A26951" s="174"/>
    </row>
    <row r="26952" spans="1:1">
      <c r="A26952" s="174"/>
    </row>
    <row r="26953" spans="1:1">
      <c r="A26953" s="174"/>
    </row>
    <row r="26954" spans="1:1">
      <c r="A26954" s="174"/>
    </row>
    <row r="26955" spans="1:1">
      <c r="A26955" s="174"/>
    </row>
    <row r="26956" spans="1:1">
      <c r="A26956" s="174"/>
    </row>
    <row r="26957" spans="1:1">
      <c r="A26957" s="174"/>
    </row>
    <row r="26958" spans="1:1">
      <c r="A26958" s="174"/>
    </row>
    <row r="26959" spans="1:1">
      <c r="A26959" s="174"/>
    </row>
    <row r="26960" spans="1:1">
      <c r="A26960" s="174"/>
    </row>
    <row r="26961" spans="1:1">
      <c r="A26961" s="174"/>
    </row>
    <row r="26962" spans="1:1">
      <c r="A26962" s="174"/>
    </row>
    <row r="26963" spans="1:1">
      <c r="A26963" s="174"/>
    </row>
    <row r="26964" spans="1:1">
      <c r="A26964" s="174"/>
    </row>
    <row r="26965" spans="1:1">
      <c r="A26965" s="174"/>
    </row>
    <row r="26966" spans="1:1">
      <c r="A26966" s="174"/>
    </row>
    <row r="26967" spans="1:1">
      <c r="A26967" s="174"/>
    </row>
    <row r="26968" spans="1:1">
      <c r="A26968" s="174"/>
    </row>
    <row r="26969" spans="1:1">
      <c r="A26969" s="174"/>
    </row>
    <row r="26970" spans="1:1">
      <c r="A26970" s="174"/>
    </row>
    <row r="26971" spans="1:1">
      <c r="A26971" s="174"/>
    </row>
    <row r="26972" spans="1:1">
      <c r="A26972" s="174"/>
    </row>
    <row r="26973" spans="1:1">
      <c r="A26973" s="174"/>
    </row>
    <row r="26974" spans="1:1">
      <c r="A26974" s="174"/>
    </row>
    <row r="26975" spans="1:1">
      <c r="A26975" s="174"/>
    </row>
    <row r="26976" spans="1:1">
      <c r="A26976" s="174"/>
    </row>
    <row r="26977" spans="1:1">
      <c r="A26977" s="174"/>
    </row>
    <row r="26978" spans="1:1">
      <c r="A26978" s="174"/>
    </row>
    <row r="26979" spans="1:1">
      <c r="A26979" s="174"/>
    </row>
    <row r="26980" spans="1:1">
      <c r="A26980" s="174"/>
    </row>
    <row r="26981" spans="1:1">
      <c r="A26981" s="174"/>
    </row>
    <row r="26982" spans="1:1">
      <c r="A26982" s="174"/>
    </row>
    <row r="26983" spans="1:1">
      <c r="A26983" s="174"/>
    </row>
    <row r="26984" spans="1:1">
      <c r="A26984" s="174"/>
    </row>
    <row r="26985" spans="1:1">
      <c r="A26985" s="174"/>
    </row>
    <row r="26986" spans="1:1">
      <c r="A26986" s="174"/>
    </row>
    <row r="26987" spans="1:1">
      <c r="A26987" s="174"/>
    </row>
    <row r="26988" spans="1:1">
      <c r="A26988" s="174"/>
    </row>
    <row r="26989" spans="1:1">
      <c r="A26989" s="174"/>
    </row>
    <row r="26990" spans="1:1">
      <c r="A26990" s="174"/>
    </row>
    <row r="26991" spans="1:1">
      <c r="A26991" s="174"/>
    </row>
    <row r="26992" spans="1:1">
      <c r="A26992" s="174"/>
    </row>
    <row r="26993" spans="1:1">
      <c r="A26993" s="174"/>
    </row>
    <row r="26994" spans="1:1">
      <c r="A26994" s="174"/>
    </row>
    <row r="26995" spans="1:1">
      <c r="A26995" s="174"/>
    </row>
    <row r="26996" spans="1:1">
      <c r="A26996" s="174"/>
    </row>
    <row r="26997" spans="1:1">
      <c r="A26997" s="174"/>
    </row>
    <row r="26998" spans="1:1">
      <c r="A26998" s="174"/>
    </row>
    <row r="26999" spans="1:1">
      <c r="A26999" s="174"/>
    </row>
    <row r="27000" spans="1:1">
      <c r="A27000" s="174"/>
    </row>
    <row r="27001" spans="1:1">
      <c r="A27001" s="174"/>
    </row>
    <row r="27002" spans="1:1">
      <c r="A27002" s="174"/>
    </row>
    <row r="27003" spans="1:1">
      <c r="A27003" s="174"/>
    </row>
    <row r="27004" spans="1:1">
      <c r="A27004" s="174"/>
    </row>
    <row r="27005" spans="1:1">
      <c r="A27005" s="174"/>
    </row>
    <row r="27006" spans="1:1">
      <c r="A27006" s="174"/>
    </row>
    <row r="27007" spans="1:1">
      <c r="A27007" s="174"/>
    </row>
    <row r="27008" spans="1:1">
      <c r="A27008" s="174"/>
    </row>
    <row r="27009" spans="1:1">
      <c r="A27009" s="174"/>
    </row>
    <row r="27010" spans="1:1">
      <c r="A27010" s="174"/>
    </row>
    <row r="27011" spans="1:1">
      <c r="A27011" s="174"/>
    </row>
    <row r="27012" spans="1:1">
      <c r="A27012" s="174"/>
    </row>
    <row r="27013" spans="1:1">
      <c r="A27013" s="174"/>
    </row>
    <row r="27014" spans="1:1">
      <c r="A27014" s="174"/>
    </row>
    <row r="27015" spans="1:1">
      <c r="A27015" s="174"/>
    </row>
    <row r="27016" spans="1:1">
      <c r="A27016" s="174"/>
    </row>
    <row r="27017" spans="1:1">
      <c r="A27017" s="174"/>
    </row>
    <row r="27018" spans="1:1">
      <c r="A27018" s="174"/>
    </row>
    <row r="27019" spans="1:1">
      <c r="A27019" s="174"/>
    </row>
    <row r="27020" spans="1:1">
      <c r="A27020" s="174"/>
    </row>
    <row r="27021" spans="1:1">
      <c r="A27021" s="174"/>
    </row>
    <row r="27022" spans="1:1">
      <c r="A27022" s="174"/>
    </row>
    <row r="27023" spans="1:1">
      <c r="A27023" s="174"/>
    </row>
    <row r="27024" spans="1:1">
      <c r="A27024" s="174"/>
    </row>
    <row r="27025" spans="1:1">
      <c r="A27025" s="174"/>
    </row>
    <row r="27026" spans="1:1">
      <c r="A27026" s="174"/>
    </row>
    <row r="27027" spans="1:1">
      <c r="A27027" s="174"/>
    </row>
    <row r="27028" spans="1:1">
      <c r="A27028" s="174"/>
    </row>
    <row r="27029" spans="1:1">
      <c r="A27029" s="174"/>
    </row>
    <row r="27030" spans="1:1">
      <c r="A27030" s="174"/>
    </row>
    <row r="27031" spans="1:1">
      <c r="A27031" s="174"/>
    </row>
    <row r="27032" spans="1:1">
      <c r="A27032" s="174"/>
    </row>
    <row r="27033" spans="1:1">
      <c r="A27033" s="174"/>
    </row>
    <row r="27034" spans="1:1">
      <c r="A27034" s="174"/>
    </row>
    <row r="27035" spans="1:1">
      <c r="A27035" s="174"/>
    </row>
    <row r="27036" spans="1:1">
      <c r="A27036" s="174"/>
    </row>
    <row r="27037" spans="1:1">
      <c r="A27037" s="174"/>
    </row>
    <row r="27038" spans="1:1">
      <c r="A27038" s="174"/>
    </row>
    <row r="27039" spans="1:1">
      <c r="A27039" s="174"/>
    </row>
    <row r="27040" spans="1:1">
      <c r="A27040" s="174"/>
    </row>
    <row r="27041" spans="1:1">
      <c r="A27041" s="174"/>
    </row>
    <row r="27042" spans="1:1">
      <c r="A27042" s="174"/>
    </row>
    <row r="27043" spans="1:1">
      <c r="A27043" s="174"/>
    </row>
    <row r="27044" spans="1:1">
      <c r="A27044" s="174"/>
    </row>
    <row r="27045" spans="1:1">
      <c r="A27045" s="174"/>
    </row>
    <row r="27046" spans="1:1">
      <c r="A27046" s="174"/>
    </row>
    <row r="27047" spans="1:1">
      <c r="A27047" s="174"/>
    </row>
    <row r="27048" spans="1:1">
      <c r="A27048" s="174"/>
    </row>
    <row r="27049" spans="1:1">
      <c r="A27049" s="174"/>
    </row>
    <row r="27050" spans="1:1">
      <c r="A27050" s="174"/>
    </row>
    <row r="27051" spans="1:1">
      <c r="A27051" s="174"/>
    </row>
    <row r="27052" spans="1:1">
      <c r="A27052" s="174"/>
    </row>
    <row r="27053" spans="1:1">
      <c r="A27053" s="174"/>
    </row>
    <row r="27054" spans="1:1">
      <c r="A27054" s="174"/>
    </row>
    <row r="27055" spans="1:1">
      <c r="A27055" s="174"/>
    </row>
    <row r="27056" spans="1:1">
      <c r="A27056" s="174"/>
    </row>
    <row r="27057" spans="1:1">
      <c r="A27057" s="174"/>
    </row>
    <row r="27058" spans="1:1">
      <c r="A27058" s="174"/>
    </row>
    <row r="27059" spans="1:1">
      <c r="A27059" s="174"/>
    </row>
    <row r="27060" spans="1:1">
      <c r="A27060" s="174"/>
    </row>
    <row r="27061" spans="1:1">
      <c r="A27061" s="174"/>
    </row>
    <row r="27062" spans="1:1">
      <c r="A27062" s="174"/>
    </row>
    <row r="27063" spans="1:1">
      <c r="A27063" s="174"/>
    </row>
    <row r="27064" spans="1:1">
      <c r="A27064" s="174"/>
    </row>
    <row r="27065" spans="1:1">
      <c r="A27065" s="174"/>
    </row>
    <row r="27066" spans="1:1">
      <c r="A27066" s="174"/>
    </row>
    <row r="27067" spans="1:1">
      <c r="A27067" s="174"/>
    </row>
    <row r="27068" spans="1:1">
      <c r="A27068" s="174"/>
    </row>
    <row r="27069" spans="1:1">
      <c r="A27069" s="174"/>
    </row>
    <row r="27070" spans="1:1">
      <c r="A27070" s="174"/>
    </row>
    <row r="27071" spans="1:1">
      <c r="A27071" s="174"/>
    </row>
    <row r="27072" spans="1:1">
      <c r="A27072" s="174"/>
    </row>
    <row r="27073" spans="1:1">
      <c r="A27073" s="174"/>
    </row>
    <row r="27074" spans="1:1">
      <c r="A27074" s="174"/>
    </row>
    <row r="27075" spans="1:1">
      <c r="A27075" s="174"/>
    </row>
    <row r="27076" spans="1:1">
      <c r="A27076" s="174"/>
    </row>
    <row r="27077" spans="1:1">
      <c r="A27077" s="174"/>
    </row>
    <row r="27078" spans="1:1">
      <c r="A27078" s="174"/>
    </row>
    <row r="27079" spans="1:1">
      <c r="A27079" s="174"/>
    </row>
    <row r="27080" spans="1:1">
      <c r="A27080" s="174"/>
    </row>
    <row r="27081" spans="1:1">
      <c r="A27081" s="174"/>
    </row>
    <row r="27082" spans="1:1">
      <c r="A27082" s="174"/>
    </row>
    <row r="27083" spans="1:1">
      <c r="A27083" s="174"/>
    </row>
    <row r="27084" spans="1:1">
      <c r="A27084" s="174"/>
    </row>
    <row r="27085" spans="1:1">
      <c r="A27085" s="174"/>
    </row>
    <row r="27086" spans="1:1">
      <c r="A27086" s="174"/>
    </row>
    <row r="27087" spans="1:1">
      <c r="A27087" s="174"/>
    </row>
    <row r="27088" spans="1:1">
      <c r="A27088" s="174"/>
    </row>
    <row r="27089" spans="1:1">
      <c r="A27089" s="174"/>
    </row>
    <row r="27090" spans="1:1">
      <c r="A27090" s="174"/>
    </row>
    <row r="27091" spans="1:1">
      <c r="A27091" s="174"/>
    </row>
    <row r="27092" spans="1:1">
      <c r="A27092" s="174"/>
    </row>
    <row r="27093" spans="1:1">
      <c r="A27093" s="174"/>
    </row>
    <row r="27094" spans="1:1">
      <c r="A27094" s="174"/>
    </row>
    <row r="27095" spans="1:1">
      <c r="A27095" s="174"/>
    </row>
    <row r="27096" spans="1:1">
      <c r="A27096" s="174"/>
    </row>
    <row r="27097" spans="1:1">
      <c r="A27097" s="174"/>
    </row>
    <row r="27098" spans="1:1">
      <c r="A27098" s="174"/>
    </row>
    <row r="27099" spans="1:1">
      <c r="A27099" s="174"/>
    </row>
    <row r="27100" spans="1:1">
      <c r="A27100" s="174"/>
    </row>
    <row r="27101" spans="1:1">
      <c r="A27101" s="174"/>
    </row>
    <row r="27102" spans="1:1">
      <c r="A27102" s="174"/>
    </row>
    <row r="27103" spans="1:1">
      <c r="A27103" s="174"/>
    </row>
    <row r="27104" spans="1:1">
      <c r="A27104" s="174"/>
    </row>
    <row r="27105" spans="1:1">
      <c r="A27105" s="174"/>
    </row>
    <row r="27106" spans="1:1">
      <c r="A27106" s="174"/>
    </row>
    <row r="27107" spans="1:1">
      <c r="A27107" s="174"/>
    </row>
    <row r="27108" spans="1:1">
      <c r="A27108" s="174"/>
    </row>
    <row r="27109" spans="1:1">
      <c r="A27109" s="174"/>
    </row>
    <row r="27110" spans="1:1">
      <c r="A27110" s="174"/>
    </row>
    <row r="27111" spans="1:1">
      <c r="A27111" s="174"/>
    </row>
    <row r="27112" spans="1:1">
      <c r="A27112" s="174"/>
    </row>
    <row r="27113" spans="1:1">
      <c r="A27113" s="174"/>
    </row>
    <row r="27114" spans="1:1">
      <c r="A27114" s="174"/>
    </row>
    <row r="27115" spans="1:1">
      <c r="A27115" s="174"/>
    </row>
    <row r="27116" spans="1:1">
      <c r="A27116" s="174"/>
    </row>
    <row r="27117" spans="1:1">
      <c r="A27117" s="174"/>
    </row>
    <row r="27118" spans="1:1">
      <c r="A27118" s="174"/>
    </row>
    <row r="27119" spans="1:1">
      <c r="A27119" s="174"/>
    </row>
    <row r="27120" spans="1:1">
      <c r="A27120" s="174"/>
    </row>
    <row r="27121" spans="1:1">
      <c r="A27121" s="174"/>
    </row>
    <row r="27122" spans="1:1">
      <c r="A27122" s="174"/>
    </row>
    <row r="27123" spans="1:1">
      <c r="A27123" s="174"/>
    </row>
    <row r="27124" spans="1:1">
      <c r="A27124" s="174"/>
    </row>
    <row r="27125" spans="1:1">
      <c r="A27125" s="174"/>
    </row>
    <row r="27126" spans="1:1">
      <c r="A27126" s="174"/>
    </row>
    <row r="27127" spans="1:1">
      <c r="A27127" s="174"/>
    </row>
    <row r="27128" spans="1:1">
      <c r="A27128" s="174"/>
    </row>
    <row r="27129" spans="1:1">
      <c r="A27129" s="174"/>
    </row>
    <row r="27130" spans="1:1">
      <c r="A27130" s="174"/>
    </row>
    <row r="27131" spans="1:1">
      <c r="A27131" s="174"/>
    </row>
    <row r="27132" spans="1:1">
      <c r="A27132" s="174"/>
    </row>
    <row r="27133" spans="1:1">
      <c r="A27133" s="174"/>
    </row>
    <row r="27134" spans="1:1">
      <c r="A27134" s="174"/>
    </row>
    <row r="27135" spans="1:1">
      <c r="A27135" s="174"/>
    </row>
    <row r="27136" spans="1:1">
      <c r="A27136" s="174"/>
    </row>
    <row r="27137" spans="1:1">
      <c r="A27137" s="174"/>
    </row>
    <row r="27138" spans="1:1">
      <c r="A27138" s="174"/>
    </row>
    <row r="27139" spans="1:1">
      <c r="A27139" s="174"/>
    </row>
    <row r="27140" spans="1:1">
      <c r="A27140" s="174"/>
    </row>
    <row r="27141" spans="1:1">
      <c r="A27141" s="174"/>
    </row>
    <row r="27142" spans="1:1">
      <c r="A27142" s="174"/>
    </row>
    <row r="27143" spans="1:1">
      <c r="A27143" s="174"/>
    </row>
    <row r="27144" spans="1:1">
      <c r="A27144" s="174"/>
    </row>
    <row r="27145" spans="1:1">
      <c r="A27145" s="174"/>
    </row>
    <row r="27146" spans="1:1">
      <c r="A27146" s="174"/>
    </row>
    <row r="27147" spans="1:1">
      <c r="A27147" s="174"/>
    </row>
    <row r="27148" spans="1:1">
      <c r="A27148" s="174"/>
    </row>
    <row r="27149" spans="1:1">
      <c r="A27149" s="174"/>
    </row>
    <row r="27150" spans="1:1">
      <c r="A27150" s="174"/>
    </row>
    <row r="27151" spans="1:1">
      <c r="A27151" s="174"/>
    </row>
    <row r="27152" spans="1:1">
      <c r="A27152" s="174"/>
    </row>
    <row r="27153" spans="1:1">
      <c r="A27153" s="174"/>
    </row>
    <row r="27154" spans="1:1">
      <c r="A27154" s="174"/>
    </row>
    <row r="27155" spans="1:1">
      <c r="A27155" s="174"/>
    </row>
    <row r="27156" spans="1:1">
      <c r="A27156" s="174"/>
    </row>
    <row r="27157" spans="1:1">
      <c r="A27157" s="174"/>
    </row>
    <row r="27158" spans="1:1">
      <c r="A27158" s="174"/>
    </row>
    <row r="27159" spans="1:1">
      <c r="A27159" s="174"/>
    </row>
    <row r="27160" spans="1:1">
      <c r="A27160" s="174"/>
    </row>
    <row r="27161" spans="1:1">
      <c r="A27161" s="174"/>
    </row>
    <row r="27162" spans="1:1">
      <c r="A27162" s="174"/>
    </row>
    <row r="27163" spans="1:1">
      <c r="A27163" s="174"/>
    </row>
    <row r="27164" spans="1:1">
      <c r="A27164" s="174"/>
    </row>
    <row r="27165" spans="1:1">
      <c r="A27165" s="174"/>
    </row>
    <row r="27166" spans="1:1">
      <c r="A27166" s="174"/>
    </row>
    <row r="27167" spans="1:1">
      <c r="A27167" s="174"/>
    </row>
    <row r="27168" spans="1:1">
      <c r="A27168" s="174"/>
    </row>
    <row r="27169" spans="1:1">
      <c r="A27169" s="174"/>
    </row>
    <row r="27170" spans="1:1">
      <c r="A27170" s="174"/>
    </row>
    <row r="27171" spans="1:1">
      <c r="A27171" s="174"/>
    </row>
    <row r="27172" spans="1:1">
      <c r="A27172" s="174"/>
    </row>
    <row r="27173" spans="1:1">
      <c r="A27173" s="174"/>
    </row>
    <row r="27174" spans="1:1">
      <c r="A27174" s="174"/>
    </row>
    <row r="27175" spans="1:1">
      <c r="A27175" s="174"/>
    </row>
    <row r="27176" spans="1:1">
      <c r="A27176" s="174"/>
    </row>
    <row r="27177" spans="1:1">
      <c r="A27177" s="174"/>
    </row>
    <row r="27178" spans="1:1">
      <c r="A27178" s="174"/>
    </row>
    <row r="27179" spans="1:1">
      <c r="A27179" s="174"/>
    </row>
    <row r="27180" spans="1:1">
      <c r="A27180" s="174"/>
    </row>
    <row r="27181" spans="1:1">
      <c r="A27181" s="174"/>
    </row>
    <row r="27182" spans="1:1">
      <c r="A27182" s="174"/>
    </row>
    <row r="27183" spans="1:1">
      <c r="A27183" s="174"/>
    </row>
    <row r="27184" spans="1:1">
      <c r="A27184" s="174"/>
    </row>
    <row r="27185" spans="1:1">
      <c r="A27185" s="174"/>
    </row>
    <row r="27186" spans="1:1">
      <c r="A27186" s="174"/>
    </row>
    <row r="27187" spans="1:1">
      <c r="A27187" s="174"/>
    </row>
    <row r="27188" spans="1:1">
      <c r="A27188" s="174"/>
    </row>
    <row r="27189" spans="1:1">
      <c r="A27189" s="174"/>
    </row>
    <row r="27190" spans="1:1">
      <c r="A27190" s="174"/>
    </row>
    <row r="27191" spans="1:1">
      <c r="A27191" s="174"/>
    </row>
    <row r="27192" spans="1:1">
      <c r="A27192" s="174"/>
    </row>
    <row r="27193" spans="1:1">
      <c r="A27193" s="174"/>
    </row>
    <row r="27194" spans="1:1">
      <c r="A27194" s="174"/>
    </row>
    <row r="27195" spans="1:1">
      <c r="A27195" s="174"/>
    </row>
    <row r="27196" spans="1:1">
      <c r="A27196" s="174"/>
    </row>
    <row r="27197" spans="1:1">
      <c r="A27197" s="174"/>
    </row>
    <row r="27198" spans="1:1">
      <c r="A27198" s="174"/>
    </row>
    <row r="27199" spans="1:1">
      <c r="A27199" s="174"/>
    </row>
    <row r="27200" spans="1:1">
      <c r="A27200" s="174"/>
    </row>
    <row r="27201" spans="1:1">
      <c r="A27201" s="174"/>
    </row>
    <row r="27202" spans="1:1">
      <c r="A27202" s="174"/>
    </row>
    <row r="27203" spans="1:1">
      <c r="A27203" s="174"/>
    </row>
    <row r="27204" spans="1:1">
      <c r="A27204" s="174"/>
    </row>
    <row r="27205" spans="1:1">
      <c r="A27205" s="174"/>
    </row>
    <row r="27206" spans="1:1">
      <c r="A27206" s="174"/>
    </row>
    <row r="27207" spans="1:1">
      <c r="A27207" s="174"/>
    </row>
    <row r="27208" spans="1:1">
      <c r="A27208" s="174"/>
    </row>
    <row r="27209" spans="1:1">
      <c r="A27209" s="174"/>
    </row>
    <row r="27210" spans="1:1">
      <c r="A27210" s="174"/>
    </row>
    <row r="27211" spans="1:1">
      <c r="A27211" s="174"/>
    </row>
    <row r="27212" spans="1:1">
      <c r="A27212" s="174"/>
    </row>
    <row r="27213" spans="1:1">
      <c r="A27213" s="174"/>
    </row>
    <row r="27214" spans="1:1">
      <c r="A27214" s="174"/>
    </row>
    <row r="27215" spans="1:1">
      <c r="A27215" s="174"/>
    </row>
    <row r="27216" spans="1:1">
      <c r="A27216" s="174"/>
    </row>
    <row r="27217" spans="1:1">
      <c r="A27217" s="174"/>
    </row>
    <row r="27218" spans="1:1">
      <c r="A27218" s="174"/>
    </row>
    <row r="27219" spans="1:1">
      <c r="A27219" s="174"/>
    </row>
    <row r="27220" spans="1:1">
      <c r="A27220" s="174"/>
    </row>
    <row r="27221" spans="1:1">
      <c r="A27221" s="174"/>
    </row>
    <row r="27222" spans="1:1">
      <c r="A27222" s="174"/>
    </row>
    <row r="27223" spans="1:1">
      <c r="A27223" s="174"/>
    </row>
    <row r="27224" spans="1:1">
      <c r="A27224" s="174"/>
    </row>
    <row r="27225" spans="1:1">
      <c r="A27225" s="174"/>
    </row>
    <row r="27226" spans="1:1">
      <c r="A27226" s="174"/>
    </row>
    <row r="27227" spans="1:1">
      <c r="A27227" s="174"/>
    </row>
    <row r="27228" spans="1:1">
      <c r="A27228" s="174"/>
    </row>
    <row r="27229" spans="1:1">
      <c r="A27229" s="174"/>
    </row>
    <row r="27230" spans="1:1">
      <c r="A27230" s="174"/>
    </row>
    <row r="27231" spans="1:1">
      <c r="A27231" s="174"/>
    </row>
    <row r="27232" spans="1:1">
      <c r="A27232" s="174"/>
    </row>
    <row r="27233" spans="1:1">
      <c r="A27233" s="174"/>
    </row>
    <row r="27234" spans="1:1">
      <c r="A27234" s="174"/>
    </row>
    <row r="27235" spans="1:1">
      <c r="A27235" s="174"/>
    </row>
    <row r="27236" spans="1:1">
      <c r="A27236" s="174"/>
    </row>
    <row r="27237" spans="1:1">
      <c r="A27237" s="174"/>
    </row>
    <row r="27238" spans="1:1">
      <c r="A27238" s="174"/>
    </row>
    <row r="27239" spans="1:1">
      <c r="A27239" s="174"/>
    </row>
    <row r="27240" spans="1:1">
      <c r="A27240" s="174"/>
    </row>
    <row r="27241" spans="1:1">
      <c r="A27241" s="174"/>
    </row>
    <row r="27242" spans="1:1">
      <c r="A27242" s="174"/>
    </row>
    <row r="27243" spans="1:1">
      <c r="A27243" s="174"/>
    </row>
    <row r="27244" spans="1:1">
      <c r="A27244" s="174"/>
    </row>
    <row r="27245" spans="1:1">
      <c r="A27245" s="174"/>
    </row>
    <row r="27246" spans="1:1">
      <c r="A27246" s="174"/>
    </row>
    <row r="27247" spans="1:1">
      <c r="A27247" s="174"/>
    </row>
    <row r="27248" spans="1:1">
      <c r="A27248" s="174"/>
    </row>
    <row r="27249" spans="1:1">
      <c r="A27249" s="174"/>
    </row>
    <row r="27250" spans="1:1">
      <c r="A27250" s="174"/>
    </row>
    <row r="27251" spans="1:1">
      <c r="A27251" s="174"/>
    </row>
    <row r="27252" spans="1:1">
      <c r="A27252" s="174"/>
    </row>
    <row r="27253" spans="1:1">
      <c r="A27253" s="174"/>
    </row>
    <row r="27254" spans="1:1">
      <c r="A27254" s="174"/>
    </row>
    <row r="27255" spans="1:1">
      <c r="A27255" s="174"/>
    </row>
    <row r="27256" spans="1:1">
      <c r="A27256" s="174"/>
    </row>
    <row r="27257" spans="1:1">
      <c r="A27257" s="174"/>
    </row>
    <row r="27258" spans="1:1">
      <c r="A27258" s="174"/>
    </row>
    <row r="27259" spans="1:1">
      <c r="A27259" s="174"/>
    </row>
    <row r="27260" spans="1:1">
      <c r="A27260" s="174"/>
    </row>
    <row r="27261" spans="1:1">
      <c r="A27261" s="174"/>
    </row>
    <row r="27262" spans="1:1">
      <c r="A27262" s="174"/>
    </row>
    <row r="27263" spans="1:1">
      <c r="A27263" s="174"/>
    </row>
    <row r="27264" spans="1:1">
      <c r="A27264" s="174"/>
    </row>
    <row r="27265" spans="1:1">
      <c r="A27265" s="174"/>
    </row>
    <row r="27266" spans="1:1">
      <c r="A27266" s="174"/>
    </row>
    <row r="27267" spans="1:1">
      <c r="A27267" s="174"/>
    </row>
    <row r="27268" spans="1:1">
      <c r="A27268" s="174"/>
    </row>
    <row r="27269" spans="1:1">
      <c r="A27269" s="174"/>
    </row>
    <row r="27270" spans="1:1">
      <c r="A27270" s="174"/>
    </row>
    <row r="27271" spans="1:1">
      <c r="A27271" s="174"/>
    </row>
    <row r="27272" spans="1:1">
      <c r="A27272" s="174"/>
    </row>
    <row r="27273" spans="1:1">
      <c r="A27273" s="174"/>
    </row>
    <row r="27274" spans="1:1">
      <c r="A27274" s="174"/>
    </row>
    <row r="27275" spans="1:1">
      <c r="A27275" s="174"/>
    </row>
    <row r="27276" spans="1:1">
      <c r="A27276" s="174"/>
    </row>
    <row r="27277" spans="1:1">
      <c r="A27277" s="174"/>
    </row>
    <row r="27278" spans="1:1">
      <c r="A27278" s="174"/>
    </row>
    <row r="27279" spans="1:1">
      <c r="A27279" s="174"/>
    </row>
    <row r="27280" spans="1:1">
      <c r="A27280" s="174"/>
    </row>
    <row r="27281" spans="1:1">
      <c r="A27281" s="174"/>
    </row>
    <row r="27282" spans="1:1">
      <c r="A27282" s="174"/>
    </row>
    <row r="27283" spans="1:1">
      <c r="A27283" s="174"/>
    </row>
    <row r="27284" spans="1:1">
      <c r="A27284" s="174"/>
    </row>
    <row r="27285" spans="1:1">
      <c r="A27285" s="174"/>
    </row>
    <row r="27286" spans="1:1">
      <c r="A27286" s="174"/>
    </row>
    <row r="27287" spans="1:1">
      <c r="A27287" s="174"/>
    </row>
    <row r="27288" spans="1:1">
      <c r="A27288" s="174"/>
    </row>
    <row r="27289" spans="1:1">
      <c r="A27289" s="174"/>
    </row>
    <row r="27290" spans="1:1">
      <c r="A27290" s="174"/>
    </row>
    <row r="27291" spans="1:1">
      <c r="A27291" s="174"/>
    </row>
    <row r="27292" spans="1:1">
      <c r="A27292" s="174"/>
    </row>
    <row r="27293" spans="1:1">
      <c r="A27293" s="174"/>
    </row>
    <row r="27294" spans="1:1">
      <c r="A27294" s="174"/>
    </row>
    <row r="27295" spans="1:1">
      <c r="A27295" s="174"/>
    </row>
    <row r="27296" spans="1:1">
      <c r="A27296" s="174"/>
    </row>
    <row r="27297" spans="1:1">
      <c r="A27297" s="174"/>
    </row>
    <row r="27298" spans="1:1">
      <c r="A27298" s="174"/>
    </row>
    <row r="27299" spans="1:1">
      <c r="A27299" s="174"/>
    </row>
    <row r="27300" spans="1:1">
      <c r="A27300" s="174"/>
    </row>
    <row r="27301" spans="1:1">
      <c r="A27301" s="174"/>
    </row>
    <row r="27302" spans="1:1">
      <c r="A27302" s="174"/>
    </row>
    <row r="27303" spans="1:1">
      <c r="A27303" s="174"/>
    </row>
    <row r="27304" spans="1:1">
      <c r="A27304" s="174"/>
    </row>
    <row r="27305" spans="1:1">
      <c r="A27305" s="174"/>
    </row>
    <row r="27306" spans="1:1">
      <c r="A27306" s="174"/>
    </row>
    <row r="27307" spans="1:1">
      <c r="A27307" s="174"/>
    </row>
    <row r="27308" spans="1:1">
      <c r="A27308" s="174"/>
    </row>
    <row r="27309" spans="1:1">
      <c r="A27309" s="174"/>
    </row>
    <row r="27310" spans="1:1">
      <c r="A27310" s="174"/>
    </row>
    <row r="27311" spans="1:1">
      <c r="A27311" s="174"/>
    </row>
    <row r="27312" spans="1:1">
      <c r="A27312" s="174"/>
    </row>
    <row r="27313" spans="1:1">
      <c r="A27313" s="174"/>
    </row>
    <row r="27314" spans="1:1">
      <c r="A27314" s="174"/>
    </row>
    <row r="27315" spans="1:1">
      <c r="A27315" s="174"/>
    </row>
    <row r="27316" spans="1:1">
      <c r="A27316" s="174"/>
    </row>
    <row r="27317" spans="1:1">
      <c r="A27317" s="174"/>
    </row>
    <row r="27318" spans="1:1">
      <c r="A27318" s="174"/>
    </row>
    <row r="27319" spans="1:1">
      <c r="A27319" s="174"/>
    </row>
    <row r="27320" spans="1:1">
      <c r="A27320" s="174"/>
    </row>
    <row r="27321" spans="1:1">
      <c r="A27321" s="174"/>
    </row>
    <row r="27322" spans="1:1">
      <c r="A27322" s="174"/>
    </row>
    <row r="27323" spans="1:1">
      <c r="A27323" s="174"/>
    </row>
    <row r="27324" spans="1:1">
      <c r="A27324" s="174"/>
    </row>
    <row r="27325" spans="1:1">
      <c r="A27325" s="174"/>
    </row>
    <row r="27326" spans="1:1">
      <c r="A27326" s="174"/>
    </row>
    <row r="27327" spans="1:1">
      <c r="A27327" s="174"/>
    </row>
    <row r="27328" spans="1:1">
      <c r="A27328" s="174"/>
    </row>
    <row r="27329" spans="1:1">
      <c r="A27329" s="174"/>
    </row>
    <row r="27330" spans="1:1">
      <c r="A27330" s="174"/>
    </row>
    <row r="27331" spans="1:1">
      <c r="A27331" s="174"/>
    </row>
    <row r="27332" spans="1:1">
      <c r="A27332" s="174"/>
    </row>
    <row r="27333" spans="1:1">
      <c r="A27333" s="174"/>
    </row>
    <row r="27334" spans="1:1">
      <c r="A27334" s="174"/>
    </row>
    <row r="27335" spans="1:1">
      <c r="A27335" s="174"/>
    </row>
    <row r="27336" spans="1:1">
      <c r="A27336" s="174"/>
    </row>
    <row r="27337" spans="1:1">
      <c r="A27337" s="174"/>
    </row>
    <row r="27338" spans="1:1">
      <c r="A27338" s="174"/>
    </row>
    <row r="27339" spans="1:1">
      <c r="A27339" s="174"/>
    </row>
    <row r="27340" spans="1:1">
      <c r="A27340" s="174"/>
    </row>
    <row r="27341" spans="1:1">
      <c r="A27341" s="174"/>
    </row>
    <row r="27342" spans="1:1">
      <c r="A27342" s="174"/>
    </row>
    <row r="27343" spans="1:1">
      <c r="A27343" s="174"/>
    </row>
    <row r="27344" spans="1:1">
      <c r="A27344" s="174"/>
    </row>
    <row r="27345" spans="1:1">
      <c r="A27345" s="174"/>
    </row>
    <row r="27346" spans="1:1">
      <c r="A27346" s="174"/>
    </row>
    <row r="27347" spans="1:1">
      <c r="A27347" s="174"/>
    </row>
    <row r="27348" spans="1:1">
      <c r="A27348" s="174"/>
    </row>
    <row r="27349" spans="1:1">
      <c r="A27349" s="174"/>
    </row>
    <row r="27350" spans="1:1">
      <c r="A27350" s="174"/>
    </row>
    <row r="27351" spans="1:1">
      <c r="A27351" s="174"/>
    </row>
    <row r="27352" spans="1:1">
      <c r="A27352" s="174"/>
    </row>
    <row r="27353" spans="1:1">
      <c r="A27353" s="174"/>
    </row>
    <row r="27354" spans="1:1">
      <c r="A27354" s="174"/>
    </row>
    <row r="27355" spans="1:1">
      <c r="A27355" s="174"/>
    </row>
    <row r="27356" spans="1:1">
      <c r="A27356" s="174"/>
    </row>
    <row r="27357" spans="1:1">
      <c r="A27357" s="174"/>
    </row>
    <row r="27358" spans="1:1">
      <c r="A27358" s="174"/>
    </row>
    <row r="27359" spans="1:1">
      <c r="A27359" s="174"/>
    </row>
    <row r="27360" spans="1:1">
      <c r="A27360" s="174"/>
    </row>
    <row r="27361" spans="1:1">
      <c r="A27361" s="174"/>
    </row>
    <row r="27362" spans="1:1">
      <c r="A27362" s="174"/>
    </row>
    <row r="27363" spans="1:1">
      <c r="A27363" s="174"/>
    </row>
    <row r="27364" spans="1:1">
      <c r="A27364" s="174"/>
    </row>
    <row r="27365" spans="1:1">
      <c r="A27365" s="174"/>
    </row>
    <row r="27366" spans="1:1">
      <c r="A27366" s="174"/>
    </row>
    <row r="27367" spans="1:1">
      <c r="A27367" s="174"/>
    </row>
    <row r="27368" spans="1:1">
      <c r="A27368" s="174"/>
    </row>
    <row r="27369" spans="1:1">
      <c r="A27369" s="174"/>
    </row>
    <row r="27370" spans="1:1">
      <c r="A27370" s="174"/>
    </row>
    <row r="27371" spans="1:1">
      <c r="A27371" s="174"/>
    </row>
    <row r="27372" spans="1:1">
      <c r="A27372" s="174"/>
    </row>
    <row r="27373" spans="1:1">
      <c r="A27373" s="174"/>
    </row>
    <row r="27374" spans="1:1">
      <c r="A27374" s="174"/>
    </row>
    <row r="27375" spans="1:1">
      <c r="A27375" s="174"/>
    </row>
    <row r="27376" spans="1:1">
      <c r="A27376" s="174"/>
    </row>
    <row r="27377" spans="1:1">
      <c r="A27377" s="174"/>
    </row>
    <row r="27378" spans="1:1">
      <c r="A27378" s="174"/>
    </row>
    <row r="27379" spans="1:1">
      <c r="A27379" s="174"/>
    </row>
    <row r="27380" spans="1:1">
      <c r="A27380" s="174"/>
    </row>
    <row r="27381" spans="1:1">
      <c r="A27381" s="174"/>
    </row>
    <row r="27382" spans="1:1">
      <c r="A27382" s="174"/>
    </row>
    <row r="27383" spans="1:1">
      <c r="A27383" s="174"/>
    </row>
    <row r="27384" spans="1:1">
      <c r="A27384" s="174"/>
    </row>
    <row r="27385" spans="1:1">
      <c r="A27385" s="174"/>
    </row>
    <row r="27386" spans="1:1">
      <c r="A27386" s="174"/>
    </row>
    <row r="27387" spans="1:1">
      <c r="A27387" s="174"/>
    </row>
    <row r="27388" spans="1:1">
      <c r="A27388" s="174"/>
    </row>
    <row r="27389" spans="1:1">
      <c r="A27389" s="174"/>
    </row>
    <row r="27390" spans="1:1">
      <c r="A27390" s="174"/>
    </row>
    <row r="27391" spans="1:1">
      <c r="A27391" s="174"/>
    </row>
    <row r="27392" spans="1:1">
      <c r="A27392" s="174"/>
    </row>
    <row r="27393" spans="1:1">
      <c r="A27393" s="174"/>
    </row>
    <row r="27394" spans="1:1">
      <c r="A27394" s="174"/>
    </row>
    <row r="27395" spans="1:1">
      <c r="A27395" s="174"/>
    </row>
    <row r="27396" spans="1:1">
      <c r="A27396" s="174"/>
    </row>
    <row r="27397" spans="1:1">
      <c r="A27397" s="174"/>
    </row>
    <row r="27398" spans="1:1">
      <c r="A27398" s="174"/>
    </row>
    <row r="27399" spans="1:1">
      <c r="A27399" s="174"/>
    </row>
    <row r="27400" spans="1:1">
      <c r="A27400" s="174"/>
    </row>
    <row r="27401" spans="1:1">
      <c r="A27401" s="174"/>
    </row>
    <row r="27402" spans="1:1">
      <c r="A27402" s="174"/>
    </row>
    <row r="27403" spans="1:1">
      <c r="A27403" s="174"/>
    </row>
    <row r="27404" spans="1:1">
      <c r="A27404" s="174"/>
    </row>
    <row r="27405" spans="1:1">
      <c r="A27405" s="174"/>
    </row>
    <row r="27406" spans="1:1">
      <c r="A27406" s="174"/>
    </row>
    <row r="27407" spans="1:1">
      <c r="A27407" s="174"/>
    </row>
    <row r="27408" spans="1:1">
      <c r="A27408" s="174"/>
    </row>
    <row r="27409" spans="1:1">
      <c r="A27409" s="174"/>
    </row>
    <row r="27410" spans="1:1">
      <c r="A27410" s="174"/>
    </row>
    <row r="27411" spans="1:1">
      <c r="A27411" s="174"/>
    </row>
    <row r="27412" spans="1:1">
      <c r="A27412" s="174"/>
    </row>
    <row r="27413" spans="1:1">
      <c r="A27413" s="174"/>
    </row>
    <row r="27414" spans="1:1">
      <c r="A27414" s="174"/>
    </row>
    <row r="27415" spans="1:1">
      <c r="A27415" s="174"/>
    </row>
    <row r="27416" spans="1:1">
      <c r="A27416" s="174"/>
    </row>
    <row r="27417" spans="1:1">
      <c r="A27417" s="174"/>
    </row>
    <row r="27418" spans="1:1">
      <c r="A27418" s="174"/>
    </row>
    <row r="27419" spans="1:1">
      <c r="A27419" s="174"/>
    </row>
    <row r="27420" spans="1:1">
      <c r="A27420" s="174"/>
    </row>
    <row r="27421" spans="1:1">
      <c r="A27421" s="174"/>
    </row>
    <row r="27422" spans="1:1">
      <c r="A27422" s="174"/>
    </row>
    <row r="27423" spans="1:1">
      <c r="A27423" s="174"/>
    </row>
    <row r="27424" spans="1:1">
      <c r="A27424" s="174"/>
    </row>
    <row r="27425" spans="1:1">
      <c r="A27425" s="174"/>
    </row>
    <row r="27426" spans="1:1">
      <c r="A27426" s="174"/>
    </row>
    <row r="27427" spans="1:1">
      <c r="A27427" s="174"/>
    </row>
    <row r="27428" spans="1:1">
      <c r="A27428" s="174"/>
    </row>
    <row r="27429" spans="1:1">
      <c r="A27429" s="174"/>
    </row>
    <row r="27430" spans="1:1">
      <c r="A27430" s="174"/>
    </row>
    <row r="27431" spans="1:1">
      <c r="A27431" s="174"/>
    </row>
    <row r="27432" spans="1:1">
      <c r="A27432" s="174"/>
    </row>
    <row r="27433" spans="1:1">
      <c r="A27433" s="174"/>
    </row>
    <row r="27434" spans="1:1">
      <c r="A27434" s="174"/>
    </row>
    <row r="27435" spans="1:1">
      <c r="A27435" s="174"/>
    </row>
    <row r="27436" spans="1:1">
      <c r="A27436" s="174"/>
    </row>
    <row r="27437" spans="1:1">
      <c r="A27437" s="174"/>
    </row>
    <row r="27438" spans="1:1">
      <c r="A27438" s="174"/>
    </row>
    <row r="27439" spans="1:1">
      <c r="A27439" s="174"/>
    </row>
    <row r="27440" spans="1:1">
      <c r="A27440" s="174"/>
    </row>
    <row r="27441" spans="1:1">
      <c r="A27441" s="174"/>
    </row>
    <row r="27442" spans="1:1">
      <c r="A27442" s="174"/>
    </row>
    <row r="27443" spans="1:1">
      <c r="A27443" s="174"/>
    </row>
    <row r="27444" spans="1:1">
      <c r="A27444" s="174"/>
    </row>
    <row r="27445" spans="1:1">
      <c r="A27445" s="174"/>
    </row>
    <row r="27446" spans="1:1">
      <c r="A27446" s="174"/>
    </row>
    <row r="27447" spans="1:1">
      <c r="A27447" s="174"/>
    </row>
    <row r="27448" spans="1:1">
      <c r="A27448" s="174"/>
    </row>
    <row r="27449" spans="1:1">
      <c r="A27449" s="174"/>
    </row>
    <row r="27450" spans="1:1">
      <c r="A27450" s="174"/>
    </row>
    <row r="27451" spans="1:1">
      <c r="A27451" s="174"/>
    </row>
    <row r="27452" spans="1:1">
      <c r="A27452" s="174"/>
    </row>
    <row r="27453" spans="1:1">
      <c r="A27453" s="174"/>
    </row>
    <row r="27454" spans="1:1">
      <c r="A27454" s="174"/>
    </row>
    <row r="27455" spans="1:1">
      <c r="A27455" s="174"/>
    </row>
    <row r="27456" spans="1:1">
      <c r="A27456" s="174"/>
    </row>
    <row r="27457" spans="1:1">
      <c r="A27457" s="174"/>
    </row>
    <row r="27458" spans="1:1">
      <c r="A27458" s="174"/>
    </row>
    <row r="27459" spans="1:1">
      <c r="A27459" s="174"/>
    </row>
    <row r="27460" spans="1:1">
      <c r="A27460" s="174"/>
    </row>
    <row r="27461" spans="1:1">
      <c r="A27461" s="174"/>
    </row>
    <row r="27462" spans="1:1">
      <c r="A27462" s="174"/>
    </row>
    <row r="27463" spans="1:1">
      <c r="A27463" s="174"/>
    </row>
    <row r="27464" spans="1:1">
      <c r="A27464" s="174"/>
    </row>
    <row r="27465" spans="1:1">
      <c r="A27465" s="174"/>
    </row>
    <row r="27466" spans="1:1">
      <c r="A27466" s="174"/>
    </row>
    <row r="27467" spans="1:1">
      <c r="A27467" s="174"/>
    </row>
    <row r="27468" spans="1:1">
      <c r="A27468" s="174"/>
    </row>
    <row r="27469" spans="1:1">
      <c r="A27469" s="174"/>
    </row>
    <row r="27470" spans="1:1">
      <c r="A27470" s="174"/>
    </row>
    <row r="27471" spans="1:1">
      <c r="A27471" s="174"/>
    </row>
    <row r="27472" spans="1:1">
      <c r="A27472" s="174"/>
    </row>
    <row r="27473" spans="1:1">
      <c r="A27473" s="174"/>
    </row>
    <row r="27474" spans="1:1">
      <c r="A27474" s="174"/>
    </row>
    <row r="27475" spans="1:1">
      <c r="A27475" s="174"/>
    </row>
    <row r="27476" spans="1:1">
      <c r="A27476" s="174"/>
    </row>
    <row r="27477" spans="1:1">
      <c r="A27477" s="174"/>
    </row>
    <row r="27478" spans="1:1">
      <c r="A27478" s="174"/>
    </row>
    <row r="27479" spans="1:1">
      <c r="A27479" s="174"/>
    </row>
    <row r="27480" spans="1:1">
      <c r="A27480" s="174"/>
    </row>
    <row r="27481" spans="1:1">
      <c r="A27481" s="174"/>
    </row>
    <row r="27482" spans="1:1">
      <c r="A27482" s="174"/>
    </row>
    <row r="27483" spans="1:1">
      <c r="A27483" s="174"/>
    </row>
    <row r="27484" spans="1:1">
      <c r="A27484" s="174"/>
    </row>
    <row r="27485" spans="1:1">
      <c r="A27485" s="174"/>
    </row>
    <row r="27486" spans="1:1">
      <c r="A27486" s="174"/>
    </row>
    <row r="27487" spans="1:1">
      <c r="A27487" s="174"/>
    </row>
    <row r="27488" spans="1:1">
      <c r="A27488" s="174"/>
    </row>
    <row r="27489" spans="1:1">
      <c r="A27489" s="174"/>
    </row>
    <row r="27490" spans="1:1">
      <c r="A27490" s="174"/>
    </row>
    <row r="27491" spans="1:1">
      <c r="A27491" s="174"/>
    </row>
    <row r="27492" spans="1:1">
      <c r="A27492" s="174"/>
    </row>
    <row r="27493" spans="1:1">
      <c r="A27493" s="174"/>
    </row>
    <row r="27494" spans="1:1">
      <c r="A27494" s="174"/>
    </row>
    <row r="27495" spans="1:1">
      <c r="A27495" s="174"/>
    </row>
    <row r="27496" spans="1:1">
      <c r="A27496" s="174"/>
    </row>
    <row r="27497" spans="1:1">
      <c r="A27497" s="174"/>
    </row>
    <row r="27498" spans="1:1">
      <c r="A27498" s="174"/>
    </row>
    <row r="27499" spans="1:1">
      <c r="A27499" s="174"/>
    </row>
    <row r="27500" spans="1:1">
      <c r="A27500" s="174"/>
    </row>
    <row r="27501" spans="1:1">
      <c r="A27501" s="174"/>
    </row>
    <row r="27502" spans="1:1">
      <c r="A27502" s="174"/>
    </row>
    <row r="27503" spans="1:1">
      <c r="A27503" s="174"/>
    </row>
    <row r="27504" spans="1:1">
      <c r="A27504" s="174"/>
    </row>
    <row r="27505" spans="1:1">
      <c r="A27505" s="174"/>
    </row>
    <row r="27506" spans="1:1">
      <c r="A27506" s="174"/>
    </row>
    <row r="27507" spans="1:1">
      <c r="A27507" s="174"/>
    </row>
    <row r="27508" spans="1:1">
      <c r="A27508" s="174"/>
    </row>
    <row r="27509" spans="1:1">
      <c r="A27509" s="174"/>
    </row>
    <row r="27510" spans="1:1">
      <c r="A27510" s="174"/>
    </row>
    <row r="27511" spans="1:1">
      <c r="A27511" s="174"/>
    </row>
    <row r="27512" spans="1:1">
      <c r="A27512" s="174"/>
    </row>
    <row r="27513" spans="1:1">
      <c r="A27513" s="174"/>
    </row>
    <row r="27514" spans="1:1">
      <c r="A27514" s="174"/>
    </row>
    <row r="27515" spans="1:1">
      <c r="A27515" s="174"/>
    </row>
    <row r="27516" spans="1:1">
      <c r="A27516" s="174"/>
    </row>
    <row r="27517" spans="1:1">
      <c r="A27517" s="174"/>
    </row>
    <row r="27518" spans="1:1">
      <c r="A27518" s="174"/>
    </row>
    <row r="27519" spans="1:1">
      <c r="A27519" s="174"/>
    </row>
    <row r="27520" spans="1:1">
      <c r="A27520" s="174"/>
    </row>
    <row r="27521" spans="1:1">
      <c r="A27521" s="174"/>
    </row>
    <row r="27522" spans="1:1">
      <c r="A27522" s="174"/>
    </row>
    <row r="27523" spans="1:1">
      <c r="A27523" s="174"/>
    </row>
    <row r="27524" spans="1:1">
      <c r="A27524" s="174"/>
    </row>
    <row r="27525" spans="1:1">
      <c r="A27525" s="174"/>
    </row>
    <row r="27526" spans="1:1">
      <c r="A27526" s="174"/>
    </row>
    <row r="27527" spans="1:1">
      <c r="A27527" s="174"/>
    </row>
    <row r="27528" spans="1:1">
      <c r="A27528" s="174"/>
    </row>
    <row r="27529" spans="1:1">
      <c r="A27529" s="174"/>
    </row>
    <row r="27530" spans="1:1">
      <c r="A27530" s="174"/>
    </row>
    <row r="27531" spans="1:1">
      <c r="A27531" s="174"/>
    </row>
    <row r="27532" spans="1:1">
      <c r="A27532" s="174"/>
    </row>
    <row r="27533" spans="1:1">
      <c r="A27533" s="174"/>
    </row>
    <row r="27534" spans="1:1">
      <c r="A27534" s="174"/>
    </row>
    <row r="27535" spans="1:1">
      <c r="A27535" s="174"/>
    </row>
    <row r="27536" spans="1:1">
      <c r="A27536" s="174"/>
    </row>
    <row r="27537" spans="1:1">
      <c r="A27537" s="174"/>
    </row>
    <row r="27538" spans="1:1">
      <c r="A27538" s="174"/>
    </row>
    <row r="27539" spans="1:1">
      <c r="A27539" s="174"/>
    </row>
    <row r="27540" spans="1:1">
      <c r="A27540" s="174"/>
    </row>
    <row r="27541" spans="1:1">
      <c r="A27541" s="174"/>
    </row>
    <row r="27542" spans="1:1">
      <c r="A27542" s="174"/>
    </row>
    <row r="27543" spans="1:1">
      <c r="A27543" s="174"/>
    </row>
    <row r="27544" spans="1:1">
      <c r="A27544" s="174"/>
    </row>
    <row r="27545" spans="1:1">
      <c r="A27545" s="174"/>
    </row>
    <row r="27546" spans="1:1">
      <c r="A27546" s="174"/>
    </row>
    <row r="27547" spans="1:1">
      <c r="A27547" s="174"/>
    </row>
    <row r="27548" spans="1:1">
      <c r="A27548" s="174"/>
    </row>
    <row r="27549" spans="1:1">
      <c r="A27549" s="174"/>
    </row>
    <row r="27550" spans="1:1">
      <c r="A27550" s="174"/>
    </row>
    <row r="27551" spans="1:1">
      <c r="A27551" s="174"/>
    </row>
    <row r="27552" spans="1:1">
      <c r="A27552" s="174"/>
    </row>
    <row r="27553" spans="1:1">
      <c r="A27553" s="174"/>
    </row>
    <row r="27554" spans="1:1">
      <c r="A27554" s="174"/>
    </row>
    <row r="27555" spans="1:1">
      <c r="A27555" s="174"/>
    </row>
    <row r="27556" spans="1:1">
      <c r="A27556" s="174"/>
    </row>
    <row r="27557" spans="1:1">
      <c r="A27557" s="174"/>
    </row>
    <row r="27558" spans="1:1">
      <c r="A27558" s="174"/>
    </row>
    <row r="27559" spans="1:1">
      <c r="A27559" s="174"/>
    </row>
    <row r="27560" spans="1:1">
      <c r="A27560" s="174"/>
    </row>
    <row r="27561" spans="1:1">
      <c r="A27561" s="174"/>
    </row>
    <row r="27562" spans="1:1">
      <c r="A27562" s="174"/>
    </row>
    <row r="27563" spans="1:1">
      <c r="A27563" s="174"/>
    </row>
    <row r="27564" spans="1:1">
      <c r="A27564" s="174"/>
    </row>
    <row r="27565" spans="1:1">
      <c r="A27565" s="174"/>
    </row>
    <row r="27566" spans="1:1">
      <c r="A27566" s="174"/>
    </row>
    <row r="27567" spans="1:1">
      <c r="A27567" s="174"/>
    </row>
    <row r="27568" spans="1:1">
      <c r="A27568" s="174"/>
    </row>
    <row r="27569" spans="1:1">
      <c r="A27569" s="174"/>
    </row>
    <row r="27570" spans="1:1">
      <c r="A27570" s="174"/>
    </row>
    <row r="27571" spans="1:1">
      <c r="A27571" s="174"/>
    </row>
    <row r="27572" spans="1:1">
      <c r="A27572" s="174"/>
    </row>
    <row r="27573" spans="1:1">
      <c r="A27573" s="174"/>
    </row>
    <row r="27574" spans="1:1">
      <c r="A27574" s="174"/>
    </row>
    <row r="27575" spans="1:1">
      <c r="A27575" s="174"/>
    </row>
    <row r="27576" spans="1:1">
      <c r="A27576" s="174"/>
    </row>
    <row r="27577" spans="1:1">
      <c r="A27577" s="174"/>
    </row>
    <row r="27578" spans="1:1">
      <c r="A27578" s="174"/>
    </row>
    <row r="27579" spans="1:1">
      <c r="A27579" s="174"/>
    </row>
    <row r="27580" spans="1:1">
      <c r="A27580" s="174"/>
    </row>
    <row r="27581" spans="1:1">
      <c r="A27581" s="174"/>
    </row>
    <row r="27582" spans="1:1">
      <c r="A27582" s="174"/>
    </row>
    <row r="27583" spans="1:1">
      <c r="A27583" s="174"/>
    </row>
    <row r="27584" spans="1:1">
      <c r="A27584" s="174"/>
    </row>
    <row r="27585" spans="1:1">
      <c r="A27585" s="174"/>
    </row>
    <row r="27586" spans="1:1">
      <c r="A27586" s="174"/>
    </row>
    <row r="27587" spans="1:1">
      <c r="A27587" s="174"/>
    </row>
    <row r="27588" spans="1:1">
      <c r="A27588" s="174"/>
    </row>
    <row r="27589" spans="1:1">
      <c r="A27589" s="174"/>
    </row>
    <row r="27590" spans="1:1">
      <c r="A27590" s="174"/>
    </row>
    <row r="27591" spans="1:1">
      <c r="A27591" s="174"/>
    </row>
    <row r="27592" spans="1:1">
      <c r="A27592" s="174"/>
    </row>
    <row r="27593" spans="1:1">
      <c r="A27593" s="174"/>
    </row>
    <row r="27594" spans="1:1">
      <c r="A27594" s="174"/>
    </row>
    <row r="27595" spans="1:1">
      <c r="A27595" s="174"/>
    </row>
    <row r="27596" spans="1:1">
      <c r="A27596" s="174"/>
    </row>
    <row r="27597" spans="1:1">
      <c r="A27597" s="174"/>
    </row>
    <row r="27598" spans="1:1">
      <c r="A27598" s="174"/>
    </row>
    <row r="27599" spans="1:1">
      <c r="A27599" s="174"/>
    </row>
    <row r="27600" spans="1:1">
      <c r="A27600" s="174"/>
    </row>
    <row r="27601" spans="1:1">
      <c r="A27601" s="174"/>
    </row>
    <row r="27602" spans="1:1">
      <c r="A27602" s="174"/>
    </row>
    <row r="27603" spans="1:1">
      <c r="A27603" s="174"/>
    </row>
    <row r="27604" spans="1:1">
      <c r="A27604" s="174"/>
    </row>
    <row r="27605" spans="1:1">
      <c r="A27605" s="174"/>
    </row>
    <row r="27606" spans="1:1">
      <c r="A27606" s="174"/>
    </row>
    <row r="27607" spans="1:1">
      <c r="A27607" s="174"/>
    </row>
    <row r="27608" spans="1:1">
      <c r="A27608" s="174"/>
    </row>
    <row r="27609" spans="1:1">
      <c r="A27609" s="174"/>
    </row>
    <row r="27610" spans="1:1">
      <c r="A27610" s="174"/>
    </row>
    <row r="27611" spans="1:1">
      <c r="A27611" s="174"/>
    </row>
    <row r="27612" spans="1:1">
      <c r="A27612" s="174"/>
    </row>
    <row r="27613" spans="1:1">
      <c r="A27613" s="174"/>
    </row>
    <row r="27614" spans="1:1">
      <c r="A27614" s="174"/>
    </row>
    <row r="27615" spans="1:1">
      <c r="A27615" s="174"/>
    </row>
    <row r="27616" spans="1:1">
      <c r="A27616" s="174"/>
    </row>
    <row r="27617" spans="1:1">
      <c r="A27617" s="174"/>
    </row>
    <row r="27618" spans="1:1">
      <c r="A27618" s="174"/>
    </row>
    <row r="27619" spans="1:1">
      <c r="A27619" s="174"/>
    </row>
    <row r="27620" spans="1:1">
      <c r="A27620" s="174"/>
    </row>
    <row r="27621" spans="1:1">
      <c r="A27621" s="174"/>
    </row>
    <row r="27622" spans="1:1">
      <c r="A27622" s="174"/>
    </row>
    <row r="27623" spans="1:1">
      <c r="A27623" s="174"/>
    </row>
    <row r="27624" spans="1:1">
      <c r="A27624" s="174"/>
    </row>
    <row r="27625" spans="1:1">
      <c r="A27625" s="174"/>
    </row>
    <row r="27626" spans="1:1">
      <c r="A27626" s="174"/>
    </row>
    <row r="27627" spans="1:1">
      <c r="A27627" s="174"/>
    </row>
    <row r="27628" spans="1:1">
      <c r="A27628" s="174"/>
    </row>
    <row r="27629" spans="1:1">
      <c r="A27629" s="174"/>
    </row>
    <row r="27630" spans="1:1">
      <c r="A27630" s="174"/>
    </row>
    <row r="27631" spans="1:1">
      <c r="A27631" s="174"/>
    </row>
    <row r="27632" spans="1:1">
      <c r="A27632" s="174"/>
    </row>
    <row r="27633" spans="1:1">
      <c r="A27633" s="174"/>
    </row>
    <row r="27634" spans="1:1">
      <c r="A27634" s="174"/>
    </row>
    <row r="27635" spans="1:1">
      <c r="A27635" s="174"/>
    </row>
    <row r="27636" spans="1:1">
      <c r="A27636" s="174"/>
    </row>
    <row r="27637" spans="1:1">
      <c r="A27637" s="174"/>
    </row>
    <row r="27638" spans="1:1">
      <c r="A27638" s="174"/>
    </row>
    <row r="27639" spans="1:1">
      <c r="A27639" s="174"/>
    </row>
    <row r="27640" spans="1:1">
      <c r="A27640" s="174"/>
    </row>
    <row r="27641" spans="1:1">
      <c r="A27641" s="174"/>
    </row>
    <row r="27642" spans="1:1">
      <c r="A27642" s="174"/>
    </row>
    <row r="27643" spans="1:1">
      <c r="A27643" s="174"/>
    </row>
    <row r="27644" spans="1:1">
      <c r="A27644" s="174"/>
    </row>
    <row r="27645" spans="1:1">
      <c r="A27645" s="174"/>
    </row>
    <row r="27646" spans="1:1">
      <c r="A27646" s="174"/>
    </row>
    <row r="27647" spans="1:1">
      <c r="A27647" s="174"/>
    </row>
    <row r="27648" spans="1:1">
      <c r="A27648" s="174"/>
    </row>
    <row r="27649" spans="1:1">
      <c r="A27649" s="174"/>
    </row>
    <row r="27650" spans="1:1">
      <c r="A27650" s="174"/>
    </row>
    <row r="27651" spans="1:1">
      <c r="A27651" s="174"/>
    </row>
    <row r="27652" spans="1:1">
      <c r="A27652" s="174"/>
    </row>
    <row r="27653" spans="1:1">
      <c r="A27653" s="174"/>
    </row>
    <row r="27654" spans="1:1">
      <c r="A27654" s="174"/>
    </row>
    <row r="27655" spans="1:1">
      <c r="A27655" s="174"/>
    </row>
    <row r="27656" spans="1:1">
      <c r="A27656" s="174"/>
    </row>
    <row r="27657" spans="1:1">
      <c r="A27657" s="174"/>
    </row>
    <row r="27658" spans="1:1">
      <c r="A27658" s="174"/>
    </row>
    <row r="27659" spans="1:1">
      <c r="A27659" s="174"/>
    </row>
    <row r="27660" spans="1:1">
      <c r="A27660" s="174"/>
    </row>
    <row r="27661" spans="1:1">
      <c r="A27661" s="174"/>
    </row>
    <row r="27662" spans="1:1">
      <c r="A27662" s="174"/>
    </row>
    <row r="27663" spans="1:1">
      <c r="A27663" s="174"/>
    </row>
    <row r="27664" spans="1:1">
      <c r="A27664" s="174"/>
    </row>
    <row r="27665" spans="1:1">
      <c r="A27665" s="174"/>
    </row>
    <row r="27666" spans="1:1">
      <c r="A27666" s="174"/>
    </row>
    <row r="27667" spans="1:1">
      <c r="A27667" s="174"/>
    </row>
    <row r="27668" spans="1:1">
      <c r="A27668" s="174"/>
    </row>
    <row r="27669" spans="1:1">
      <c r="A27669" s="174"/>
    </row>
    <row r="27670" spans="1:1">
      <c r="A27670" s="174"/>
    </row>
    <row r="27671" spans="1:1">
      <c r="A27671" s="174"/>
    </row>
    <row r="27672" spans="1:1">
      <c r="A27672" s="174"/>
    </row>
    <row r="27673" spans="1:1">
      <c r="A27673" s="174"/>
    </row>
    <row r="27674" spans="1:1">
      <c r="A27674" s="174"/>
    </row>
    <row r="27675" spans="1:1">
      <c r="A27675" s="174"/>
    </row>
    <row r="27676" spans="1:1">
      <c r="A27676" s="174"/>
    </row>
    <row r="27677" spans="1:1">
      <c r="A27677" s="174"/>
    </row>
    <row r="27678" spans="1:1">
      <c r="A27678" s="174"/>
    </row>
    <row r="27679" spans="1:1">
      <c r="A27679" s="174"/>
    </row>
    <row r="27680" spans="1:1">
      <c r="A27680" s="174"/>
    </row>
    <row r="27681" spans="1:1">
      <c r="A27681" s="174"/>
    </row>
    <row r="27682" spans="1:1">
      <c r="A27682" s="174"/>
    </row>
    <row r="27683" spans="1:1">
      <c r="A27683" s="174"/>
    </row>
    <row r="27684" spans="1:1">
      <c r="A27684" s="174"/>
    </row>
    <row r="27685" spans="1:1">
      <c r="A27685" s="174"/>
    </row>
    <row r="27686" spans="1:1">
      <c r="A27686" s="174"/>
    </row>
    <row r="27687" spans="1:1">
      <c r="A27687" s="174"/>
    </row>
    <row r="27688" spans="1:1">
      <c r="A27688" s="174"/>
    </row>
    <row r="27689" spans="1:1">
      <c r="A27689" s="174"/>
    </row>
    <row r="27690" spans="1:1">
      <c r="A27690" s="174"/>
    </row>
    <row r="27691" spans="1:1">
      <c r="A27691" s="174"/>
    </row>
    <row r="27692" spans="1:1">
      <c r="A27692" s="174"/>
    </row>
    <row r="27693" spans="1:1">
      <c r="A27693" s="174"/>
    </row>
    <row r="27694" spans="1:1">
      <c r="A27694" s="174"/>
    </row>
    <row r="27695" spans="1:1">
      <c r="A27695" s="174"/>
    </row>
    <row r="27696" spans="1:1">
      <c r="A27696" s="174"/>
    </row>
    <row r="27697" spans="1:1">
      <c r="A27697" s="174"/>
    </row>
    <row r="27698" spans="1:1">
      <c r="A27698" s="174"/>
    </row>
    <row r="27699" spans="1:1">
      <c r="A27699" s="174"/>
    </row>
    <row r="27700" spans="1:1">
      <c r="A27700" s="174"/>
    </row>
    <row r="27701" spans="1:1">
      <c r="A27701" s="174"/>
    </row>
    <row r="27702" spans="1:1">
      <c r="A27702" s="174"/>
    </row>
    <row r="27703" spans="1:1">
      <c r="A27703" s="174"/>
    </row>
    <row r="27704" spans="1:1">
      <c r="A27704" s="174"/>
    </row>
    <row r="27705" spans="1:1">
      <c r="A27705" s="174"/>
    </row>
    <row r="27706" spans="1:1">
      <c r="A27706" s="174"/>
    </row>
    <row r="27707" spans="1:1">
      <c r="A27707" s="174"/>
    </row>
    <row r="27708" spans="1:1">
      <c r="A27708" s="174"/>
    </row>
    <row r="27709" spans="1:1">
      <c r="A27709" s="174"/>
    </row>
    <row r="27710" spans="1:1">
      <c r="A27710" s="174"/>
    </row>
    <row r="27711" spans="1:1">
      <c r="A27711" s="174"/>
    </row>
    <row r="27712" spans="1:1">
      <c r="A27712" s="174"/>
    </row>
    <row r="27713" spans="1:1">
      <c r="A27713" s="174"/>
    </row>
    <row r="27714" spans="1:1">
      <c r="A27714" s="174"/>
    </row>
    <row r="27715" spans="1:1">
      <c r="A27715" s="174"/>
    </row>
    <row r="27716" spans="1:1">
      <c r="A27716" s="174"/>
    </row>
    <row r="27717" spans="1:1">
      <c r="A27717" s="174"/>
    </row>
    <row r="27718" spans="1:1">
      <c r="A27718" s="174"/>
    </row>
    <row r="27719" spans="1:1">
      <c r="A27719" s="174"/>
    </row>
    <row r="27720" spans="1:1">
      <c r="A27720" s="174"/>
    </row>
    <row r="27721" spans="1:1">
      <c r="A27721" s="174"/>
    </row>
    <row r="27722" spans="1:1">
      <c r="A27722" s="174"/>
    </row>
    <row r="27723" spans="1:1">
      <c r="A27723" s="174"/>
    </row>
    <row r="27724" spans="1:1">
      <c r="A27724" s="174"/>
    </row>
    <row r="27725" spans="1:1">
      <c r="A27725" s="174"/>
    </row>
    <row r="27726" spans="1:1">
      <c r="A27726" s="174"/>
    </row>
    <row r="27727" spans="1:1">
      <c r="A27727" s="174"/>
    </row>
    <row r="27728" spans="1:1">
      <c r="A27728" s="174"/>
    </row>
    <row r="27729" spans="1:1">
      <c r="A27729" s="174"/>
    </row>
    <row r="27730" spans="1:1">
      <c r="A27730" s="174"/>
    </row>
    <row r="27731" spans="1:1">
      <c r="A27731" s="174"/>
    </row>
    <row r="27732" spans="1:1">
      <c r="A27732" s="174"/>
    </row>
    <row r="27733" spans="1:1">
      <c r="A27733" s="174"/>
    </row>
    <row r="27734" spans="1:1">
      <c r="A27734" s="174"/>
    </row>
    <row r="27735" spans="1:1">
      <c r="A27735" s="174"/>
    </row>
    <row r="27736" spans="1:1">
      <c r="A27736" s="174"/>
    </row>
    <row r="27737" spans="1:1">
      <c r="A27737" s="174"/>
    </row>
    <row r="27738" spans="1:1">
      <c r="A27738" s="174"/>
    </row>
    <row r="27739" spans="1:1">
      <c r="A27739" s="174"/>
    </row>
    <row r="27740" spans="1:1">
      <c r="A27740" s="174"/>
    </row>
    <row r="27741" spans="1:1">
      <c r="A27741" s="174"/>
    </row>
    <row r="27742" spans="1:1">
      <c r="A27742" s="174"/>
    </row>
    <row r="27743" spans="1:1">
      <c r="A27743" s="174"/>
    </row>
    <row r="27744" spans="1:1">
      <c r="A27744" s="174"/>
    </row>
    <row r="27745" spans="1:1">
      <c r="A27745" s="174"/>
    </row>
    <row r="27746" spans="1:1">
      <c r="A27746" s="174"/>
    </row>
    <row r="27747" spans="1:1">
      <c r="A27747" s="174"/>
    </row>
    <row r="27748" spans="1:1">
      <c r="A27748" s="174"/>
    </row>
    <row r="27749" spans="1:1">
      <c r="A27749" s="174"/>
    </row>
    <row r="27750" spans="1:1">
      <c r="A27750" s="174"/>
    </row>
    <row r="27751" spans="1:1">
      <c r="A27751" s="174"/>
    </row>
    <row r="27752" spans="1:1">
      <c r="A27752" s="174"/>
    </row>
    <row r="27753" spans="1:1">
      <c r="A27753" s="174"/>
    </row>
    <row r="27754" spans="1:1">
      <c r="A27754" s="174"/>
    </row>
    <row r="27755" spans="1:1">
      <c r="A27755" s="174"/>
    </row>
    <row r="27756" spans="1:1">
      <c r="A27756" s="174"/>
    </row>
    <row r="27757" spans="1:1">
      <c r="A27757" s="174"/>
    </row>
    <row r="27758" spans="1:1">
      <c r="A27758" s="174"/>
    </row>
    <row r="27759" spans="1:1">
      <c r="A27759" s="174"/>
    </row>
    <row r="27760" spans="1:1">
      <c r="A27760" s="174"/>
    </row>
    <row r="27761" spans="1:1">
      <c r="A27761" s="174"/>
    </row>
    <row r="27762" spans="1:1">
      <c r="A27762" s="174"/>
    </row>
    <row r="27763" spans="1:1">
      <c r="A27763" s="174"/>
    </row>
    <row r="27764" spans="1:1">
      <c r="A27764" s="174"/>
    </row>
    <row r="27765" spans="1:1">
      <c r="A27765" s="174"/>
    </row>
    <row r="27766" spans="1:1">
      <c r="A27766" s="174"/>
    </row>
    <row r="27767" spans="1:1">
      <c r="A27767" s="174"/>
    </row>
    <row r="27768" spans="1:1">
      <c r="A27768" s="174"/>
    </row>
    <row r="27769" spans="1:1">
      <c r="A27769" s="174"/>
    </row>
    <row r="27770" spans="1:1">
      <c r="A27770" s="174"/>
    </row>
    <row r="27771" spans="1:1">
      <c r="A27771" s="174"/>
    </row>
    <row r="27772" spans="1:1">
      <c r="A27772" s="174"/>
    </row>
    <row r="27773" spans="1:1">
      <c r="A27773" s="174"/>
    </row>
    <row r="27774" spans="1:1">
      <c r="A27774" s="174"/>
    </row>
    <row r="27775" spans="1:1">
      <c r="A27775" s="174"/>
    </row>
    <row r="27776" spans="1:1">
      <c r="A27776" s="174"/>
    </row>
    <row r="27777" spans="1:1">
      <c r="A27777" s="174"/>
    </row>
    <row r="27778" spans="1:1">
      <c r="A27778" s="174"/>
    </row>
    <row r="27779" spans="1:1">
      <c r="A27779" s="174"/>
    </row>
    <row r="27780" spans="1:1">
      <c r="A27780" s="174"/>
    </row>
    <row r="27781" spans="1:1">
      <c r="A27781" s="174"/>
    </row>
    <row r="27782" spans="1:1">
      <c r="A27782" s="174"/>
    </row>
    <row r="27783" spans="1:1">
      <c r="A27783" s="174"/>
    </row>
    <row r="27784" spans="1:1">
      <c r="A27784" s="174"/>
    </row>
    <row r="27785" spans="1:1">
      <c r="A27785" s="174"/>
    </row>
    <row r="27786" spans="1:1">
      <c r="A27786" s="174"/>
    </row>
    <row r="27787" spans="1:1">
      <c r="A27787" s="174"/>
    </row>
    <row r="27788" spans="1:1">
      <c r="A27788" s="174"/>
    </row>
    <row r="27789" spans="1:1">
      <c r="A27789" s="174"/>
    </row>
    <row r="27790" spans="1:1">
      <c r="A27790" s="174"/>
    </row>
    <row r="27791" spans="1:1">
      <c r="A27791" s="174"/>
    </row>
    <row r="27792" spans="1:1">
      <c r="A27792" s="174"/>
    </row>
    <row r="27793" spans="1:1">
      <c r="A27793" s="174"/>
    </row>
    <row r="27794" spans="1:1">
      <c r="A27794" s="174"/>
    </row>
    <row r="27795" spans="1:1">
      <c r="A27795" s="174"/>
    </row>
    <row r="27796" spans="1:1">
      <c r="A27796" s="174"/>
    </row>
    <row r="27797" spans="1:1">
      <c r="A27797" s="174"/>
    </row>
    <row r="27798" spans="1:1">
      <c r="A27798" s="174"/>
    </row>
    <row r="27799" spans="1:1">
      <c r="A27799" s="174"/>
    </row>
    <row r="27800" spans="1:1">
      <c r="A27800" s="174"/>
    </row>
    <row r="27801" spans="1:1">
      <c r="A27801" s="174"/>
    </row>
    <row r="27802" spans="1:1">
      <c r="A27802" s="174"/>
    </row>
    <row r="27803" spans="1:1">
      <c r="A27803" s="174"/>
    </row>
    <row r="27804" spans="1:1">
      <c r="A27804" s="174"/>
    </row>
    <row r="27805" spans="1:1">
      <c r="A27805" s="174"/>
    </row>
    <row r="27806" spans="1:1">
      <c r="A27806" s="174"/>
    </row>
    <row r="27807" spans="1:1">
      <c r="A27807" s="174"/>
    </row>
    <row r="27808" spans="1:1">
      <c r="A27808" s="174"/>
    </row>
    <row r="27809" spans="1:1">
      <c r="A27809" s="174"/>
    </row>
    <row r="27810" spans="1:1">
      <c r="A27810" s="174"/>
    </row>
    <row r="27811" spans="1:1">
      <c r="A27811" s="174"/>
    </row>
    <row r="27812" spans="1:1">
      <c r="A27812" s="174"/>
    </row>
    <row r="27813" spans="1:1">
      <c r="A27813" s="174"/>
    </row>
    <row r="27814" spans="1:1">
      <c r="A27814" s="174"/>
    </row>
    <row r="27815" spans="1:1">
      <c r="A27815" s="174"/>
    </row>
    <row r="27816" spans="1:1">
      <c r="A27816" s="174"/>
    </row>
    <row r="27817" spans="1:1">
      <c r="A27817" s="174"/>
    </row>
    <row r="27818" spans="1:1">
      <c r="A27818" s="174"/>
    </row>
    <row r="27819" spans="1:1">
      <c r="A27819" s="174"/>
    </row>
    <row r="27820" spans="1:1">
      <c r="A27820" s="174"/>
    </row>
    <row r="27821" spans="1:1">
      <c r="A27821" s="174"/>
    </row>
    <row r="27822" spans="1:1">
      <c r="A27822" s="174"/>
    </row>
    <row r="27823" spans="1:1">
      <c r="A27823" s="174"/>
    </row>
    <row r="27824" spans="1:1">
      <c r="A27824" s="174"/>
    </row>
    <row r="27825" spans="1:1">
      <c r="A27825" s="174"/>
    </row>
    <row r="27826" spans="1:1">
      <c r="A27826" s="174"/>
    </row>
    <row r="27827" spans="1:1">
      <c r="A27827" s="174"/>
    </row>
    <row r="27828" spans="1:1">
      <c r="A27828" s="174"/>
    </row>
    <row r="27829" spans="1:1">
      <c r="A27829" s="174"/>
    </row>
    <row r="27830" spans="1:1">
      <c r="A27830" s="174"/>
    </row>
    <row r="27831" spans="1:1">
      <c r="A27831" s="174"/>
    </row>
    <row r="27832" spans="1:1">
      <c r="A27832" s="174"/>
    </row>
    <row r="27833" spans="1:1">
      <c r="A27833" s="174"/>
    </row>
    <row r="27834" spans="1:1">
      <c r="A27834" s="174"/>
    </row>
    <row r="27835" spans="1:1">
      <c r="A27835" s="174"/>
    </row>
    <row r="27836" spans="1:1">
      <c r="A27836" s="174"/>
    </row>
    <row r="27837" spans="1:1">
      <c r="A27837" s="174"/>
    </row>
    <row r="27838" spans="1:1">
      <c r="A27838" s="174"/>
    </row>
    <row r="27839" spans="1:1">
      <c r="A27839" s="174"/>
    </row>
    <row r="27840" spans="1:1">
      <c r="A27840" s="174"/>
    </row>
    <row r="27841" spans="1:1">
      <c r="A27841" s="174"/>
    </row>
    <row r="27842" spans="1:1">
      <c r="A27842" s="174"/>
    </row>
    <row r="27843" spans="1:1">
      <c r="A27843" s="174"/>
    </row>
    <row r="27844" spans="1:1">
      <c r="A27844" s="174"/>
    </row>
    <row r="27845" spans="1:1">
      <c r="A27845" s="174"/>
    </row>
    <row r="27846" spans="1:1">
      <c r="A27846" s="174"/>
    </row>
    <row r="27847" spans="1:1">
      <c r="A27847" s="174"/>
    </row>
    <row r="27848" spans="1:1">
      <c r="A27848" s="174"/>
    </row>
    <row r="27849" spans="1:1">
      <c r="A27849" s="174"/>
    </row>
    <row r="27850" spans="1:1">
      <c r="A27850" s="174"/>
    </row>
    <row r="27851" spans="1:1">
      <c r="A27851" s="174"/>
    </row>
    <row r="27852" spans="1:1">
      <c r="A27852" s="174"/>
    </row>
    <row r="27853" spans="1:1">
      <c r="A27853" s="174"/>
    </row>
    <row r="27854" spans="1:1">
      <c r="A27854" s="174"/>
    </row>
    <row r="27855" spans="1:1">
      <c r="A27855" s="174"/>
    </row>
    <row r="27856" spans="1:1">
      <c r="A27856" s="174"/>
    </row>
    <row r="27857" spans="1:1">
      <c r="A27857" s="174"/>
    </row>
    <row r="27858" spans="1:1">
      <c r="A27858" s="174"/>
    </row>
    <row r="27859" spans="1:1">
      <c r="A27859" s="174"/>
    </row>
    <row r="27860" spans="1:1">
      <c r="A27860" s="174"/>
    </row>
    <row r="27861" spans="1:1">
      <c r="A27861" s="174"/>
    </row>
    <row r="27862" spans="1:1">
      <c r="A27862" s="174"/>
    </row>
    <row r="27863" spans="1:1">
      <c r="A27863" s="174"/>
    </row>
    <row r="27864" spans="1:1">
      <c r="A27864" s="174"/>
    </row>
    <row r="27865" spans="1:1">
      <c r="A27865" s="174"/>
    </row>
    <row r="27866" spans="1:1">
      <c r="A27866" s="174"/>
    </row>
    <row r="27867" spans="1:1">
      <c r="A27867" s="174"/>
    </row>
    <row r="27868" spans="1:1">
      <c r="A27868" s="174"/>
    </row>
    <row r="27869" spans="1:1">
      <c r="A27869" s="174"/>
    </row>
    <row r="27870" spans="1:1">
      <c r="A27870" s="174"/>
    </row>
    <row r="27871" spans="1:1">
      <c r="A27871" s="174"/>
    </row>
    <row r="27872" spans="1:1">
      <c r="A27872" s="174"/>
    </row>
    <row r="27873" spans="1:1">
      <c r="A27873" s="174"/>
    </row>
    <row r="27874" spans="1:1">
      <c r="A27874" s="174"/>
    </row>
    <row r="27875" spans="1:1">
      <c r="A27875" s="174"/>
    </row>
    <row r="27876" spans="1:1">
      <c r="A27876" s="174"/>
    </row>
    <row r="27877" spans="1:1">
      <c r="A27877" s="174"/>
    </row>
    <row r="27878" spans="1:1">
      <c r="A27878" s="174"/>
    </row>
    <row r="27879" spans="1:1">
      <c r="A27879" s="174"/>
    </row>
    <row r="27880" spans="1:1">
      <c r="A27880" s="174"/>
    </row>
    <row r="27881" spans="1:1">
      <c r="A27881" s="174"/>
    </row>
    <row r="27882" spans="1:1">
      <c r="A27882" s="174"/>
    </row>
    <row r="27883" spans="1:1">
      <c r="A27883" s="174"/>
    </row>
    <row r="27884" spans="1:1">
      <c r="A27884" s="174"/>
    </row>
    <row r="27885" spans="1:1">
      <c r="A27885" s="174"/>
    </row>
    <row r="27886" spans="1:1">
      <c r="A27886" s="174"/>
    </row>
    <row r="27887" spans="1:1">
      <c r="A27887" s="174"/>
    </row>
    <row r="27888" spans="1:1">
      <c r="A27888" s="174"/>
    </row>
    <row r="27889" spans="1:1">
      <c r="A27889" s="174"/>
    </row>
    <row r="27890" spans="1:1">
      <c r="A27890" s="174"/>
    </row>
    <row r="27891" spans="1:1">
      <c r="A27891" s="174"/>
    </row>
    <row r="27892" spans="1:1">
      <c r="A27892" s="174"/>
    </row>
    <row r="27893" spans="1:1">
      <c r="A27893" s="174"/>
    </row>
    <row r="27894" spans="1:1">
      <c r="A27894" s="174"/>
    </row>
    <row r="27895" spans="1:1">
      <c r="A27895" s="174"/>
    </row>
    <row r="27896" spans="1:1">
      <c r="A27896" s="174"/>
    </row>
    <row r="27897" spans="1:1">
      <c r="A27897" s="174"/>
    </row>
    <row r="27898" spans="1:1">
      <c r="A27898" s="174"/>
    </row>
    <row r="27899" spans="1:1">
      <c r="A27899" s="174"/>
    </row>
    <row r="27900" spans="1:1">
      <c r="A27900" s="174"/>
    </row>
    <row r="27901" spans="1:1">
      <c r="A27901" s="174"/>
    </row>
    <row r="27902" spans="1:1">
      <c r="A27902" s="174"/>
    </row>
    <row r="27903" spans="1:1">
      <c r="A27903" s="174"/>
    </row>
    <row r="27904" spans="1:1">
      <c r="A27904" s="174"/>
    </row>
    <row r="27905" spans="1:1">
      <c r="A27905" s="174"/>
    </row>
    <row r="27906" spans="1:1">
      <c r="A27906" s="174"/>
    </row>
    <row r="27907" spans="1:1">
      <c r="A27907" s="174"/>
    </row>
    <row r="27908" spans="1:1">
      <c r="A27908" s="174"/>
    </row>
    <row r="27909" spans="1:1">
      <c r="A27909" s="174"/>
    </row>
    <row r="27910" spans="1:1">
      <c r="A27910" s="174"/>
    </row>
    <row r="27911" spans="1:1">
      <c r="A27911" s="174"/>
    </row>
    <row r="27912" spans="1:1">
      <c r="A27912" s="174"/>
    </row>
    <row r="27913" spans="1:1">
      <c r="A27913" s="174"/>
    </row>
    <row r="27914" spans="1:1">
      <c r="A27914" s="174"/>
    </row>
    <row r="27915" spans="1:1">
      <c r="A27915" s="174"/>
    </row>
    <row r="27916" spans="1:1">
      <c r="A27916" s="174"/>
    </row>
    <row r="27917" spans="1:1">
      <c r="A27917" s="174"/>
    </row>
    <row r="27918" spans="1:1">
      <c r="A27918" s="174"/>
    </row>
    <row r="27919" spans="1:1">
      <c r="A27919" s="174"/>
    </row>
    <row r="27920" spans="1:1">
      <c r="A27920" s="174"/>
    </row>
    <row r="27921" spans="1:1">
      <c r="A27921" s="174"/>
    </row>
    <row r="27922" spans="1:1">
      <c r="A27922" s="174"/>
    </row>
    <row r="27923" spans="1:1">
      <c r="A27923" s="174"/>
    </row>
    <row r="27924" spans="1:1">
      <c r="A27924" s="174"/>
    </row>
    <row r="27925" spans="1:1">
      <c r="A27925" s="174"/>
    </row>
    <row r="27926" spans="1:1">
      <c r="A27926" s="174"/>
    </row>
    <row r="27927" spans="1:1">
      <c r="A27927" s="174"/>
    </row>
    <row r="27928" spans="1:1">
      <c r="A27928" s="174"/>
    </row>
    <row r="27929" spans="1:1">
      <c r="A27929" s="174"/>
    </row>
    <row r="27930" spans="1:1">
      <c r="A27930" s="174"/>
    </row>
    <row r="27931" spans="1:1">
      <c r="A27931" s="174"/>
    </row>
    <row r="27932" spans="1:1">
      <c r="A27932" s="174"/>
    </row>
    <row r="27933" spans="1:1">
      <c r="A27933" s="174"/>
    </row>
    <row r="27934" spans="1:1">
      <c r="A27934" s="174"/>
    </row>
    <row r="27935" spans="1:1">
      <c r="A27935" s="174"/>
    </row>
    <row r="27936" spans="1:1">
      <c r="A27936" s="174"/>
    </row>
    <row r="27937" spans="1:1">
      <c r="A27937" s="174"/>
    </row>
    <row r="27938" spans="1:1">
      <c r="A27938" s="174"/>
    </row>
    <row r="27939" spans="1:1">
      <c r="A27939" s="174"/>
    </row>
    <row r="27940" spans="1:1">
      <c r="A27940" s="174"/>
    </row>
    <row r="27941" spans="1:1">
      <c r="A27941" s="174"/>
    </row>
    <row r="27942" spans="1:1">
      <c r="A27942" s="174"/>
    </row>
    <row r="27943" spans="1:1">
      <c r="A27943" s="174"/>
    </row>
    <row r="27944" spans="1:1">
      <c r="A27944" s="174"/>
    </row>
    <row r="27945" spans="1:1">
      <c r="A27945" s="174"/>
    </row>
    <row r="27946" spans="1:1">
      <c r="A27946" s="174"/>
    </row>
    <row r="27947" spans="1:1">
      <c r="A27947" s="174"/>
    </row>
    <row r="27948" spans="1:1">
      <c r="A27948" s="174"/>
    </row>
    <row r="27949" spans="1:1">
      <c r="A27949" s="174"/>
    </row>
    <row r="27950" spans="1:1">
      <c r="A27950" s="174"/>
    </row>
    <row r="27951" spans="1:1">
      <c r="A27951" s="174"/>
    </row>
    <row r="27952" spans="1:1">
      <c r="A27952" s="174"/>
    </row>
    <row r="27953" spans="1:1">
      <c r="A27953" s="174"/>
    </row>
    <row r="27954" spans="1:1">
      <c r="A27954" s="174"/>
    </row>
    <row r="27955" spans="1:1">
      <c r="A27955" s="174"/>
    </row>
    <row r="27956" spans="1:1">
      <c r="A27956" s="174"/>
    </row>
    <row r="27957" spans="1:1">
      <c r="A27957" s="174"/>
    </row>
    <row r="27958" spans="1:1">
      <c r="A27958" s="174"/>
    </row>
    <row r="27959" spans="1:1">
      <c r="A27959" s="174"/>
    </row>
    <row r="27960" spans="1:1">
      <c r="A27960" s="174"/>
    </row>
    <row r="27961" spans="1:1">
      <c r="A27961" s="174"/>
    </row>
    <row r="27962" spans="1:1">
      <c r="A27962" s="174"/>
    </row>
    <row r="27963" spans="1:1">
      <c r="A27963" s="174"/>
    </row>
    <row r="27964" spans="1:1">
      <c r="A27964" s="174"/>
    </row>
    <row r="27965" spans="1:1">
      <c r="A27965" s="174"/>
    </row>
    <row r="27966" spans="1:1">
      <c r="A27966" s="174"/>
    </row>
    <row r="27967" spans="1:1">
      <c r="A27967" s="174"/>
    </row>
    <row r="27968" spans="1:1">
      <c r="A27968" s="174"/>
    </row>
    <row r="27969" spans="1:1">
      <c r="A27969" s="174"/>
    </row>
    <row r="27970" spans="1:1">
      <c r="A27970" s="174"/>
    </row>
    <row r="27971" spans="1:1">
      <c r="A27971" s="174"/>
    </row>
    <row r="27972" spans="1:1">
      <c r="A27972" s="174"/>
    </row>
    <row r="27973" spans="1:1">
      <c r="A27973" s="174"/>
    </row>
    <row r="27974" spans="1:1">
      <c r="A27974" s="174"/>
    </row>
    <row r="27975" spans="1:1">
      <c r="A27975" s="174"/>
    </row>
    <row r="27976" spans="1:1">
      <c r="A27976" s="174"/>
    </row>
    <row r="27977" spans="1:1">
      <c r="A27977" s="174"/>
    </row>
    <row r="27978" spans="1:1">
      <c r="A27978" s="174"/>
    </row>
    <row r="27979" spans="1:1">
      <c r="A27979" s="174"/>
    </row>
    <row r="27980" spans="1:1">
      <c r="A27980" s="174"/>
    </row>
    <row r="27981" spans="1:1">
      <c r="A27981" s="174"/>
    </row>
    <row r="27982" spans="1:1">
      <c r="A27982" s="174"/>
    </row>
    <row r="27983" spans="1:1">
      <c r="A27983" s="174"/>
    </row>
    <row r="27984" spans="1:1">
      <c r="A27984" s="174"/>
    </row>
    <row r="27985" spans="1:1">
      <c r="A27985" s="174"/>
    </row>
    <row r="27986" spans="1:1">
      <c r="A27986" s="174"/>
    </row>
    <row r="27987" spans="1:1">
      <c r="A27987" s="174"/>
    </row>
    <row r="27988" spans="1:1">
      <c r="A27988" s="174"/>
    </row>
    <row r="27989" spans="1:1">
      <c r="A27989" s="174"/>
    </row>
    <row r="27990" spans="1:1">
      <c r="A27990" s="174"/>
    </row>
    <row r="27991" spans="1:1">
      <c r="A27991" s="174"/>
    </row>
    <row r="27992" spans="1:1">
      <c r="A27992" s="174"/>
    </row>
    <row r="27993" spans="1:1">
      <c r="A27993" s="174"/>
    </row>
    <row r="27994" spans="1:1">
      <c r="A27994" s="174"/>
    </row>
    <row r="27995" spans="1:1">
      <c r="A27995" s="174"/>
    </row>
    <row r="27996" spans="1:1">
      <c r="A27996" s="174"/>
    </row>
    <row r="27997" spans="1:1">
      <c r="A27997" s="174"/>
    </row>
    <row r="27998" spans="1:1">
      <c r="A27998" s="174"/>
    </row>
    <row r="27999" spans="1:1">
      <c r="A27999" s="174"/>
    </row>
    <row r="28000" spans="1:1">
      <c r="A28000" s="174"/>
    </row>
    <row r="28001" spans="1:1">
      <c r="A28001" s="174"/>
    </row>
    <row r="28002" spans="1:1">
      <c r="A28002" s="174"/>
    </row>
    <row r="28003" spans="1:1">
      <c r="A28003" s="174"/>
    </row>
    <row r="28004" spans="1:1">
      <c r="A28004" s="174"/>
    </row>
    <row r="28005" spans="1:1">
      <c r="A28005" s="174"/>
    </row>
    <row r="28006" spans="1:1">
      <c r="A28006" s="174"/>
    </row>
    <row r="28007" spans="1:1">
      <c r="A28007" s="174"/>
    </row>
    <row r="28008" spans="1:1">
      <c r="A28008" s="174"/>
    </row>
    <row r="28009" spans="1:1">
      <c r="A28009" s="174"/>
    </row>
    <row r="28010" spans="1:1">
      <c r="A28010" s="174"/>
    </row>
    <row r="28011" spans="1:1">
      <c r="A28011" s="174"/>
    </row>
    <row r="28012" spans="1:1">
      <c r="A28012" s="174"/>
    </row>
    <row r="28013" spans="1:1">
      <c r="A28013" s="174"/>
    </row>
    <row r="28014" spans="1:1">
      <c r="A28014" s="174"/>
    </row>
    <row r="28015" spans="1:1">
      <c r="A28015" s="174"/>
    </row>
    <row r="28016" spans="1:1">
      <c r="A28016" s="174"/>
    </row>
    <row r="28017" spans="1:1">
      <c r="A28017" s="174"/>
    </row>
    <row r="28018" spans="1:1">
      <c r="A28018" s="174"/>
    </row>
    <row r="28019" spans="1:1">
      <c r="A28019" s="174"/>
    </row>
    <row r="28020" spans="1:1">
      <c r="A28020" s="174"/>
    </row>
    <row r="28021" spans="1:1">
      <c r="A28021" s="174"/>
    </row>
    <row r="28022" spans="1:1">
      <c r="A28022" s="174"/>
    </row>
    <row r="28023" spans="1:1">
      <c r="A28023" s="174"/>
    </row>
    <row r="28024" spans="1:1">
      <c r="A28024" s="174"/>
    </row>
    <row r="28025" spans="1:1">
      <c r="A28025" s="174"/>
    </row>
    <row r="28026" spans="1:1">
      <c r="A28026" s="174"/>
    </row>
    <row r="28027" spans="1:1">
      <c r="A28027" s="174"/>
    </row>
    <row r="28028" spans="1:1">
      <c r="A28028" s="174"/>
    </row>
    <row r="28029" spans="1:1">
      <c r="A28029" s="174"/>
    </row>
    <row r="28030" spans="1:1">
      <c r="A28030" s="174"/>
    </row>
    <row r="28031" spans="1:1">
      <c r="A28031" s="174"/>
    </row>
    <row r="28032" spans="1:1">
      <c r="A28032" s="174"/>
    </row>
    <row r="28033" spans="1:1">
      <c r="A28033" s="174"/>
    </row>
    <row r="28034" spans="1:1">
      <c r="A28034" s="174"/>
    </row>
    <row r="28035" spans="1:1">
      <c r="A28035" s="174"/>
    </row>
    <row r="28036" spans="1:1">
      <c r="A28036" s="174"/>
    </row>
    <row r="28037" spans="1:1">
      <c r="A28037" s="174"/>
    </row>
    <row r="28038" spans="1:1">
      <c r="A28038" s="174"/>
    </row>
    <row r="28039" spans="1:1">
      <c r="A28039" s="174"/>
    </row>
    <row r="28040" spans="1:1">
      <c r="A28040" s="174"/>
    </row>
    <row r="28041" spans="1:1">
      <c r="A28041" s="174"/>
    </row>
    <row r="28042" spans="1:1">
      <c r="A28042" s="174"/>
    </row>
    <row r="28043" spans="1:1">
      <c r="A28043" s="174"/>
    </row>
    <row r="28044" spans="1:1">
      <c r="A28044" s="174"/>
    </row>
    <row r="28045" spans="1:1">
      <c r="A28045" s="174"/>
    </row>
    <row r="28046" spans="1:1">
      <c r="A28046" s="174"/>
    </row>
    <row r="28047" spans="1:1">
      <c r="A28047" s="174"/>
    </row>
    <row r="28048" spans="1:1">
      <c r="A28048" s="174"/>
    </row>
    <row r="28049" spans="1:1">
      <c r="A28049" s="174"/>
    </row>
    <row r="28050" spans="1:1">
      <c r="A28050" s="174"/>
    </row>
    <row r="28051" spans="1:1">
      <c r="A28051" s="174"/>
    </row>
    <row r="28052" spans="1:1">
      <c r="A28052" s="174"/>
    </row>
    <row r="28053" spans="1:1">
      <c r="A28053" s="174"/>
    </row>
    <row r="28054" spans="1:1">
      <c r="A28054" s="174"/>
    </row>
    <row r="28055" spans="1:1">
      <c r="A28055" s="174"/>
    </row>
    <row r="28056" spans="1:1">
      <c r="A28056" s="174"/>
    </row>
    <row r="28057" spans="1:1">
      <c r="A28057" s="174"/>
    </row>
    <row r="28058" spans="1:1">
      <c r="A28058" s="174"/>
    </row>
    <row r="28059" spans="1:1">
      <c r="A28059" s="174"/>
    </row>
    <row r="28060" spans="1:1">
      <c r="A28060" s="174"/>
    </row>
    <row r="28061" spans="1:1">
      <c r="A28061" s="174"/>
    </row>
    <row r="28062" spans="1:1">
      <c r="A28062" s="174"/>
    </row>
    <row r="28063" spans="1:1">
      <c r="A28063" s="174"/>
    </row>
    <row r="28064" spans="1:1">
      <c r="A28064" s="174"/>
    </row>
    <row r="28065" spans="1:1">
      <c r="A28065" s="174"/>
    </row>
    <row r="28066" spans="1:1">
      <c r="A28066" s="174"/>
    </row>
    <row r="28067" spans="1:1">
      <c r="A28067" s="174"/>
    </row>
    <row r="28068" spans="1:1">
      <c r="A28068" s="174"/>
    </row>
    <row r="28069" spans="1:1">
      <c r="A28069" s="174"/>
    </row>
    <row r="28070" spans="1:1">
      <c r="A28070" s="174"/>
    </row>
    <row r="28071" spans="1:1">
      <c r="A28071" s="174"/>
    </row>
    <row r="28072" spans="1:1">
      <c r="A28072" s="174"/>
    </row>
    <row r="28073" spans="1:1">
      <c r="A28073" s="174"/>
    </row>
    <row r="28074" spans="1:1">
      <c r="A28074" s="174"/>
    </row>
    <row r="28075" spans="1:1">
      <c r="A28075" s="174"/>
    </row>
    <row r="28076" spans="1:1">
      <c r="A28076" s="174"/>
    </row>
    <row r="28077" spans="1:1">
      <c r="A28077" s="174"/>
    </row>
    <row r="28078" spans="1:1">
      <c r="A28078" s="174"/>
    </row>
    <row r="28079" spans="1:1">
      <c r="A28079" s="174"/>
    </row>
    <row r="28080" spans="1:1">
      <c r="A28080" s="174"/>
    </row>
    <row r="28081" spans="1:1">
      <c r="A28081" s="174"/>
    </row>
    <row r="28082" spans="1:1">
      <c r="A28082" s="174"/>
    </row>
    <row r="28083" spans="1:1">
      <c r="A28083" s="174"/>
    </row>
    <row r="28084" spans="1:1">
      <c r="A28084" s="174"/>
    </row>
    <row r="28085" spans="1:1">
      <c r="A28085" s="174"/>
    </row>
    <row r="28086" spans="1:1">
      <c r="A28086" s="174"/>
    </row>
    <row r="28087" spans="1:1">
      <c r="A28087" s="174"/>
    </row>
    <row r="28088" spans="1:1">
      <c r="A28088" s="174"/>
    </row>
    <row r="28089" spans="1:1">
      <c r="A28089" s="174"/>
    </row>
    <row r="28090" spans="1:1">
      <c r="A28090" s="174"/>
    </row>
    <row r="28091" spans="1:1">
      <c r="A28091" s="174"/>
    </row>
    <row r="28092" spans="1:1">
      <c r="A28092" s="174"/>
    </row>
    <row r="28093" spans="1:1">
      <c r="A28093" s="174"/>
    </row>
    <row r="28094" spans="1:1">
      <c r="A28094" s="174"/>
    </row>
    <row r="28095" spans="1:1">
      <c r="A28095" s="174"/>
    </row>
    <row r="28096" spans="1:1">
      <c r="A28096" s="174"/>
    </row>
    <row r="28097" spans="1:1">
      <c r="A28097" s="174"/>
    </row>
    <row r="28098" spans="1:1">
      <c r="A28098" s="174"/>
    </row>
    <row r="28099" spans="1:1">
      <c r="A28099" s="174"/>
    </row>
    <row r="28100" spans="1:1">
      <c r="A28100" s="174"/>
    </row>
    <row r="28101" spans="1:1">
      <c r="A28101" s="174"/>
    </row>
    <row r="28102" spans="1:1">
      <c r="A28102" s="174"/>
    </row>
    <row r="28103" spans="1:1">
      <c r="A28103" s="174"/>
    </row>
    <row r="28104" spans="1:1">
      <c r="A28104" s="174"/>
    </row>
    <row r="28105" spans="1:1">
      <c r="A28105" s="174"/>
    </row>
    <row r="28106" spans="1:1">
      <c r="A28106" s="174"/>
    </row>
    <row r="28107" spans="1:1">
      <c r="A28107" s="174"/>
    </row>
    <row r="28108" spans="1:1">
      <c r="A28108" s="174"/>
    </row>
    <row r="28109" spans="1:1">
      <c r="A28109" s="174"/>
    </row>
    <row r="28110" spans="1:1">
      <c r="A28110" s="174"/>
    </row>
    <row r="28111" spans="1:1">
      <c r="A28111" s="174"/>
    </row>
    <row r="28112" spans="1:1">
      <c r="A28112" s="174"/>
    </row>
    <row r="28113" spans="1:1">
      <c r="A28113" s="174"/>
    </row>
    <row r="28114" spans="1:1">
      <c r="A28114" s="174"/>
    </row>
    <row r="28115" spans="1:1">
      <c r="A28115" s="174"/>
    </row>
    <row r="28116" spans="1:1">
      <c r="A28116" s="174"/>
    </row>
    <row r="28117" spans="1:1">
      <c r="A28117" s="174"/>
    </row>
    <row r="28118" spans="1:1">
      <c r="A28118" s="174"/>
    </row>
    <row r="28119" spans="1:1">
      <c r="A28119" s="174"/>
    </row>
    <row r="28120" spans="1:1">
      <c r="A28120" s="174"/>
    </row>
    <row r="28121" spans="1:1">
      <c r="A28121" s="174"/>
    </row>
    <row r="28122" spans="1:1">
      <c r="A28122" s="174"/>
    </row>
    <row r="28123" spans="1:1">
      <c r="A28123" s="174"/>
    </row>
    <row r="28124" spans="1:1">
      <c r="A28124" s="174"/>
    </row>
    <row r="28125" spans="1:1">
      <c r="A28125" s="174"/>
    </row>
    <row r="28126" spans="1:1">
      <c r="A28126" s="174"/>
    </row>
    <row r="28127" spans="1:1">
      <c r="A28127" s="174"/>
    </row>
    <row r="28128" spans="1:1">
      <c r="A28128" s="174"/>
    </row>
    <row r="28129" spans="1:1">
      <c r="A28129" s="174"/>
    </row>
    <row r="28130" spans="1:1">
      <c r="A28130" s="174"/>
    </row>
    <row r="28131" spans="1:1">
      <c r="A28131" s="174"/>
    </row>
    <row r="28132" spans="1:1">
      <c r="A28132" s="174"/>
    </row>
    <row r="28133" spans="1:1">
      <c r="A28133" s="174"/>
    </row>
    <row r="28134" spans="1:1">
      <c r="A28134" s="174"/>
    </row>
    <row r="28135" spans="1:1">
      <c r="A28135" s="174"/>
    </row>
    <row r="28136" spans="1:1">
      <c r="A28136" s="174"/>
    </row>
    <row r="28137" spans="1:1">
      <c r="A28137" s="174"/>
    </row>
    <row r="28138" spans="1:1">
      <c r="A28138" s="174"/>
    </row>
    <row r="28139" spans="1:1">
      <c r="A28139" s="174"/>
    </row>
    <row r="28140" spans="1:1">
      <c r="A28140" s="174"/>
    </row>
    <row r="28141" spans="1:1">
      <c r="A28141" s="174"/>
    </row>
    <row r="28142" spans="1:1">
      <c r="A28142" s="174"/>
    </row>
    <row r="28143" spans="1:1">
      <c r="A28143" s="174"/>
    </row>
    <row r="28144" spans="1:1">
      <c r="A28144" s="174"/>
    </row>
    <row r="28145" spans="1:1">
      <c r="A28145" s="174"/>
    </row>
    <row r="28146" spans="1:1">
      <c r="A28146" s="174"/>
    </row>
    <row r="28147" spans="1:1">
      <c r="A28147" s="174"/>
    </row>
    <row r="28148" spans="1:1">
      <c r="A28148" s="174"/>
    </row>
    <row r="28149" spans="1:1">
      <c r="A28149" s="174"/>
    </row>
    <row r="28150" spans="1:1">
      <c r="A28150" s="174"/>
    </row>
    <row r="28151" spans="1:1">
      <c r="A28151" s="174"/>
    </row>
    <row r="28152" spans="1:1">
      <c r="A28152" s="174"/>
    </row>
    <row r="28153" spans="1:1">
      <c r="A28153" s="174"/>
    </row>
    <row r="28154" spans="1:1">
      <c r="A28154" s="174"/>
    </row>
    <row r="28155" spans="1:1">
      <c r="A28155" s="174"/>
    </row>
    <row r="28156" spans="1:1">
      <c r="A28156" s="174"/>
    </row>
    <row r="28157" spans="1:1">
      <c r="A28157" s="174"/>
    </row>
    <row r="28158" spans="1:1">
      <c r="A28158" s="174"/>
    </row>
    <row r="28159" spans="1:1">
      <c r="A28159" s="174"/>
    </row>
    <row r="28160" spans="1:1">
      <c r="A28160" s="174"/>
    </row>
    <row r="28161" spans="1:1">
      <c r="A28161" s="174"/>
    </row>
    <row r="28162" spans="1:1">
      <c r="A28162" s="174"/>
    </row>
    <row r="28163" spans="1:1">
      <c r="A28163" s="174"/>
    </row>
    <row r="28164" spans="1:1">
      <c r="A28164" s="174"/>
    </row>
    <row r="28165" spans="1:1">
      <c r="A28165" s="174"/>
    </row>
    <row r="28166" spans="1:1">
      <c r="A28166" s="174"/>
    </row>
    <row r="28167" spans="1:1">
      <c r="A28167" s="174"/>
    </row>
    <row r="28168" spans="1:1">
      <c r="A28168" s="174"/>
    </row>
    <row r="28169" spans="1:1">
      <c r="A28169" s="174"/>
    </row>
    <row r="28170" spans="1:1">
      <c r="A28170" s="174"/>
    </row>
    <row r="28171" spans="1:1">
      <c r="A28171" s="174"/>
    </row>
    <row r="28172" spans="1:1">
      <c r="A28172" s="174"/>
    </row>
    <row r="28173" spans="1:1">
      <c r="A28173" s="174"/>
    </row>
    <row r="28174" spans="1:1">
      <c r="A28174" s="174"/>
    </row>
    <row r="28175" spans="1:1">
      <c r="A28175" s="174"/>
    </row>
    <row r="28176" spans="1:1">
      <c r="A28176" s="174"/>
    </row>
    <row r="28177" spans="1:1">
      <c r="A28177" s="174"/>
    </row>
    <row r="28178" spans="1:1">
      <c r="A28178" s="174"/>
    </row>
    <row r="28179" spans="1:1">
      <c r="A28179" s="174"/>
    </row>
    <row r="28180" spans="1:1">
      <c r="A28180" s="174"/>
    </row>
    <row r="28181" spans="1:1">
      <c r="A28181" s="174"/>
    </row>
    <row r="28182" spans="1:1">
      <c r="A28182" s="174"/>
    </row>
    <row r="28183" spans="1:1">
      <c r="A28183" s="174"/>
    </row>
    <row r="28184" spans="1:1">
      <c r="A28184" s="174"/>
    </row>
    <row r="28185" spans="1:1">
      <c r="A28185" s="174"/>
    </row>
    <row r="28186" spans="1:1">
      <c r="A28186" s="174"/>
    </row>
    <row r="28187" spans="1:1">
      <c r="A28187" s="174"/>
    </row>
    <row r="28188" spans="1:1">
      <c r="A28188" s="174"/>
    </row>
    <row r="28189" spans="1:1">
      <c r="A28189" s="174"/>
    </row>
    <row r="28190" spans="1:1">
      <c r="A28190" s="174"/>
    </row>
    <row r="28191" spans="1:1">
      <c r="A28191" s="174"/>
    </row>
    <row r="28192" spans="1:1">
      <c r="A28192" s="174"/>
    </row>
    <row r="28193" spans="1:1">
      <c r="A28193" s="174"/>
    </row>
    <row r="28194" spans="1:1">
      <c r="A28194" s="174"/>
    </row>
    <row r="28195" spans="1:1">
      <c r="A28195" s="174"/>
    </row>
    <row r="28196" spans="1:1">
      <c r="A28196" s="174"/>
    </row>
    <row r="28197" spans="1:1">
      <c r="A28197" s="174"/>
    </row>
    <row r="28198" spans="1:1">
      <c r="A28198" s="174"/>
    </row>
    <row r="28199" spans="1:1">
      <c r="A28199" s="174"/>
    </row>
    <row r="28200" spans="1:1">
      <c r="A28200" s="174"/>
    </row>
    <row r="28201" spans="1:1">
      <c r="A28201" s="174"/>
    </row>
    <row r="28202" spans="1:1">
      <c r="A28202" s="174"/>
    </row>
    <row r="28203" spans="1:1">
      <c r="A28203" s="174"/>
    </row>
    <row r="28204" spans="1:1">
      <c r="A28204" s="174"/>
    </row>
    <row r="28205" spans="1:1">
      <c r="A28205" s="174"/>
    </row>
    <row r="28206" spans="1:1">
      <c r="A28206" s="174"/>
    </row>
    <row r="28207" spans="1:1">
      <c r="A28207" s="174"/>
    </row>
    <row r="28208" spans="1:1">
      <c r="A28208" s="174"/>
    </row>
    <row r="28209" spans="1:1">
      <c r="A28209" s="174"/>
    </row>
    <row r="28210" spans="1:1">
      <c r="A28210" s="174"/>
    </row>
    <row r="28211" spans="1:1">
      <c r="A28211" s="174"/>
    </row>
    <row r="28212" spans="1:1">
      <c r="A28212" s="174"/>
    </row>
    <row r="28213" spans="1:1">
      <c r="A28213" s="174"/>
    </row>
    <row r="28214" spans="1:1">
      <c r="A28214" s="174"/>
    </row>
    <row r="28215" spans="1:1">
      <c r="A28215" s="174"/>
    </row>
    <row r="28216" spans="1:1">
      <c r="A28216" s="174"/>
    </row>
    <row r="28217" spans="1:1">
      <c r="A28217" s="174"/>
    </row>
    <row r="28218" spans="1:1">
      <c r="A28218" s="174"/>
    </row>
    <row r="28219" spans="1:1">
      <c r="A28219" s="174"/>
    </row>
    <row r="28220" spans="1:1">
      <c r="A28220" s="174"/>
    </row>
    <row r="28221" spans="1:1">
      <c r="A28221" s="174"/>
    </row>
    <row r="28222" spans="1:1">
      <c r="A28222" s="174"/>
    </row>
    <row r="28223" spans="1:1">
      <c r="A28223" s="174"/>
    </row>
    <row r="28224" spans="1:1">
      <c r="A28224" s="174"/>
    </row>
    <row r="28225" spans="1:1">
      <c r="A28225" s="174"/>
    </row>
    <row r="28226" spans="1:1">
      <c r="A28226" s="174"/>
    </row>
    <row r="28227" spans="1:1">
      <c r="A28227" s="174"/>
    </row>
    <row r="28228" spans="1:1">
      <c r="A28228" s="174"/>
    </row>
    <row r="28229" spans="1:1">
      <c r="A28229" s="174"/>
    </row>
    <row r="28230" spans="1:1">
      <c r="A28230" s="174"/>
    </row>
    <row r="28231" spans="1:1">
      <c r="A28231" s="174"/>
    </row>
    <row r="28232" spans="1:1">
      <c r="A28232" s="174"/>
    </row>
    <row r="28233" spans="1:1">
      <c r="A28233" s="174"/>
    </row>
    <row r="28234" spans="1:1">
      <c r="A28234" s="174"/>
    </row>
    <row r="28235" spans="1:1">
      <c r="A28235" s="174"/>
    </row>
    <row r="28236" spans="1:1">
      <c r="A28236" s="174"/>
    </row>
    <row r="28237" spans="1:1">
      <c r="A28237" s="174"/>
    </row>
    <row r="28238" spans="1:1">
      <c r="A28238" s="174"/>
    </row>
    <row r="28239" spans="1:1">
      <c r="A28239" s="174"/>
    </row>
    <row r="28240" spans="1:1">
      <c r="A28240" s="174"/>
    </row>
    <row r="28241" spans="1:1">
      <c r="A28241" s="174"/>
    </row>
    <row r="28242" spans="1:1">
      <c r="A28242" s="174"/>
    </row>
    <row r="28243" spans="1:1">
      <c r="A28243" s="174"/>
    </row>
    <row r="28244" spans="1:1">
      <c r="A28244" s="174"/>
    </row>
    <row r="28245" spans="1:1">
      <c r="A28245" s="174"/>
    </row>
    <row r="28246" spans="1:1">
      <c r="A28246" s="174"/>
    </row>
    <row r="28247" spans="1:1">
      <c r="A28247" s="174"/>
    </row>
    <row r="28248" spans="1:1">
      <c r="A28248" s="174"/>
    </row>
    <row r="28249" spans="1:1">
      <c r="A28249" s="174"/>
    </row>
    <row r="28250" spans="1:1">
      <c r="A28250" s="174"/>
    </row>
    <row r="28251" spans="1:1">
      <c r="A28251" s="174"/>
    </row>
    <row r="28252" spans="1:1">
      <c r="A28252" s="174"/>
    </row>
    <row r="28253" spans="1:1">
      <c r="A28253" s="174"/>
    </row>
    <row r="28254" spans="1:1">
      <c r="A28254" s="174"/>
    </row>
    <row r="28255" spans="1:1">
      <c r="A28255" s="174"/>
    </row>
    <row r="28256" spans="1:1">
      <c r="A28256" s="174"/>
    </row>
    <row r="28257" spans="1:1">
      <c r="A28257" s="174"/>
    </row>
    <row r="28258" spans="1:1">
      <c r="A28258" s="174"/>
    </row>
    <row r="28259" spans="1:1">
      <c r="A28259" s="174"/>
    </row>
    <row r="28260" spans="1:1">
      <c r="A28260" s="174"/>
    </row>
    <row r="28261" spans="1:1">
      <c r="A28261" s="174"/>
    </row>
    <row r="28262" spans="1:1">
      <c r="A28262" s="174"/>
    </row>
    <row r="28263" spans="1:1">
      <c r="A28263" s="174"/>
    </row>
    <row r="28264" spans="1:1">
      <c r="A28264" s="174"/>
    </row>
    <row r="28265" spans="1:1">
      <c r="A28265" s="174"/>
    </row>
    <row r="28266" spans="1:1">
      <c r="A28266" s="174"/>
    </row>
    <row r="28267" spans="1:1">
      <c r="A28267" s="174"/>
    </row>
    <row r="28268" spans="1:1">
      <c r="A28268" s="174"/>
    </row>
    <row r="28269" spans="1:1">
      <c r="A28269" s="174"/>
    </row>
    <row r="28270" spans="1:1">
      <c r="A28270" s="174"/>
    </row>
    <row r="28271" spans="1:1">
      <c r="A28271" s="174"/>
    </row>
    <row r="28272" spans="1:1">
      <c r="A28272" s="174"/>
    </row>
    <row r="28273" spans="1:1">
      <c r="A28273" s="174"/>
    </row>
    <row r="28274" spans="1:1">
      <c r="A28274" s="174"/>
    </row>
    <row r="28275" spans="1:1">
      <c r="A28275" s="174"/>
    </row>
    <row r="28276" spans="1:1">
      <c r="A28276" s="174"/>
    </row>
    <row r="28277" spans="1:1">
      <c r="A28277" s="174"/>
    </row>
    <row r="28278" spans="1:1">
      <c r="A28278" s="174"/>
    </row>
    <row r="28279" spans="1:1">
      <c r="A28279" s="174"/>
    </row>
    <row r="28280" spans="1:1">
      <c r="A28280" s="174"/>
    </row>
    <row r="28281" spans="1:1">
      <c r="A28281" s="174"/>
    </row>
    <row r="28282" spans="1:1">
      <c r="A28282" s="174"/>
    </row>
    <row r="28283" spans="1:1">
      <c r="A28283" s="174"/>
    </row>
    <row r="28284" spans="1:1">
      <c r="A28284" s="174"/>
    </row>
    <row r="28285" spans="1:1">
      <c r="A28285" s="174"/>
    </row>
    <row r="28286" spans="1:1">
      <c r="A28286" s="174"/>
    </row>
    <row r="28287" spans="1:1">
      <c r="A28287" s="174"/>
    </row>
    <row r="28288" spans="1:1">
      <c r="A28288" s="174"/>
    </row>
    <row r="28289" spans="1:1">
      <c r="A28289" s="174"/>
    </row>
    <row r="28290" spans="1:1">
      <c r="A28290" s="174"/>
    </row>
    <row r="28291" spans="1:1">
      <c r="A28291" s="174"/>
    </row>
    <row r="28292" spans="1:1">
      <c r="A28292" s="174"/>
    </row>
    <row r="28293" spans="1:1">
      <c r="A28293" s="174"/>
    </row>
    <row r="28294" spans="1:1">
      <c r="A28294" s="174"/>
    </row>
    <row r="28295" spans="1:1">
      <c r="A28295" s="174"/>
    </row>
    <row r="28296" spans="1:1">
      <c r="A28296" s="174"/>
    </row>
    <row r="28297" spans="1:1">
      <c r="A28297" s="174"/>
    </row>
    <row r="28298" spans="1:1">
      <c r="A28298" s="174"/>
    </row>
    <row r="28299" spans="1:1">
      <c r="A28299" s="174"/>
    </row>
    <row r="28300" spans="1:1">
      <c r="A28300" s="174"/>
    </row>
    <row r="28301" spans="1:1">
      <c r="A28301" s="174"/>
    </row>
    <row r="28302" spans="1:1">
      <c r="A28302" s="174"/>
    </row>
    <row r="28303" spans="1:1">
      <c r="A28303" s="174"/>
    </row>
    <row r="28304" spans="1:1">
      <c r="A28304" s="174"/>
    </row>
    <row r="28305" spans="1:1">
      <c r="A28305" s="174"/>
    </row>
    <row r="28306" spans="1:1">
      <c r="A28306" s="174"/>
    </row>
    <row r="28307" spans="1:1">
      <c r="A28307" s="174"/>
    </row>
    <row r="28308" spans="1:1">
      <c r="A28308" s="174"/>
    </row>
    <row r="28309" spans="1:1">
      <c r="A28309" s="174"/>
    </row>
    <row r="28310" spans="1:1">
      <c r="A28310" s="174"/>
    </row>
    <row r="28311" spans="1:1">
      <c r="A28311" s="174"/>
    </row>
    <row r="28312" spans="1:1">
      <c r="A28312" s="174"/>
    </row>
    <row r="28313" spans="1:1">
      <c r="A28313" s="174"/>
    </row>
    <row r="28314" spans="1:1">
      <c r="A28314" s="174"/>
    </row>
    <row r="28315" spans="1:1">
      <c r="A28315" s="174"/>
    </row>
    <row r="28316" spans="1:1">
      <c r="A28316" s="174"/>
    </row>
    <row r="28317" spans="1:1">
      <c r="A28317" s="174"/>
    </row>
    <row r="28318" spans="1:1">
      <c r="A28318" s="174"/>
    </row>
    <row r="28319" spans="1:1">
      <c r="A28319" s="174"/>
    </row>
    <row r="28320" spans="1:1">
      <c r="A28320" s="174"/>
    </row>
    <row r="28321" spans="1:1">
      <c r="A28321" s="174"/>
    </row>
    <row r="28322" spans="1:1">
      <c r="A28322" s="174"/>
    </row>
    <row r="28323" spans="1:1">
      <c r="A28323" s="174"/>
    </row>
    <row r="28324" spans="1:1">
      <c r="A28324" s="174"/>
    </row>
    <row r="28325" spans="1:1">
      <c r="A28325" s="174"/>
    </row>
    <row r="28326" spans="1:1">
      <c r="A28326" s="174"/>
    </row>
    <row r="28327" spans="1:1">
      <c r="A28327" s="174"/>
    </row>
    <row r="28328" spans="1:1">
      <c r="A28328" s="174"/>
    </row>
    <row r="28329" spans="1:1">
      <c r="A28329" s="174"/>
    </row>
    <row r="28330" spans="1:1">
      <c r="A28330" s="174"/>
    </row>
    <row r="28331" spans="1:1">
      <c r="A28331" s="174"/>
    </row>
    <row r="28332" spans="1:1">
      <c r="A28332" s="174"/>
    </row>
    <row r="28333" spans="1:1">
      <c r="A28333" s="174"/>
    </row>
    <row r="28334" spans="1:1">
      <c r="A28334" s="174"/>
    </row>
    <row r="28335" spans="1:1">
      <c r="A28335" s="174"/>
    </row>
    <row r="28336" spans="1:1">
      <c r="A28336" s="174"/>
    </row>
    <row r="28337" spans="1:1">
      <c r="A28337" s="174"/>
    </row>
    <row r="28338" spans="1:1">
      <c r="A28338" s="174"/>
    </row>
    <row r="28339" spans="1:1">
      <c r="A28339" s="174"/>
    </row>
    <row r="28340" spans="1:1">
      <c r="A28340" s="174"/>
    </row>
    <row r="28341" spans="1:1">
      <c r="A28341" s="174"/>
    </row>
    <row r="28342" spans="1:1">
      <c r="A28342" s="174"/>
    </row>
    <row r="28343" spans="1:1">
      <c r="A28343" s="174"/>
    </row>
    <row r="28344" spans="1:1">
      <c r="A28344" s="174"/>
    </row>
    <row r="28345" spans="1:1">
      <c r="A28345" s="174"/>
    </row>
    <row r="28346" spans="1:1">
      <c r="A28346" s="174"/>
    </row>
    <row r="28347" spans="1:1">
      <c r="A28347" s="174"/>
    </row>
    <row r="28348" spans="1:1">
      <c r="A28348" s="174"/>
    </row>
    <row r="28349" spans="1:1">
      <c r="A28349" s="174"/>
    </row>
    <row r="28350" spans="1:1">
      <c r="A28350" s="174"/>
    </row>
    <row r="28351" spans="1:1">
      <c r="A28351" s="174"/>
    </row>
    <row r="28352" spans="1:1">
      <c r="A28352" s="174"/>
    </row>
    <row r="28353" spans="1:1">
      <c r="A28353" s="174"/>
    </row>
    <row r="28354" spans="1:1">
      <c r="A28354" s="174"/>
    </row>
    <row r="28355" spans="1:1">
      <c r="A28355" s="174"/>
    </row>
    <row r="28356" spans="1:1">
      <c r="A28356" s="174"/>
    </row>
    <row r="28357" spans="1:1">
      <c r="A28357" s="174"/>
    </row>
    <row r="28358" spans="1:1">
      <c r="A28358" s="174"/>
    </row>
    <row r="28359" spans="1:1">
      <c r="A28359" s="174"/>
    </row>
    <row r="28360" spans="1:1">
      <c r="A28360" s="174"/>
    </row>
    <row r="28361" spans="1:1">
      <c r="A28361" s="174"/>
    </row>
    <row r="28362" spans="1:1">
      <c r="A28362" s="174"/>
    </row>
    <row r="28363" spans="1:1">
      <c r="A28363" s="174"/>
    </row>
    <row r="28364" spans="1:1">
      <c r="A28364" s="174"/>
    </row>
    <row r="28365" spans="1:1">
      <c r="A28365" s="174"/>
    </row>
    <row r="28366" spans="1:1">
      <c r="A28366" s="174"/>
    </row>
    <row r="28367" spans="1:1">
      <c r="A28367" s="174"/>
    </row>
    <row r="28368" spans="1:1">
      <c r="A28368" s="174"/>
    </row>
    <row r="28369" spans="1:1">
      <c r="A28369" s="174"/>
    </row>
    <row r="28370" spans="1:1">
      <c r="A28370" s="174"/>
    </row>
    <row r="28371" spans="1:1">
      <c r="A28371" s="174"/>
    </row>
    <row r="28372" spans="1:1">
      <c r="A28372" s="174"/>
    </row>
    <row r="28373" spans="1:1">
      <c r="A28373" s="174"/>
    </row>
    <row r="28374" spans="1:1">
      <c r="A28374" s="174"/>
    </row>
    <row r="28375" spans="1:1">
      <c r="A28375" s="174"/>
    </row>
    <row r="28376" spans="1:1">
      <c r="A28376" s="174"/>
    </row>
    <row r="28377" spans="1:1">
      <c r="A28377" s="174"/>
    </row>
    <row r="28378" spans="1:1">
      <c r="A28378" s="174"/>
    </row>
    <row r="28379" spans="1:1">
      <c r="A28379" s="174"/>
    </row>
    <row r="28380" spans="1:1">
      <c r="A28380" s="174"/>
    </row>
    <row r="28381" spans="1:1">
      <c r="A28381" s="174"/>
    </row>
    <row r="28382" spans="1:1">
      <c r="A28382" s="174"/>
    </row>
    <row r="28383" spans="1:1">
      <c r="A28383" s="174"/>
    </row>
    <row r="28384" spans="1:1">
      <c r="A28384" s="174"/>
    </row>
    <row r="28385" spans="1:1">
      <c r="A28385" s="174"/>
    </row>
    <row r="28386" spans="1:1">
      <c r="A28386" s="174"/>
    </row>
    <row r="28387" spans="1:1">
      <c r="A28387" s="174"/>
    </row>
    <row r="28388" spans="1:1">
      <c r="A28388" s="174"/>
    </row>
    <row r="28389" spans="1:1">
      <c r="A28389" s="174"/>
    </row>
    <row r="28390" spans="1:1">
      <c r="A28390" s="174"/>
    </row>
    <row r="28391" spans="1:1">
      <c r="A28391" s="174"/>
    </row>
    <row r="28392" spans="1:1">
      <c r="A28392" s="174"/>
    </row>
    <row r="28393" spans="1:1">
      <c r="A28393" s="174"/>
    </row>
    <row r="28394" spans="1:1">
      <c r="A28394" s="174"/>
    </row>
    <row r="28395" spans="1:1">
      <c r="A28395" s="174"/>
    </row>
    <row r="28396" spans="1:1">
      <c r="A28396" s="174"/>
    </row>
    <row r="28397" spans="1:1">
      <c r="A28397" s="174"/>
    </row>
    <row r="28398" spans="1:1">
      <c r="A28398" s="174"/>
    </row>
    <row r="28399" spans="1:1">
      <c r="A28399" s="174"/>
    </row>
    <row r="28400" spans="1:1">
      <c r="A28400" s="174"/>
    </row>
    <row r="28401" spans="1:1">
      <c r="A28401" s="174"/>
    </row>
    <row r="28402" spans="1:1">
      <c r="A28402" s="174"/>
    </row>
    <row r="28403" spans="1:1">
      <c r="A28403" s="174"/>
    </row>
    <row r="28404" spans="1:1">
      <c r="A28404" s="174"/>
    </row>
    <row r="28405" spans="1:1">
      <c r="A28405" s="174"/>
    </row>
    <row r="28406" spans="1:1">
      <c r="A28406" s="174"/>
    </row>
    <row r="28407" spans="1:1">
      <c r="A28407" s="174"/>
    </row>
    <row r="28408" spans="1:1">
      <c r="A28408" s="174"/>
    </row>
    <row r="28409" spans="1:1">
      <c r="A28409" s="174"/>
    </row>
    <row r="28410" spans="1:1">
      <c r="A28410" s="174"/>
    </row>
    <row r="28411" spans="1:1">
      <c r="A28411" s="174"/>
    </row>
    <row r="28412" spans="1:1">
      <c r="A28412" s="174"/>
    </row>
    <row r="28413" spans="1:1">
      <c r="A28413" s="174"/>
    </row>
    <row r="28414" spans="1:1">
      <c r="A28414" s="174"/>
    </row>
    <row r="28415" spans="1:1">
      <c r="A28415" s="174"/>
    </row>
    <row r="28416" spans="1:1">
      <c r="A28416" s="174"/>
    </row>
    <row r="28417" spans="1:1">
      <c r="A28417" s="174"/>
    </row>
    <row r="28418" spans="1:1">
      <c r="A28418" s="174"/>
    </row>
    <row r="28419" spans="1:1">
      <c r="A28419" s="174"/>
    </row>
    <row r="28420" spans="1:1">
      <c r="A28420" s="174"/>
    </row>
    <row r="28421" spans="1:1">
      <c r="A28421" s="174"/>
    </row>
    <row r="28422" spans="1:1">
      <c r="A28422" s="174"/>
    </row>
    <row r="28423" spans="1:1">
      <c r="A28423" s="174"/>
    </row>
    <row r="28424" spans="1:1">
      <c r="A28424" s="174"/>
    </row>
    <row r="28425" spans="1:1">
      <c r="A28425" s="174"/>
    </row>
    <row r="28426" spans="1:1">
      <c r="A28426" s="174"/>
    </row>
    <row r="28427" spans="1:1">
      <c r="A28427" s="174"/>
    </row>
    <row r="28428" spans="1:1">
      <c r="A28428" s="174"/>
    </row>
    <row r="28429" spans="1:1">
      <c r="A28429" s="174"/>
    </row>
    <row r="28430" spans="1:1">
      <c r="A28430" s="174"/>
    </row>
    <row r="28431" spans="1:1">
      <c r="A28431" s="174"/>
    </row>
    <row r="28432" spans="1:1">
      <c r="A28432" s="174"/>
    </row>
    <row r="28433" spans="1:1">
      <c r="A28433" s="174"/>
    </row>
    <row r="28434" spans="1:1">
      <c r="A28434" s="174"/>
    </row>
    <row r="28435" spans="1:1">
      <c r="A28435" s="174"/>
    </row>
    <row r="28436" spans="1:1">
      <c r="A28436" s="174"/>
    </row>
    <row r="28437" spans="1:1">
      <c r="A28437" s="174"/>
    </row>
    <row r="28438" spans="1:1">
      <c r="A28438" s="174"/>
    </row>
    <row r="28439" spans="1:1">
      <c r="A28439" s="174"/>
    </row>
    <row r="28440" spans="1:1">
      <c r="A28440" s="174"/>
    </row>
    <row r="28441" spans="1:1">
      <c r="A28441" s="174"/>
    </row>
    <row r="28442" spans="1:1">
      <c r="A28442" s="174"/>
    </row>
    <row r="28443" spans="1:1">
      <c r="A28443" s="174"/>
    </row>
    <row r="28444" spans="1:1">
      <c r="A28444" s="174"/>
    </row>
    <row r="28445" spans="1:1">
      <c r="A28445" s="174"/>
    </row>
    <row r="28446" spans="1:1">
      <c r="A28446" s="174"/>
    </row>
    <row r="28447" spans="1:1">
      <c r="A28447" s="174"/>
    </row>
    <row r="28448" spans="1:1">
      <c r="A28448" s="174"/>
    </row>
    <row r="28449" spans="1:1">
      <c r="A28449" s="174"/>
    </row>
    <row r="28450" spans="1:1">
      <c r="A28450" s="174"/>
    </row>
    <row r="28451" spans="1:1">
      <c r="A28451" s="174"/>
    </row>
    <row r="28452" spans="1:1">
      <c r="A28452" s="174"/>
    </row>
    <row r="28453" spans="1:1">
      <c r="A28453" s="174"/>
    </row>
    <row r="28454" spans="1:1">
      <c r="A28454" s="174"/>
    </row>
    <row r="28455" spans="1:1">
      <c r="A28455" s="174"/>
    </row>
    <row r="28456" spans="1:1">
      <c r="A28456" s="174"/>
    </row>
    <row r="28457" spans="1:1">
      <c r="A28457" s="174"/>
    </row>
    <row r="28458" spans="1:1">
      <c r="A28458" s="174"/>
    </row>
    <row r="28459" spans="1:1">
      <c r="A28459" s="174"/>
    </row>
    <row r="28460" spans="1:1">
      <c r="A28460" s="174"/>
    </row>
    <row r="28461" spans="1:1">
      <c r="A28461" s="174"/>
    </row>
    <row r="28462" spans="1:1">
      <c r="A28462" s="174"/>
    </row>
    <row r="28463" spans="1:1">
      <c r="A28463" s="174"/>
    </row>
    <row r="28464" spans="1:1">
      <c r="A28464" s="174"/>
    </row>
    <row r="28465" spans="1:1">
      <c r="A28465" s="174"/>
    </row>
    <row r="28466" spans="1:1">
      <c r="A28466" s="174"/>
    </row>
    <row r="28467" spans="1:1">
      <c r="A28467" s="174"/>
    </row>
    <row r="28468" spans="1:1">
      <c r="A28468" s="174"/>
    </row>
    <row r="28469" spans="1:1">
      <c r="A28469" s="174"/>
    </row>
    <row r="28470" spans="1:1">
      <c r="A28470" s="174"/>
    </row>
    <row r="28471" spans="1:1">
      <c r="A28471" s="174"/>
    </row>
    <row r="28472" spans="1:1">
      <c r="A28472" s="174"/>
    </row>
    <row r="28473" spans="1:1">
      <c r="A28473" s="174"/>
    </row>
    <row r="28474" spans="1:1">
      <c r="A28474" s="174"/>
    </row>
    <row r="28475" spans="1:1">
      <c r="A28475" s="174"/>
    </row>
    <row r="28476" spans="1:1">
      <c r="A28476" s="174"/>
    </row>
    <row r="28477" spans="1:1">
      <c r="A28477" s="174"/>
    </row>
    <row r="28478" spans="1:1">
      <c r="A28478" s="174"/>
    </row>
    <row r="28479" spans="1:1">
      <c r="A28479" s="174"/>
    </row>
    <row r="28480" spans="1:1">
      <c r="A28480" s="174"/>
    </row>
    <row r="28481" spans="1:1">
      <c r="A28481" s="174"/>
    </row>
    <row r="28482" spans="1:1">
      <c r="A28482" s="174"/>
    </row>
    <row r="28483" spans="1:1">
      <c r="A28483" s="174"/>
    </row>
    <row r="28484" spans="1:1">
      <c r="A28484" s="174"/>
    </row>
    <row r="28485" spans="1:1">
      <c r="A28485" s="174"/>
    </row>
    <row r="28486" spans="1:1">
      <c r="A28486" s="174"/>
    </row>
    <row r="28487" spans="1:1">
      <c r="A28487" s="174"/>
    </row>
    <row r="28488" spans="1:1">
      <c r="A28488" s="174"/>
    </row>
    <row r="28489" spans="1:1">
      <c r="A28489" s="174"/>
    </row>
    <row r="28490" spans="1:1">
      <c r="A28490" s="174"/>
    </row>
    <row r="28491" spans="1:1">
      <c r="A28491" s="174"/>
    </row>
    <row r="28492" spans="1:1">
      <c r="A28492" s="174"/>
    </row>
    <row r="28493" spans="1:1">
      <c r="A28493" s="174"/>
    </row>
    <row r="28494" spans="1:1">
      <c r="A28494" s="174"/>
    </row>
    <row r="28495" spans="1:1">
      <c r="A28495" s="174"/>
    </row>
    <row r="28496" spans="1:1">
      <c r="A28496" s="174"/>
    </row>
    <row r="28497" spans="1:1">
      <c r="A28497" s="174"/>
    </row>
    <row r="28498" spans="1:1">
      <c r="A28498" s="174"/>
    </row>
    <row r="28499" spans="1:1">
      <c r="A28499" s="174"/>
    </row>
    <row r="28500" spans="1:1">
      <c r="A28500" s="174"/>
    </row>
    <row r="28501" spans="1:1">
      <c r="A28501" s="174"/>
    </row>
    <row r="28502" spans="1:1">
      <c r="A28502" s="174"/>
    </row>
    <row r="28503" spans="1:1">
      <c r="A28503" s="174"/>
    </row>
    <row r="28504" spans="1:1">
      <c r="A28504" s="174"/>
    </row>
    <row r="28505" spans="1:1">
      <c r="A28505" s="174"/>
    </row>
    <row r="28506" spans="1:1">
      <c r="A28506" s="174"/>
    </row>
    <row r="28507" spans="1:1">
      <c r="A28507" s="174"/>
    </row>
    <row r="28508" spans="1:1">
      <c r="A28508" s="174"/>
    </row>
    <row r="28509" spans="1:1">
      <c r="A28509" s="174"/>
    </row>
    <row r="28510" spans="1:1">
      <c r="A28510" s="174"/>
    </row>
    <row r="28511" spans="1:1">
      <c r="A28511" s="174"/>
    </row>
    <row r="28512" spans="1:1">
      <c r="A28512" s="174"/>
    </row>
    <row r="28513" spans="1:1">
      <c r="A28513" s="174"/>
    </row>
    <row r="28514" spans="1:1">
      <c r="A28514" s="174"/>
    </row>
    <row r="28515" spans="1:1">
      <c r="A28515" s="174"/>
    </row>
    <row r="28516" spans="1:1">
      <c r="A28516" s="174"/>
    </row>
    <row r="28517" spans="1:1">
      <c r="A28517" s="174"/>
    </row>
    <row r="28518" spans="1:1">
      <c r="A28518" s="174"/>
    </row>
    <row r="28519" spans="1:1">
      <c r="A28519" s="174"/>
    </row>
    <row r="28520" spans="1:1">
      <c r="A28520" s="174"/>
    </row>
    <row r="28521" spans="1:1">
      <c r="A28521" s="174"/>
    </row>
    <row r="28522" spans="1:1">
      <c r="A28522" s="174"/>
    </row>
    <row r="28523" spans="1:1">
      <c r="A28523" s="174"/>
    </row>
    <row r="28524" spans="1:1">
      <c r="A28524" s="174"/>
    </row>
    <row r="28525" spans="1:1">
      <c r="A28525" s="174"/>
    </row>
    <row r="28526" spans="1:1">
      <c r="A28526" s="174"/>
    </row>
    <row r="28527" spans="1:1">
      <c r="A28527" s="174"/>
    </row>
    <row r="28528" spans="1:1">
      <c r="A28528" s="174"/>
    </row>
    <row r="28529" spans="1:1">
      <c r="A28529" s="174"/>
    </row>
    <row r="28530" spans="1:1">
      <c r="A28530" s="174"/>
    </row>
    <row r="28531" spans="1:1">
      <c r="A28531" s="174"/>
    </row>
    <row r="28532" spans="1:1">
      <c r="A28532" s="174"/>
    </row>
    <row r="28533" spans="1:1">
      <c r="A28533" s="174"/>
    </row>
    <row r="28534" spans="1:1">
      <c r="A28534" s="174"/>
    </row>
    <row r="28535" spans="1:1">
      <c r="A28535" s="174"/>
    </row>
    <row r="28536" spans="1:1">
      <c r="A28536" s="174"/>
    </row>
    <row r="28537" spans="1:1">
      <c r="A28537" s="174"/>
    </row>
    <row r="28538" spans="1:1">
      <c r="A28538" s="174"/>
    </row>
    <row r="28539" spans="1:1">
      <c r="A28539" s="174"/>
    </row>
    <row r="28540" spans="1:1">
      <c r="A28540" s="174"/>
    </row>
    <row r="28541" spans="1:1">
      <c r="A28541" s="174"/>
    </row>
    <row r="28542" spans="1:1">
      <c r="A28542" s="174"/>
    </row>
    <row r="28543" spans="1:1">
      <c r="A28543" s="174"/>
    </row>
    <row r="28544" spans="1:1">
      <c r="A28544" s="174"/>
    </row>
    <row r="28545" spans="1:1">
      <c r="A28545" s="174"/>
    </row>
    <row r="28546" spans="1:1">
      <c r="A28546" s="174"/>
    </row>
    <row r="28547" spans="1:1">
      <c r="A28547" s="174"/>
    </row>
    <row r="28548" spans="1:1">
      <c r="A28548" s="174"/>
    </row>
    <row r="28549" spans="1:1">
      <c r="A28549" s="174"/>
    </row>
    <row r="28550" spans="1:1">
      <c r="A28550" s="174"/>
    </row>
    <row r="28551" spans="1:1">
      <c r="A28551" s="174"/>
    </row>
    <row r="28552" spans="1:1">
      <c r="A28552" s="174"/>
    </row>
    <row r="28553" spans="1:1">
      <c r="A28553" s="174"/>
    </row>
    <row r="28554" spans="1:1">
      <c r="A28554" s="174"/>
    </row>
    <row r="28555" spans="1:1">
      <c r="A28555" s="174"/>
    </row>
    <row r="28556" spans="1:1">
      <c r="A28556" s="174"/>
    </row>
    <row r="28557" spans="1:1">
      <c r="A28557" s="174"/>
    </row>
    <row r="28558" spans="1:1">
      <c r="A28558" s="174"/>
    </row>
    <row r="28559" spans="1:1">
      <c r="A28559" s="174"/>
    </row>
    <row r="28560" spans="1:1">
      <c r="A28560" s="174"/>
    </row>
    <row r="28561" spans="1:1">
      <c r="A28561" s="174"/>
    </row>
    <row r="28562" spans="1:1">
      <c r="A28562" s="174"/>
    </row>
    <row r="28563" spans="1:1">
      <c r="A28563" s="174"/>
    </row>
    <row r="28564" spans="1:1">
      <c r="A28564" s="174"/>
    </row>
    <row r="28565" spans="1:1">
      <c r="A28565" s="174"/>
    </row>
    <row r="28566" spans="1:1">
      <c r="A28566" s="174"/>
    </row>
    <row r="28567" spans="1:1">
      <c r="A28567" s="174"/>
    </row>
    <row r="28568" spans="1:1">
      <c r="A28568" s="174"/>
    </row>
    <row r="28569" spans="1:1">
      <c r="A28569" s="174"/>
    </row>
    <row r="28570" spans="1:1">
      <c r="A28570" s="174"/>
    </row>
    <row r="28571" spans="1:1">
      <c r="A28571" s="174"/>
    </row>
    <row r="28572" spans="1:1">
      <c r="A28572" s="174"/>
    </row>
    <row r="28573" spans="1:1">
      <c r="A28573" s="174"/>
    </row>
    <row r="28574" spans="1:1">
      <c r="A28574" s="174"/>
    </row>
    <row r="28575" spans="1:1">
      <c r="A28575" s="174"/>
    </row>
    <row r="28576" spans="1:1">
      <c r="A28576" s="174"/>
    </row>
    <row r="28577" spans="1:1">
      <c r="A28577" s="174"/>
    </row>
    <row r="28578" spans="1:1">
      <c r="A28578" s="174"/>
    </row>
    <row r="28579" spans="1:1">
      <c r="A28579" s="174"/>
    </row>
    <row r="28580" spans="1:1">
      <c r="A28580" s="174"/>
    </row>
    <row r="28581" spans="1:1">
      <c r="A28581" s="174"/>
    </row>
    <row r="28582" spans="1:1">
      <c r="A28582" s="174"/>
    </row>
    <row r="28583" spans="1:1">
      <c r="A28583" s="174"/>
    </row>
    <row r="28584" spans="1:1">
      <c r="A28584" s="174"/>
    </row>
    <row r="28585" spans="1:1">
      <c r="A28585" s="174"/>
    </row>
    <row r="28586" spans="1:1">
      <c r="A28586" s="174"/>
    </row>
    <row r="28587" spans="1:1">
      <c r="A28587" s="174"/>
    </row>
    <row r="28588" spans="1:1">
      <c r="A28588" s="174"/>
    </row>
    <row r="28589" spans="1:1">
      <c r="A28589" s="174"/>
    </row>
    <row r="28590" spans="1:1">
      <c r="A28590" s="174"/>
    </row>
    <row r="28591" spans="1:1">
      <c r="A28591" s="174"/>
    </row>
    <row r="28592" spans="1:1">
      <c r="A28592" s="174"/>
    </row>
    <row r="28593" spans="1:1">
      <c r="A28593" s="174"/>
    </row>
    <row r="28594" spans="1:1">
      <c r="A28594" s="174"/>
    </row>
    <row r="28595" spans="1:1">
      <c r="A28595" s="174"/>
    </row>
    <row r="28596" spans="1:1">
      <c r="A28596" s="174"/>
    </row>
    <row r="28597" spans="1:1">
      <c r="A28597" s="174"/>
    </row>
    <row r="28598" spans="1:1">
      <c r="A28598" s="174"/>
    </row>
    <row r="28599" spans="1:1">
      <c r="A28599" s="174"/>
    </row>
    <row r="28600" spans="1:1">
      <c r="A28600" s="174"/>
    </row>
    <row r="28601" spans="1:1">
      <c r="A28601" s="174"/>
    </row>
    <row r="28602" spans="1:1">
      <c r="A28602" s="174"/>
    </row>
    <row r="28603" spans="1:1">
      <c r="A28603" s="174"/>
    </row>
    <row r="28604" spans="1:1">
      <c r="A28604" s="174"/>
    </row>
    <row r="28605" spans="1:1">
      <c r="A28605" s="174"/>
    </row>
    <row r="28606" spans="1:1">
      <c r="A28606" s="174"/>
    </row>
    <row r="28607" spans="1:1">
      <c r="A28607" s="174"/>
    </row>
    <row r="28608" spans="1:1">
      <c r="A28608" s="174"/>
    </row>
    <row r="28609" spans="1:1">
      <c r="A28609" s="174"/>
    </row>
    <row r="28610" spans="1:1">
      <c r="A28610" s="174"/>
    </row>
    <row r="28611" spans="1:1">
      <c r="A28611" s="174"/>
    </row>
    <row r="28612" spans="1:1">
      <c r="A28612" s="174"/>
    </row>
    <row r="28613" spans="1:1">
      <c r="A28613" s="174"/>
    </row>
    <row r="28614" spans="1:1">
      <c r="A28614" s="174"/>
    </row>
    <row r="28615" spans="1:1">
      <c r="A28615" s="174"/>
    </row>
    <row r="28616" spans="1:1">
      <c r="A28616" s="174"/>
    </row>
    <row r="28617" spans="1:1">
      <c r="A28617" s="174"/>
    </row>
    <row r="28618" spans="1:1">
      <c r="A28618" s="174"/>
    </row>
    <row r="28619" spans="1:1">
      <c r="A28619" s="174"/>
    </row>
    <row r="28620" spans="1:1">
      <c r="A28620" s="174"/>
    </row>
    <row r="28621" spans="1:1">
      <c r="A28621" s="174"/>
    </row>
    <row r="28622" spans="1:1">
      <c r="A28622" s="174"/>
    </row>
    <row r="28623" spans="1:1">
      <c r="A28623" s="174"/>
    </row>
    <row r="28624" spans="1:1">
      <c r="A28624" s="174"/>
    </row>
    <row r="28625" spans="1:1">
      <c r="A28625" s="174"/>
    </row>
    <row r="28626" spans="1:1">
      <c r="A28626" s="174"/>
    </row>
    <row r="28627" spans="1:1">
      <c r="A28627" s="174"/>
    </row>
    <row r="28628" spans="1:1">
      <c r="A28628" s="174"/>
    </row>
    <row r="28629" spans="1:1">
      <c r="A28629" s="174"/>
    </row>
    <row r="28630" spans="1:1">
      <c r="A28630" s="174"/>
    </row>
    <row r="28631" spans="1:1">
      <c r="A28631" s="174"/>
    </row>
    <row r="28632" spans="1:1">
      <c r="A28632" s="174"/>
    </row>
    <row r="28633" spans="1:1">
      <c r="A28633" s="174"/>
    </row>
    <row r="28634" spans="1:1">
      <c r="A28634" s="174"/>
    </row>
    <row r="28635" spans="1:1">
      <c r="A28635" s="174"/>
    </row>
    <row r="28636" spans="1:1">
      <c r="A28636" s="174"/>
    </row>
    <row r="28637" spans="1:1">
      <c r="A28637" s="174"/>
    </row>
    <row r="28638" spans="1:1">
      <c r="A28638" s="174"/>
    </row>
    <row r="28639" spans="1:1">
      <c r="A28639" s="174"/>
    </row>
    <row r="28640" spans="1:1">
      <c r="A28640" s="174"/>
    </row>
    <row r="28641" spans="1:1">
      <c r="A28641" s="174"/>
    </row>
    <row r="28642" spans="1:1">
      <c r="A28642" s="174"/>
    </row>
    <row r="28643" spans="1:1">
      <c r="A28643" s="174"/>
    </row>
    <row r="28644" spans="1:1">
      <c r="A28644" s="174"/>
    </row>
    <row r="28645" spans="1:1">
      <c r="A28645" s="174"/>
    </row>
    <row r="28646" spans="1:1">
      <c r="A28646" s="174"/>
    </row>
    <row r="28647" spans="1:1">
      <c r="A28647" s="174"/>
    </row>
    <row r="28648" spans="1:1">
      <c r="A28648" s="174"/>
    </row>
    <row r="28649" spans="1:1">
      <c r="A28649" s="174"/>
    </row>
    <row r="28650" spans="1:1">
      <c r="A28650" s="174"/>
    </row>
    <row r="28651" spans="1:1">
      <c r="A28651" s="174"/>
    </row>
    <row r="28652" spans="1:1">
      <c r="A28652" s="174"/>
    </row>
    <row r="28653" spans="1:1">
      <c r="A28653" s="174"/>
    </row>
    <row r="28654" spans="1:1">
      <c r="A28654" s="174"/>
    </row>
    <row r="28655" spans="1:1">
      <c r="A28655" s="174"/>
    </row>
    <row r="28656" spans="1:1">
      <c r="A28656" s="174"/>
    </row>
    <row r="28657" spans="1:1">
      <c r="A28657" s="174"/>
    </row>
    <row r="28658" spans="1:1">
      <c r="A28658" s="174"/>
    </row>
    <row r="28659" spans="1:1">
      <c r="A28659" s="174"/>
    </row>
    <row r="28660" spans="1:1">
      <c r="A28660" s="174"/>
    </row>
    <row r="28661" spans="1:1">
      <c r="A28661" s="174"/>
    </row>
    <row r="28662" spans="1:1">
      <c r="A28662" s="174"/>
    </row>
    <row r="28663" spans="1:1">
      <c r="A28663" s="174"/>
    </row>
    <row r="28664" spans="1:1">
      <c r="A28664" s="174"/>
    </row>
    <row r="28665" spans="1:1">
      <c r="A28665" s="174"/>
    </row>
    <row r="28666" spans="1:1">
      <c r="A28666" s="174"/>
    </row>
    <row r="28667" spans="1:1">
      <c r="A28667" s="174"/>
    </row>
    <row r="28668" spans="1:1">
      <c r="A28668" s="174"/>
    </row>
    <row r="28669" spans="1:1">
      <c r="A28669" s="174"/>
    </row>
    <row r="28670" spans="1:1">
      <c r="A28670" s="174"/>
    </row>
    <row r="28671" spans="1:1">
      <c r="A28671" s="174"/>
    </row>
    <row r="28672" spans="1:1">
      <c r="A28672" s="174"/>
    </row>
    <row r="28673" spans="1:1">
      <c r="A28673" s="174"/>
    </row>
    <row r="28674" spans="1:1">
      <c r="A28674" s="174"/>
    </row>
    <row r="28675" spans="1:1">
      <c r="A28675" s="174"/>
    </row>
    <row r="28676" spans="1:1">
      <c r="A28676" s="174"/>
    </row>
    <row r="28677" spans="1:1">
      <c r="A28677" s="174"/>
    </row>
    <row r="28678" spans="1:1">
      <c r="A28678" s="174"/>
    </row>
    <row r="28679" spans="1:1">
      <c r="A28679" s="174"/>
    </row>
    <row r="28680" spans="1:1">
      <c r="A28680" s="174"/>
    </row>
    <row r="28681" spans="1:1">
      <c r="A28681" s="174"/>
    </row>
    <row r="28682" spans="1:1">
      <c r="A28682" s="174"/>
    </row>
    <row r="28683" spans="1:1">
      <c r="A28683" s="174"/>
    </row>
    <row r="28684" spans="1:1">
      <c r="A28684" s="174"/>
    </row>
    <row r="28685" spans="1:1">
      <c r="A28685" s="174"/>
    </row>
    <row r="28686" spans="1:1">
      <c r="A28686" s="174"/>
    </row>
    <row r="28687" spans="1:1">
      <c r="A28687" s="174"/>
    </row>
    <row r="28688" spans="1:1">
      <c r="A28688" s="174"/>
    </row>
    <row r="28689" spans="1:1">
      <c r="A28689" s="174"/>
    </row>
    <row r="28690" spans="1:1">
      <c r="A28690" s="174"/>
    </row>
    <row r="28691" spans="1:1">
      <c r="A28691" s="174"/>
    </row>
    <row r="28692" spans="1:1">
      <c r="A28692" s="174"/>
    </row>
    <row r="28693" spans="1:1">
      <c r="A28693" s="174"/>
    </row>
    <row r="28694" spans="1:1">
      <c r="A28694" s="174"/>
    </row>
    <row r="28695" spans="1:1">
      <c r="A28695" s="174"/>
    </row>
    <row r="28696" spans="1:1">
      <c r="A28696" s="174"/>
    </row>
    <row r="28697" spans="1:1">
      <c r="A28697" s="174"/>
    </row>
    <row r="28698" spans="1:1">
      <c r="A28698" s="174"/>
    </row>
    <row r="28699" spans="1:1">
      <c r="A28699" s="174"/>
    </row>
    <row r="28700" spans="1:1">
      <c r="A28700" s="174"/>
    </row>
    <row r="28701" spans="1:1">
      <c r="A28701" s="174"/>
    </row>
    <row r="28702" spans="1:1">
      <c r="A28702" s="174"/>
    </row>
    <row r="28703" spans="1:1">
      <c r="A28703" s="174"/>
    </row>
    <row r="28704" spans="1:1">
      <c r="A28704" s="174"/>
    </row>
    <row r="28705" spans="1:1">
      <c r="A28705" s="174"/>
    </row>
    <row r="28706" spans="1:1">
      <c r="A28706" s="174"/>
    </row>
    <row r="28707" spans="1:1">
      <c r="A28707" s="174"/>
    </row>
    <row r="28708" spans="1:1">
      <c r="A28708" s="174"/>
    </row>
    <row r="28709" spans="1:1">
      <c r="A28709" s="174"/>
    </row>
    <row r="28710" spans="1:1">
      <c r="A28710" s="174"/>
    </row>
    <row r="28711" spans="1:1">
      <c r="A28711" s="174"/>
    </row>
    <row r="28712" spans="1:1">
      <c r="A28712" s="174"/>
    </row>
    <row r="28713" spans="1:1">
      <c r="A28713" s="174"/>
    </row>
    <row r="28714" spans="1:1">
      <c r="A28714" s="174"/>
    </row>
    <row r="28715" spans="1:1">
      <c r="A28715" s="174"/>
    </row>
    <row r="28716" spans="1:1">
      <c r="A28716" s="174"/>
    </row>
    <row r="28717" spans="1:1">
      <c r="A28717" s="174"/>
    </row>
    <row r="28718" spans="1:1">
      <c r="A28718" s="174"/>
    </row>
    <row r="28719" spans="1:1">
      <c r="A28719" s="174"/>
    </row>
    <row r="28720" spans="1:1">
      <c r="A28720" s="174"/>
    </row>
    <row r="28721" spans="1:1">
      <c r="A28721" s="174"/>
    </row>
    <row r="28722" spans="1:1">
      <c r="A28722" s="174"/>
    </row>
    <row r="28723" spans="1:1">
      <c r="A28723" s="174"/>
    </row>
    <row r="28724" spans="1:1">
      <c r="A28724" s="174"/>
    </row>
    <row r="28725" spans="1:1">
      <c r="A28725" s="174"/>
    </row>
    <row r="28726" spans="1:1">
      <c r="A28726" s="174"/>
    </row>
    <row r="28727" spans="1:1">
      <c r="A28727" s="174"/>
    </row>
    <row r="28728" spans="1:1">
      <c r="A28728" s="174"/>
    </row>
    <row r="28729" spans="1:1">
      <c r="A28729" s="174"/>
    </row>
    <row r="28730" spans="1:1">
      <c r="A28730" s="174"/>
    </row>
    <row r="28731" spans="1:1">
      <c r="A28731" s="174"/>
    </row>
    <row r="28732" spans="1:1">
      <c r="A28732" s="174"/>
    </row>
    <row r="28733" spans="1:1">
      <c r="A28733" s="174"/>
    </row>
    <row r="28734" spans="1:1">
      <c r="A28734" s="174"/>
    </row>
    <row r="28735" spans="1:1">
      <c r="A28735" s="174"/>
    </row>
    <row r="28736" spans="1:1">
      <c r="A28736" s="174"/>
    </row>
    <row r="28737" spans="1:1">
      <c r="A28737" s="174"/>
    </row>
    <row r="28738" spans="1:1">
      <c r="A28738" s="174"/>
    </row>
    <row r="28739" spans="1:1">
      <c r="A28739" s="174"/>
    </row>
    <row r="28740" spans="1:1">
      <c r="A28740" s="174"/>
    </row>
    <row r="28741" spans="1:1">
      <c r="A28741" s="174"/>
    </row>
    <row r="28742" spans="1:1">
      <c r="A28742" s="174"/>
    </row>
    <row r="28743" spans="1:1">
      <c r="A28743" s="174"/>
    </row>
    <row r="28744" spans="1:1">
      <c r="A28744" s="174"/>
    </row>
    <row r="28745" spans="1:1">
      <c r="A28745" s="174"/>
    </row>
    <row r="28746" spans="1:1">
      <c r="A28746" s="174"/>
    </row>
    <row r="28747" spans="1:1">
      <c r="A28747" s="174"/>
    </row>
    <row r="28748" spans="1:1">
      <c r="A28748" s="174"/>
    </row>
    <row r="28749" spans="1:1">
      <c r="A28749" s="174"/>
    </row>
    <row r="28750" spans="1:1">
      <c r="A28750" s="174"/>
    </row>
    <row r="28751" spans="1:1">
      <c r="A28751" s="174"/>
    </row>
    <row r="28752" spans="1:1">
      <c r="A28752" s="174"/>
    </row>
    <row r="28753" spans="1:1">
      <c r="A28753" s="174"/>
    </row>
    <row r="28754" spans="1:1">
      <c r="A28754" s="174"/>
    </row>
    <row r="28755" spans="1:1">
      <c r="A28755" s="174"/>
    </row>
    <row r="28756" spans="1:1">
      <c r="A28756" s="174"/>
    </row>
    <row r="28757" spans="1:1">
      <c r="A28757" s="174"/>
    </row>
    <row r="28758" spans="1:1">
      <c r="A28758" s="174"/>
    </row>
    <row r="28759" spans="1:1">
      <c r="A28759" s="174"/>
    </row>
    <row r="28760" spans="1:1">
      <c r="A28760" s="174"/>
    </row>
    <row r="28761" spans="1:1">
      <c r="A28761" s="174"/>
    </row>
    <row r="28762" spans="1:1">
      <c r="A28762" s="174"/>
    </row>
    <row r="28763" spans="1:1">
      <c r="A28763" s="174"/>
    </row>
    <row r="28764" spans="1:1">
      <c r="A28764" s="174"/>
    </row>
    <row r="28765" spans="1:1">
      <c r="A28765" s="174"/>
    </row>
    <row r="28766" spans="1:1">
      <c r="A28766" s="174"/>
    </row>
    <row r="28767" spans="1:1">
      <c r="A28767" s="174"/>
    </row>
    <row r="28768" spans="1:1">
      <c r="A28768" s="174"/>
    </row>
    <row r="28769" spans="1:1">
      <c r="A28769" s="174"/>
    </row>
    <row r="28770" spans="1:1">
      <c r="A28770" s="174"/>
    </row>
    <row r="28771" spans="1:1">
      <c r="A28771" s="174"/>
    </row>
    <row r="28772" spans="1:1">
      <c r="A28772" s="174"/>
    </row>
    <row r="28773" spans="1:1">
      <c r="A28773" s="174"/>
    </row>
    <row r="28774" spans="1:1">
      <c r="A28774" s="174"/>
    </row>
    <row r="28775" spans="1:1">
      <c r="A28775" s="174"/>
    </row>
    <row r="28776" spans="1:1">
      <c r="A28776" s="174"/>
    </row>
    <row r="28777" spans="1:1">
      <c r="A28777" s="174"/>
    </row>
    <row r="28778" spans="1:1">
      <c r="A28778" s="174"/>
    </row>
    <row r="28779" spans="1:1">
      <c r="A28779" s="174"/>
    </row>
    <row r="28780" spans="1:1">
      <c r="A28780" s="174"/>
    </row>
    <row r="28781" spans="1:1">
      <c r="A28781" s="174"/>
    </row>
    <row r="28782" spans="1:1">
      <c r="A28782" s="174"/>
    </row>
    <row r="28783" spans="1:1">
      <c r="A28783" s="174"/>
    </row>
    <row r="28784" spans="1:1">
      <c r="A28784" s="174"/>
    </row>
    <row r="28785" spans="1:1">
      <c r="A28785" s="174"/>
    </row>
    <row r="28786" spans="1:1">
      <c r="A28786" s="174"/>
    </row>
    <row r="28787" spans="1:1">
      <c r="A28787" s="174"/>
    </row>
    <row r="28788" spans="1:1">
      <c r="A28788" s="174"/>
    </row>
    <row r="28789" spans="1:1">
      <c r="A28789" s="174"/>
    </row>
    <row r="28790" spans="1:1">
      <c r="A28790" s="174"/>
    </row>
    <row r="28791" spans="1:1">
      <c r="A28791" s="174"/>
    </row>
    <row r="28792" spans="1:1">
      <c r="A28792" s="174"/>
    </row>
    <row r="28793" spans="1:1">
      <c r="A28793" s="174"/>
    </row>
    <row r="28794" spans="1:1">
      <c r="A28794" s="174"/>
    </row>
    <row r="28795" spans="1:1">
      <c r="A28795" s="174"/>
    </row>
    <row r="28796" spans="1:1">
      <c r="A28796" s="174"/>
    </row>
    <row r="28797" spans="1:1">
      <c r="A28797" s="174"/>
    </row>
    <row r="28798" spans="1:1">
      <c r="A28798" s="174"/>
    </row>
    <row r="28799" spans="1:1">
      <c r="A28799" s="174"/>
    </row>
    <row r="28800" spans="1:1">
      <c r="A28800" s="174"/>
    </row>
    <row r="28801" spans="1:1">
      <c r="A28801" s="174"/>
    </row>
    <row r="28802" spans="1:1">
      <c r="A28802" s="174"/>
    </row>
    <row r="28803" spans="1:1">
      <c r="A28803" s="174"/>
    </row>
    <row r="28804" spans="1:1">
      <c r="A28804" s="174"/>
    </row>
    <row r="28805" spans="1:1">
      <c r="A28805" s="174"/>
    </row>
    <row r="28806" spans="1:1">
      <c r="A28806" s="174"/>
    </row>
    <row r="28807" spans="1:1">
      <c r="A28807" s="174"/>
    </row>
    <row r="28808" spans="1:1">
      <c r="A28808" s="174"/>
    </row>
    <row r="28809" spans="1:1">
      <c r="A28809" s="174"/>
    </row>
    <row r="28810" spans="1:1">
      <c r="A28810" s="174"/>
    </row>
    <row r="28811" spans="1:1">
      <c r="A28811" s="174"/>
    </row>
    <row r="28812" spans="1:1">
      <c r="A28812" s="174"/>
    </row>
    <row r="28813" spans="1:1">
      <c r="A28813" s="174"/>
    </row>
    <row r="28814" spans="1:1">
      <c r="A28814" s="174"/>
    </row>
    <row r="28815" spans="1:1">
      <c r="A28815" s="174"/>
    </row>
    <row r="28816" spans="1:1">
      <c r="A28816" s="174"/>
    </row>
    <row r="28817" spans="1:1">
      <c r="A28817" s="174"/>
    </row>
    <row r="28818" spans="1:1">
      <c r="A28818" s="174"/>
    </row>
    <row r="28819" spans="1:1">
      <c r="A28819" s="174"/>
    </row>
    <row r="28820" spans="1:1">
      <c r="A28820" s="174"/>
    </row>
    <row r="28821" spans="1:1">
      <c r="A28821" s="174"/>
    </row>
    <row r="28822" spans="1:1">
      <c r="A28822" s="174"/>
    </row>
    <row r="28823" spans="1:1">
      <c r="A28823" s="174"/>
    </row>
    <row r="28824" spans="1:1">
      <c r="A28824" s="174"/>
    </row>
    <row r="28825" spans="1:1">
      <c r="A28825" s="174"/>
    </row>
    <row r="28826" spans="1:1">
      <c r="A28826" s="174"/>
    </row>
    <row r="28827" spans="1:1">
      <c r="A28827" s="174"/>
    </row>
    <row r="28828" spans="1:1">
      <c r="A28828" s="174"/>
    </row>
    <row r="28829" spans="1:1">
      <c r="A28829" s="174"/>
    </row>
    <row r="28830" spans="1:1">
      <c r="A28830" s="174"/>
    </row>
    <row r="28831" spans="1:1">
      <c r="A28831" s="174"/>
    </row>
    <row r="28832" spans="1:1">
      <c r="A28832" s="174"/>
    </row>
    <row r="28833" spans="1:1">
      <c r="A28833" s="174"/>
    </row>
    <row r="28834" spans="1:1">
      <c r="A28834" s="174"/>
    </row>
    <row r="28835" spans="1:1">
      <c r="A28835" s="174"/>
    </row>
    <row r="28836" spans="1:1">
      <c r="A28836" s="174"/>
    </row>
    <row r="28837" spans="1:1">
      <c r="A28837" s="174"/>
    </row>
    <row r="28838" spans="1:1">
      <c r="A28838" s="174"/>
    </row>
    <row r="28839" spans="1:1">
      <c r="A28839" s="174"/>
    </row>
    <row r="28840" spans="1:1">
      <c r="A28840" s="174"/>
    </row>
    <row r="28841" spans="1:1">
      <c r="A28841" s="174"/>
    </row>
    <row r="28842" spans="1:1">
      <c r="A28842" s="174"/>
    </row>
    <row r="28843" spans="1:1">
      <c r="A28843" s="174"/>
    </row>
    <row r="28844" spans="1:1">
      <c r="A28844" s="174"/>
    </row>
    <row r="28845" spans="1:1">
      <c r="A28845" s="174"/>
    </row>
    <row r="28846" spans="1:1">
      <c r="A28846" s="174"/>
    </row>
    <row r="28847" spans="1:1">
      <c r="A28847" s="174"/>
    </row>
    <row r="28848" spans="1:1">
      <c r="A28848" s="174"/>
    </row>
    <row r="28849" spans="1:1">
      <c r="A28849" s="174"/>
    </row>
    <row r="28850" spans="1:1">
      <c r="A28850" s="174"/>
    </row>
    <row r="28851" spans="1:1">
      <c r="A28851" s="174"/>
    </row>
    <row r="28852" spans="1:1">
      <c r="A28852" s="174"/>
    </row>
    <row r="28853" spans="1:1">
      <c r="A28853" s="174"/>
    </row>
    <row r="28854" spans="1:1">
      <c r="A28854" s="174"/>
    </row>
    <row r="28855" spans="1:1">
      <c r="A28855" s="174"/>
    </row>
    <row r="28856" spans="1:1">
      <c r="A28856" s="174"/>
    </row>
    <row r="28857" spans="1:1">
      <c r="A28857" s="174"/>
    </row>
    <row r="28858" spans="1:1">
      <c r="A28858" s="174"/>
    </row>
    <row r="28859" spans="1:1">
      <c r="A28859" s="174"/>
    </row>
    <row r="28860" spans="1:1">
      <c r="A28860" s="174"/>
    </row>
    <row r="28861" spans="1:1">
      <c r="A28861" s="174"/>
    </row>
    <row r="28862" spans="1:1">
      <c r="A28862" s="174"/>
    </row>
    <row r="28863" spans="1:1">
      <c r="A28863" s="174"/>
    </row>
    <row r="28864" spans="1:1">
      <c r="A28864" s="174"/>
    </row>
    <row r="28865" spans="1:1">
      <c r="A28865" s="174"/>
    </row>
    <row r="28866" spans="1:1">
      <c r="A28866" s="174"/>
    </row>
    <row r="28867" spans="1:1">
      <c r="A28867" s="174"/>
    </row>
    <row r="28868" spans="1:1">
      <c r="A28868" s="174"/>
    </row>
    <row r="28869" spans="1:1">
      <c r="A28869" s="174"/>
    </row>
    <row r="28870" spans="1:1">
      <c r="A28870" s="174"/>
    </row>
    <row r="28871" spans="1:1">
      <c r="A28871" s="174"/>
    </row>
    <row r="28872" spans="1:1">
      <c r="A28872" s="174"/>
    </row>
    <row r="28873" spans="1:1">
      <c r="A28873" s="174"/>
    </row>
    <row r="28874" spans="1:1">
      <c r="A28874" s="174"/>
    </row>
    <row r="28875" spans="1:1">
      <c r="A28875" s="174"/>
    </row>
    <row r="28876" spans="1:1">
      <c r="A28876" s="174"/>
    </row>
    <row r="28877" spans="1:1">
      <c r="A28877" s="174"/>
    </row>
    <row r="28878" spans="1:1">
      <c r="A28878" s="174"/>
    </row>
    <row r="28879" spans="1:1">
      <c r="A28879" s="174"/>
    </row>
    <row r="28880" spans="1:1">
      <c r="A28880" s="174"/>
    </row>
    <row r="28881" spans="1:1">
      <c r="A28881" s="174"/>
    </row>
    <row r="28882" spans="1:1">
      <c r="A28882" s="174"/>
    </row>
    <row r="28883" spans="1:1">
      <c r="A28883" s="174"/>
    </row>
    <row r="28884" spans="1:1">
      <c r="A28884" s="174"/>
    </row>
    <row r="28885" spans="1:1">
      <c r="A28885" s="174"/>
    </row>
    <row r="28886" spans="1:1">
      <c r="A28886" s="174"/>
    </row>
    <row r="28887" spans="1:1">
      <c r="A28887" s="174"/>
    </row>
    <row r="28888" spans="1:1">
      <c r="A28888" s="174"/>
    </row>
    <row r="28889" spans="1:1">
      <c r="A28889" s="174"/>
    </row>
    <row r="28890" spans="1:1">
      <c r="A28890" s="174"/>
    </row>
    <row r="28891" spans="1:1">
      <c r="A28891" s="174"/>
    </row>
    <row r="28892" spans="1:1">
      <c r="A28892" s="174"/>
    </row>
    <row r="28893" spans="1:1">
      <c r="A28893" s="174"/>
    </row>
    <row r="28894" spans="1:1">
      <c r="A28894" s="174"/>
    </row>
    <row r="28895" spans="1:1">
      <c r="A28895" s="174"/>
    </row>
    <row r="28896" spans="1:1">
      <c r="A28896" s="174"/>
    </row>
    <row r="28897" spans="1:1">
      <c r="A28897" s="174"/>
    </row>
    <row r="28898" spans="1:1">
      <c r="A28898" s="174"/>
    </row>
    <row r="28899" spans="1:1">
      <c r="A28899" s="174"/>
    </row>
    <row r="28900" spans="1:1">
      <c r="A28900" s="174"/>
    </row>
    <row r="28901" spans="1:1">
      <c r="A28901" s="174"/>
    </row>
    <row r="28902" spans="1:1">
      <c r="A28902" s="174"/>
    </row>
    <row r="28903" spans="1:1">
      <c r="A28903" s="174"/>
    </row>
    <row r="28904" spans="1:1">
      <c r="A28904" s="174"/>
    </row>
    <row r="28905" spans="1:1">
      <c r="A28905" s="174"/>
    </row>
    <row r="28906" spans="1:1">
      <c r="A28906" s="174"/>
    </row>
    <row r="28907" spans="1:1">
      <c r="A28907" s="174"/>
    </row>
    <row r="28908" spans="1:1">
      <c r="A28908" s="174"/>
    </row>
    <row r="28909" spans="1:1">
      <c r="A28909" s="174"/>
    </row>
    <row r="28910" spans="1:1">
      <c r="A28910" s="174"/>
    </row>
    <row r="28911" spans="1:1">
      <c r="A28911" s="174"/>
    </row>
    <row r="28912" spans="1:1">
      <c r="A28912" s="174"/>
    </row>
    <row r="28913" spans="1:1">
      <c r="A28913" s="174"/>
    </row>
    <row r="28914" spans="1:1">
      <c r="A28914" s="174"/>
    </row>
    <row r="28915" spans="1:1">
      <c r="A28915" s="174"/>
    </row>
    <row r="28916" spans="1:1">
      <c r="A28916" s="174"/>
    </row>
    <row r="28917" spans="1:1">
      <c r="A28917" s="174"/>
    </row>
    <row r="28918" spans="1:1">
      <c r="A28918" s="174"/>
    </row>
    <row r="28919" spans="1:1">
      <c r="A28919" s="174"/>
    </row>
    <row r="28920" spans="1:1">
      <c r="A28920" s="174"/>
    </row>
    <row r="28921" spans="1:1">
      <c r="A28921" s="174"/>
    </row>
    <row r="28922" spans="1:1">
      <c r="A28922" s="174"/>
    </row>
    <row r="28923" spans="1:1">
      <c r="A28923" s="174"/>
    </row>
    <row r="28924" spans="1:1">
      <c r="A28924" s="174"/>
    </row>
    <row r="28925" spans="1:1">
      <c r="A28925" s="174"/>
    </row>
    <row r="28926" spans="1:1">
      <c r="A28926" s="174"/>
    </row>
    <row r="28927" spans="1:1">
      <c r="A28927" s="174"/>
    </row>
    <row r="28928" spans="1:1">
      <c r="A28928" s="174"/>
    </row>
    <row r="28929" spans="1:1">
      <c r="A28929" s="174"/>
    </row>
    <row r="28930" spans="1:1">
      <c r="A28930" s="174"/>
    </row>
    <row r="28931" spans="1:1">
      <c r="A28931" s="174"/>
    </row>
    <row r="28932" spans="1:1">
      <c r="A28932" s="174"/>
    </row>
    <row r="28933" spans="1:1">
      <c r="A28933" s="174"/>
    </row>
    <row r="28934" spans="1:1">
      <c r="A28934" s="174"/>
    </row>
    <row r="28935" spans="1:1">
      <c r="A28935" s="174"/>
    </row>
    <row r="28936" spans="1:1">
      <c r="A28936" s="174"/>
    </row>
    <row r="28937" spans="1:1">
      <c r="A28937" s="174"/>
    </row>
    <row r="28938" spans="1:1">
      <c r="A28938" s="174"/>
    </row>
    <row r="28939" spans="1:1">
      <c r="A28939" s="174"/>
    </row>
    <row r="28940" spans="1:1">
      <c r="A28940" s="174"/>
    </row>
    <row r="28941" spans="1:1">
      <c r="A28941" s="174"/>
    </row>
    <row r="28942" spans="1:1">
      <c r="A28942" s="174"/>
    </row>
    <row r="28943" spans="1:1">
      <c r="A28943" s="174"/>
    </row>
    <row r="28944" spans="1:1">
      <c r="A28944" s="174"/>
    </row>
    <row r="28945" spans="1:1">
      <c r="A28945" s="174"/>
    </row>
    <row r="28946" spans="1:1">
      <c r="A28946" s="174"/>
    </row>
    <row r="28947" spans="1:1">
      <c r="A28947" s="174"/>
    </row>
    <row r="28948" spans="1:1">
      <c r="A28948" s="174"/>
    </row>
    <row r="28949" spans="1:1">
      <c r="A28949" s="174"/>
    </row>
    <row r="28950" spans="1:1">
      <c r="A28950" s="174"/>
    </row>
    <row r="28951" spans="1:1">
      <c r="A28951" s="174"/>
    </row>
    <row r="28952" spans="1:1">
      <c r="A28952" s="174"/>
    </row>
    <row r="28953" spans="1:1">
      <c r="A28953" s="174"/>
    </row>
    <row r="28954" spans="1:1">
      <c r="A28954" s="174"/>
    </row>
    <row r="28955" spans="1:1">
      <c r="A28955" s="174"/>
    </row>
    <row r="28956" spans="1:1">
      <c r="A28956" s="174"/>
    </row>
    <row r="28957" spans="1:1">
      <c r="A28957" s="174"/>
    </row>
    <row r="28958" spans="1:1">
      <c r="A28958" s="174"/>
    </row>
    <row r="28959" spans="1:1">
      <c r="A28959" s="174"/>
    </row>
    <row r="28960" spans="1:1">
      <c r="A28960" s="174"/>
    </row>
    <row r="28961" spans="1:1">
      <c r="A28961" s="174"/>
    </row>
    <row r="28962" spans="1:1">
      <c r="A28962" s="174"/>
    </row>
    <row r="28963" spans="1:1">
      <c r="A28963" s="174"/>
    </row>
    <row r="28964" spans="1:1">
      <c r="A28964" s="174"/>
    </row>
    <row r="28965" spans="1:1">
      <c r="A28965" s="174"/>
    </row>
    <row r="28966" spans="1:1">
      <c r="A28966" s="174"/>
    </row>
    <row r="28967" spans="1:1">
      <c r="A28967" s="174"/>
    </row>
    <row r="28968" spans="1:1">
      <c r="A28968" s="174"/>
    </row>
    <row r="28969" spans="1:1">
      <c r="A28969" s="174"/>
    </row>
    <row r="28970" spans="1:1">
      <c r="A28970" s="174"/>
    </row>
    <row r="28971" spans="1:1">
      <c r="A28971" s="174"/>
    </row>
    <row r="28972" spans="1:1">
      <c r="A28972" s="174"/>
    </row>
    <row r="28973" spans="1:1">
      <c r="A28973" s="174"/>
    </row>
    <row r="28974" spans="1:1">
      <c r="A28974" s="174"/>
    </row>
    <row r="28975" spans="1:1">
      <c r="A28975" s="174"/>
    </row>
    <row r="28976" spans="1:1">
      <c r="A28976" s="174"/>
    </row>
    <row r="28977" spans="1:1">
      <c r="A28977" s="174"/>
    </row>
    <row r="28978" spans="1:1">
      <c r="A28978" s="174"/>
    </row>
    <row r="28979" spans="1:1">
      <c r="A28979" s="174"/>
    </row>
    <row r="28980" spans="1:1">
      <c r="A28980" s="174"/>
    </row>
    <row r="28981" spans="1:1">
      <c r="A28981" s="174"/>
    </row>
    <row r="28982" spans="1:1">
      <c r="A28982" s="174"/>
    </row>
    <row r="28983" spans="1:1">
      <c r="A28983" s="174"/>
    </row>
    <row r="28984" spans="1:1">
      <c r="A28984" s="174"/>
    </row>
    <row r="28985" spans="1:1">
      <c r="A28985" s="174"/>
    </row>
    <row r="28986" spans="1:1">
      <c r="A28986" s="174"/>
    </row>
    <row r="28987" spans="1:1">
      <c r="A28987" s="174"/>
    </row>
    <row r="28988" spans="1:1">
      <c r="A28988" s="174"/>
    </row>
    <row r="28989" spans="1:1">
      <c r="A28989" s="174"/>
    </row>
    <row r="28990" spans="1:1">
      <c r="A28990" s="174"/>
    </row>
    <row r="28991" spans="1:1">
      <c r="A28991" s="174"/>
    </row>
    <row r="28992" spans="1:1">
      <c r="A28992" s="174"/>
    </row>
    <row r="28993" spans="1:1">
      <c r="A28993" s="174"/>
    </row>
    <row r="28994" spans="1:1">
      <c r="A28994" s="174"/>
    </row>
    <row r="28995" spans="1:1">
      <c r="A28995" s="174"/>
    </row>
    <row r="28996" spans="1:1">
      <c r="A28996" s="174"/>
    </row>
    <row r="28997" spans="1:1">
      <c r="A28997" s="174"/>
    </row>
    <row r="28998" spans="1:1">
      <c r="A28998" s="174"/>
    </row>
    <row r="28999" spans="1:1">
      <c r="A28999" s="174"/>
    </row>
    <row r="29000" spans="1:1">
      <c r="A29000" s="174"/>
    </row>
    <row r="29001" spans="1:1">
      <c r="A29001" s="174"/>
    </row>
    <row r="29002" spans="1:1">
      <c r="A29002" s="174"/>
    </row>
    <row r="29003" spans="1:1">
      <c r="A29003" s="174"/>
    </row>
    <row r="29004" spans="1:1">
      <c r="A29004" s="174"/>
    </row>
    <row r="29005" spans="1:1">
      <c r="A29005" s="174"/>
    </row>
    <row r="29006" spans="1:1">
      <c r="A29006" s="174"/>
    </row>
    <row r="29007" spans="1:1">
      <c r="A29007" s="174"/>
    </row>
    <row r="29008" spans="1:1">
      <c r="A29008" s="174"/>
    </row>
    <row r="29009" spans="1:1">
      <c r="A29009" s="174"/>
    </row>
    <row r="29010" spans="1:1">
      <c r="A29010" s="174"/>
    </row>
    <row r="29011" spans="1:1">
      <c r="A29011" s="174"/>
    </row>
    <row r="29012" spans="1:1">
      <c r="A29012" s="174"/>
    </row>
    <row r="29013" spans="1:1">
      <c r="A29013" s="174"/>
    </row>
    <row r="29014" spans="1:1">
      <c r="A29014" s="174"/>
    </row>
    <row r="29015" spans="1:1">
      <c r="A29015" s="174"/>
    </row>
    <row r="29016" spans="1:1">
      <c r="A29016" s="174"/>
    </row>
    <row r="29017" spans="1:1">
      <c r="A29017" s="174"/>
    </row>
    <row r="29018" spans="1:1">
      <c r="A29018" s="174"/>
    </row>
    <row r="29019" spans="1:1">
      <c r="A29019" s="174"/>
    </row>
    <row r="29020" spans="1:1">
      <c r="A29020" s="174"/>
    </row>
    <row r="29021" spans="1:1">
      <c r="A29021" s="174"/>
    </row>
    <row r="29022" spans="1:1">
      <c r="A29022" s="174"/>
    </row>
    <row r="29023" spans="1:1">
      <c r="A29023" s="174"/>
    </row>
    <row r="29024" spans="1:1">
      <c r="A29024" s="174"/>
    </row>
    <row r="29025" spans="1:1">
      <c r="A29025" s="174"/>
    </row>
    <row r="29026" spans="1:1">
      <c r="A29026" s="174"/>
    </row>
    <row r="29027" spans="1:1">
      <c r="A29027" s="174"/>
    </row>
    <row r="29028" spans="1:1">
      <c r="A29028" s="174"/>
    </row>
    <row r="29029" spans="1:1">
      <c r="A29029" s="174"/>
    </row>
    <row r="29030" spans="1:1">
      <c r="A29030" s="174"/>
    </row>
    <row r="29031" spans="1:1">
      <c r="A29031" s="174"/>
    </row>
    <row r="29032" spans="1:1">
      <c r="A29032" s="174"/>
    </row>
    <row r="29033" spans="1:1">
      <c r="A29033" s="174"/>
    </row>
    <row r="29034" spans="1:1">
      <c r="A29034" s="174"/>
    </row>
    <row r="29035" spans="1:1">
      <c r="A29035" s="174"/>
    </row>
    <row r="29036" spans="1:1">
      <c r="A29036" s="174"/>
    </row>
    <row r="29037" spans="1:1">
      <c r="A29037" s="174"/>
    </row>
    <row r="29038" spans="1:1">
      <c r="A29038" s="174"/>
    </row>
    <row r="29039" spans="1:1">
      <c r="A29039" s="174"/>
    </row>
    <row r="29040" spans="1:1">
      <c r="A29040" s="174"/>
    </row>
    <row r="29041" spans="1:1">
      <c r="A29041" s="174"/>
    </row>
    <row r="29042" spans="1:1">
      <c r="A29042" s="174"/>
    </row>
    <row r="29043" spans="1:1">
      <c r="A29043" s="174"/>
    </row>
    <row r="29044" spans="1:1">
      <c r="A29044" s="174"/>
    </row>
    <row r="29045" spans="1:1">
      <c r="A29045" s="174"/>
    </row>
    <row r="29046" spans="1:1">
      <c r="A29046" s="174"/>
    </row>
    <row r="29047" spans="1:1">
      <c r="A29047" s="174"/>
    </row>
    <row r="29048" spans="1:1">
      <c r="A29048" s="174"/>
    </row>
    <row r="29049" spans="1:1">
      <c r="A29049" s="174"/>
    </row>
    <row r="29050" spans="1:1">
      <c r="A29050" s="174"/>
    </row>
    <row r="29051" spans="1:1">
      <c r="A29051" s="174"/>
    </row>
    <row r="29052" spans="1:1">
      <c r="A29052" s="174"/>
    </row>
    <row r="29053" spans="1:1">
      <c r="A29053" s="174"/>
    </row>
    <row r="29054" spans="1:1">
      <c r="A29054" s="174"/>
    </row>
    <row r="29055" spans="1:1">
      <c r="A29055" s="174"/>
    </row>
    <row r="29056" spans="1:1">
      <c r="A29056" s="174"/>
    </row>
    <row r="29057" spans="1:1">
      <c r="A29057" s="174"/>
    </row>
    <row r="29058" spans="1:1">
      <c r="A29058" s="174"/>
    </row>
    <row r="29059" spans="1:1">
      <c r="A29059" s="174"/>
    </row>
    <row r="29060" spans="1:1">
      <c r="A29060" s="174"/>
    </row>
    <row r="29061" spans="1:1">
      <c r="A29061" s="174"/>
    </row>
    <row r="29062" spans="1:1">
      <c r="A29062" s="174"/>
    </row>
    <row r="29063" spans="1:1">
      <c r="A29063" s="174"/>
    </row>
    <row r="29064" spans="1:1">
      <c r="A29064" s="174"/>
    </row>
    <row r="29065" spans="1:1">
      <c r="A29065" s="174"/>
    </row>
    <row r="29066" spans="1:1">
      <c r="A29066" s="174"/>
    </row>
    <row r="29067" spans="1:1">
      <c r="A29067" s="174"/>
    </row>
    <row r="29068" spans="1:1">
      <c r="A29068" s="174"/>
    </row>
    <row r="29069" spans="1:1">
      <c r="A29069" s="174"/>
    </row>
    <row r="29070" spans="1:1">
      <c r="A29070" s="174"/>
    </row>
    <row r="29071" spans="1:1">
      <c r="A29071" s="174"/>
    </row>
    <row r="29072" spans="1:1">
      <c r="A29072" s="174"/>
    </row>
    <row r="29073" spans="1:1">
      <c r="A29073" s="174"/>
    </row>
    <row r="29074" spans="1:1">
      <c r="A29074" s="174"/>
    </row>
    <row r="29075" spans="1:1">
      <c r="A29075" s="174"/>
    </row>
    <row r="29076" spans="1:1">
      <c r="A29076" s="174"/>
    </row>
    <row r="29077" spans="1:1">
      <c r="A29077" s="174"/>
    </row>
    <row r="29078" spans="1:1">
      <c r="A29078" s="174"/>
    </row>
    <row r="29079" spans="1:1">
      <c r="A29079" s="174"/>
    </row>
    <row r="29080" spans="1:1">
      <c r="A29080" s="174"/>
    </row>
    <row r="29081" spans="1:1">
      <c r="A29081" s="174"/>
    </row>
    <row r="29082" spans="1:1">
      <c r="A29082" s="174"/>
    </row>
    <row r="29083" spans="1:1">
      <c r="A29083" s="174"/>
    </row>
    <row r="29084" spans="1:1">
      <c r="A29084" s="174"/>
    </row>
    <row r="29085" spans="1:1">
      <c r="A29085" s="174"/>
    </row>
    <row r="29086" spans="1:1">
      <c r="A29086" s="174"/>
    </row>
    <row r="29087" spans="1:1">
      <c r="A29087" s="174"/>
    </row>
    <row r="29088" spans="1:1">
      <c r="A29088" s="174"/>
    </row>
    <row r="29089" spans="1:1">
      <c r="A29089" s="174"/>
    </row>
    <row r="29090" spans="1:1">
      <c r="A29090" s="174"/>
    </row>
    <row r="29091" spans="1:1">
      <c r="A29091" s="174"/>
    </row>
    <row r="29092" spans="1:1">
      <c r="A29092" s="174"/>
    </row>
    <row r="29093" spans="1:1">
      <c r="A29093" s="174"/>
    </row>
    <row r="29094" spans="1:1">
      <c r="A29094" s="174"/>
    </row>
    <row r="29095" spans="1:1">
      <c r="A29095" s="174"/>
    </row>
    <row r="29096" spans="1:1">
      <c r="A29096" s="174"/>
    </row>
    <row r="29097" spans="1:1">
      <c r="A29097" s="174"/>
    </row>
    <row r="29098" spans="1:1">
      <c r="A29098" s="174"/>
    </row>
    <row r="29099" spans="1:1">
      <c r="A29099" s="174"/>
    </row>
    <row r="29100" spans="1:1">
      <c r="A29100" s="174"/>
    </row>
    <row r="29101" spans="1:1">
      <c r="A29101" s="174"/>
    </row>
    <row r="29102" spans="1:1">
      <c r="A29102" s="174"/>
    </row>
    <row r="29103" spans="1:1">
      <c r="A29103" s="174"/>
    </row>
    <row r="29104" spans="1:1">
      <c r="A29104" s="174"/>
    </row>
    <row r="29105" spans="1:1">
      <c r="A29105" s="174"/>
    </row>
    <row r="29106" spans="1:1">
      <c r="A29106" s="174"/>
    </row>
    <row r="29107" spans="1:1">
      <c r="A29107" s="174"/>
    </row>
    <row r="29108" spans="1:1">
      <c r="A29108" s="174"/>
    </row>
    <row r="29109" spans="1:1">
      <c r="A29109" s="174"/>
    </row>
    <row r="29110" spans="1:1">
      <c r="A29110" s="174"/>
    </row>
    <row r="29111" spans="1:1">
      <c r="A29111" s="174"/>
    </row>
    <row r="29112" spans="1:1">
      <c r="A29112" s="174"/>
    </row>
    <row r="29113" spans="1:1">
      <c r="A29113" s="174"/>
    </row>
    <row r="29114" spans="1:1">
      <c r="A29114" s="174"/>
    </row>
    <row r="29115" spans="1:1">
      <c r="A29115" s="174"/>
    </row>
    <row r="29116" spans="1:1">
      <c r="A29116" s="174"/>
    </row>
    <row r="29117" spans="1:1">
      <c r="A29117" s="174"/>
    </row>
    <row r="29118" spans="1:1">
      <c r="A29118" s="174"/>
    </row>
    <row r="29119" spans="1:1">
      <c r="A29119" s="174"/>
    </row>
    <row r="29120" spans="1:1">
      <c r="A29120" s="174"/>
    </row>
    <row r="29121" spans="1:1">
      <c r="A29121" s="174"/>
    </row>
    <row r="29122" spans="1:1">
      <c r="A29122" s="174"/>
    </row>
    <row r="29123" spans="1:1">
      <c r="A29123" s="174"/>
    </row>
    <row r="29124" spans="1:1">
      <c r="A29124" s="174"/>
    </row>
    <row r="29125" spans="1:1">
      <c r="A29125" s="174"/>
    </row>
    <row r="29126" spans="1:1">
      <c r="A29126" s="174"/>
    </row>
    <row r="29127" spans="1:1">
      <c r="A29127" s="174"/>
    </row>
    <row r="29128" spans="1:1">
      <c r="A29128" s="174"/>
    </row>
    <row r="29129" spans="1:1">
      <c r="A29129" s="174"/>
    </row>
    <row r="29130" spans="1:1">
      <c r="A29130" s="174"/>
    </row>
    <row r="29131" spans="1:1">
      <c r="A29131" s="174"/>
    </row>
    <row r="29132" spans="1:1">
      <c r="A29132" s="174"/>
    </row>
    <row r="29133" spans="1:1">
      <c r="A29133" s="174"/>
    </row>
    <row r="29134" spans="1:1">
      <c r="A29134" s="174"/>
    </row>
    <row r="29135" spans="1:1">
      <c r="A29135" s="174"/>
    </row>
    <row r="29136" spans="1:1">
      <c r="A29136" s="174"/>
    </row>
    <row r="29137" spans="1:1">
      <c r="A29137" s="174"/>
    </row>
    <row r="29138" spans="1:1">
      <c r="A29138" s="174"/>
    </row>
    <row r="29139" spans="1:1">
      <c r="A29139" s="174"/>
    </row>
    <row r="29140" spans="1:1">
      <c r="A29140" s="174"/>
    </row>
    <row r="29141" spans="1:1">
      <c r="A29141" s="174"/>
    </row>
    <row r="29142" spans="1:1">
      <c r="A29142" s="174"/>
    </row>
    <row r="29143" spans="1:1">
      <c r="A29143" s="174"/>
    </row>
    <row r="29144" spans="1:1">
      <c r="A29144" s="174"/>
    </row>
    <row r="29145" spans="1:1">
      <c r="A29145" s="174"/>
    </row>
    <row r="29146" spans="1:1">
      <c r="A29146" s="174"/>
    </row>
    <row r="29147" spans="1:1">
      <c r="A29147" s="174"/>
    </row>
    <row r="29148" spans="1:1">
      <c r="A29148" s="174"/>
    </row>
    <row r="29149" spans="1:1">
      <c r="A29149" s="174"/>
    </row>
    <row r="29150" spans="1:1">
      <c r="A29150" s="174"/>
    </row>
    <row r="29151" spans="1:1">
      <c r="A29151" s="174"/>
    </row>
    <row r="29152" spans="1:1">
      <c r="A29152" s="174"/>
    </row>
    <row r="29153" spans="1:1">
      <c r="A29153" s="174"/>
    </row>
    <row r="29154" spans="1:1">
      <c r="A29154" s="174"/>
    </row>
    <row r="29155" spans="1:1">
      <c r="A29155" s="174"/>
    </row>
    <row r="29156" spans="1:1">
      <c r="A29156" s="174"/>
    </row>
    <row r="29157" spans="1:1">
      <c r="A29157" s="174"/>
    </row>
    <row r="29158" spans="1:1">
      <c r="A29158" s="174"/>
    </row>
    <row r="29159" spans="1:1">
      <c r="A29159" s="174"/>
    </row>
    <row r="29160" spans="1:1">
      <c r="A29160" s="174"/>
    </row>
    <row r="29161" spans="1:1">
      <c r="A29161" s="174"/>
    </row>
    <row r="29162" spans="1:1">
      <c r="A29162" s="174"/>
    </row>
    <row r="29163" spans="1:1">
      <c r="A29163" s="174"/>
    </row>
    <row r="29164" spans="1:1">
      <c r="A29164" s="174"/>
    </row>
    <row r="29165" spans="1:1">
      <c r="A29165" s="174"/>
    </row>
    <row r="29166" spans="1:1">
      <c r="A29166" s="174"/>
    </row>
    <row r="29167" spans="1:1">
      <c r="A29167" s="174"/>
    </row>
    <row r="29168" spans="1:1">
      <c r="A29168" s="174"/>
    </row>
    <row r="29169" spans="1:1">
      <c r="A29169" s="174"/>
    </row>
    <row r="29170" spans="1:1">
      <c r="A29170" s="174"/>
    </row>
    <row r="29171" spans="1:1">
      <c r="A29171" s="174"/>
    </row>
    <row r="29172" spans="1:1">
      <c r="A29172" s="174"/>
    </row>
    <row r="29173" spans="1:1">
      <c r="A29173" s="174"/>
    </row>
    <row r="29174" spans="1:1">
      <c r="A29174" s="174"/>
    </row>
    <row r="29175" spans="1:1">
      <c r="A29175" s="174"/>
    </row>
    <row r="29176" spans="1:1">
      <c r="A29176" s="174"/>
    </row>
    <row r="29177" spans="1:1">
      <c r="A29177" s="174"/>
    </row>
    <row r="29178" spans="1:1">
      <c r="A29178" s="174"/>
    </row>
    <row r="29179" spans="1:1">
      <c r="A29179" s="174"/>
    </row>
    <row r="29180" spans="1:1">
      <c r="A29180" s="174"/>
    </row>
    <row r="29181" spans="1:1">
      <c r="A29181" s="174"/>
    </row>
    <row r="29182" spans="1:1">
      <c r="A29182" s="174"/>
    </row>
    <row r="29183" spans="1:1">
      <c r="A29183" s="174"/>
    </row>
    <row r="29184" spans="1:1">
      <c r="A29184" s="174"/>
    </row>
    <row r="29185" spans="1:1">
      <c r="A29185" s="174"/>
    </row>
    <row r="29186" spans="1:1">
      <c r="A29186" s="174"/>
    </row>
    <row r="29187" spans="1:1">
      <c r="A29187" s="174"/>
    </row>
    <row r="29188" spans="1:1">
      <c r="A29188" s="174"/>
    </row>
    <row r="29189" spans="1:1">
      <c r="A29189" s="174"/>
    </row>
    <row r="29190" spans="1:1">
      <c r="A29190" s="174"/>
    </row>
    <row r="29191" spans="1:1">
      <c r="A29191" s="174"/>
    </row>
    <row r="29192" spans="1:1">
      <c r="A29192" s="174"/>
    </row>
    <row r="29193" spans="1:1">
      <c r="A29193" s="174"/>
    </row>
    <row r="29194" spans="1:1">
      <c r="A29194" s="174"/>
    </row>
    <row r="29195" spans="1:1">
      <c r="A29195" s="174"/>
    </row>
    <row r="29196" spans="1:1">
      <c r="A29196" s="174"/>
    </row>
    <row r="29197" spans="1:1">
      <c r="A29197" s="174"/>
    </row>
    <row r="29198" spans="1:1">
      <c r="A29198" s="174"/>
    </row>
    <row r="29199" spans="1:1">
      <c r="A29199" s="174"/>
    </row>
    <row r="29200" spans="1:1">
      <c r="A29200" s="174"/>
    </row>
    <row r="29201" spans="1:1">
      <c r="A29201" s="174"/>
    </row>
    <row r="29202" spans="1:1">
      <c r="A29202" s="174"/>
    </row>
    <row r="29203" spans="1:1">
      <c r="A29203" s="174"/>
    </row>
    <row r="29204" spans="1:1">
      <c r="A29204" s="174"/>
    </row>
    <row r="29205" spans="1:1">
      <c r="A29205" s="174"/>
    </row>
    <row r="29206" spans="1:1">
      <c r="A29206" s="174"/>
    </row>
    <row r="29207" spans="1:1">
      <c r="A29207" s="174"/>
    </row>
    <row r="29208" spans="1:1">
      <c r="A29208" s="174"/>
    </row>
    <row r="29209" spans="1:1">
      <c r="A29209" s="174"/>
    </row>
    <row r="29210" spans="1:1">
      <c r="A29210" s="174"/>
    </row>
    <row r="29211" spans="1:1">
      <c r="A29211" s="174"/>
    </row>
    <row r="29212" spans="1:1">
      <c r="A29212" s="174"/>
    </row>
    <row r="29213" spans="1:1">
      <c r="A29213" s="174"/>
    </row>
    <row r="29214" spans="1:1">
      <c r="A29214" s="174"/>
    </row>
    <row r="29215" spans="1:1">
      <c r="A29215" s="174"/>
    </row>
    <row r="29216" spans="1:1">
      <c r="A29216" s="174"/>
    </row>
    <row r="29217" spans="1:1">
      <c r="A29217" s="174"/>
    </row>
    <row r="29218" spans="1:1">
      <c r="A29218" s="174"/>
    </row>
    <row r="29219" spans="1:1">
      <c r="A29219" s="174"/>
    </row>
    <row r="29220" spans="1:1">
      <c r="A29220" s="174"/>
    </row>
    <row r="29221" spans="1:1">
      <c r="A29221" s="174"/>
    </row>
    <row r="29222" spans="1:1">
      <c r="A29222" s="174"/>
    </row>
    <row r="29223" spans="1:1">
      <c r="A29223" s="174"/>
    </row>
    <row r="29224" spans="1:1">
      <c r="A29224" s="174"/>
    </row>
    <row r="29225" spans="1:1">
      <c r="A29225" s="174"/>
    </row>
    <row r="29226" spans="1:1">
      <c r="A29226" s="174"/>
    </row>
    <row r="29227" spans="1:1">
      <c r="A29227" s="174"/>
    </row>
    <row r="29228" spans="1:1">
      <c r="A29228" s="174"/>
    </row>
    <row r="29229" spans="1:1">
      <c r="A29229" s="174"/>
    </row>
    <row r="29230" spans="1:1">
      <c r="A29230" s="174"/>
    </row>
    <row r="29231" spans="1:1">
      <c r="A29231" s="174"/>
    </row>
    <row r="29232" spans="1:1">
      <c r="A29232" s="174"/>
    </row>
    <row r="29233" spans="1:1">
      <c r="A29233" s="174"/>
    </row>
    <row r="29234" spans="1:1">
      <c r="A29234" s="174"/>
    </row>
    <row r="29235" spans="1:1">
      <c r="A29235" s="174"/>
    </row>
    <row r="29236" spans="1:1">
      <c r="A29236" s="174"/>
    </row>
    <row r="29237" spans="1:1">
      <c r="A29237" s="174"/>
    </row>
    <row r="29238" spans="1:1">
      <c r="A29238" s="174"/>
    </row>
    <row r="29239" spans="1:1">
      <c r="A29239" s="174"/>
    </row>
    <row r="29240" spans="1:1">
      <c r="A29240" s="174"/>
    </row>
    <row r="29241" spans="1:1">
      <c r="A29241" s="174"/>
    </row>
    <row r="29242" spans="1:1">
      <c r="A29242" s="174"/>
    </row>
    <row r="29243" spans="1:1">
      <c r="A29243" s="174"/>
    </row>
    <row r="29244" spans="1:1">
      <c r="A29244" s="174"/>
    </row>
    <row r="29245" spans="1:1">
      <c r="A29245" s="174"/>
    </row>
    <row r="29246" spans="1:1">
      <c r="A29246" s="174"/>
    </row>
    <row r="29247" spans="1:1">
      <c r="A29247" s="174"/>
    </row>
    <row r="29248" spans="1:1">
      <c r="A29248" s="174"/>
    </row>
    <row r="29249" spans="1:1">
      <c r="A29249" s="174"/>
    </row>
    <row r="29250" spans="1:1">
      <c r="A29250" s="174"/>
    </row>
    <row r="29251" spans="1:1">
      <c r="A29251" s="174"/>
    </row>
    <row r="29252" spans="1:1">
      <c r="A29252" s="174"/>
    </row>
    <row r="29253" spans="1:1">
      <c r="A29253" s="174"/>
    </row>
    <row r="29254" spans="1:1">
      <c r="A29254" s="174"/>
    </row>
    <row r="29255" spans="1:1">
      <c r="A29255" s="174"/>
    </row>
    <row r="29256" spans="1:1">
      <c r="A29256" s="174"/>
    </row>
    <row r="29257" spans="1:1">
      <c r="A29257" s="174"/>
    </row>
    <row r="29258" spans="1:1">
      <c r="A29258" s="174"/>
    </row>
    <row r="29259" spans="1:1">
      <c r="A29259" s="174"/>
    </row>
    <row r="29260" spans="1:1">
      <c r="A29260" s="174"/>
    </row>
    <row r="29261" spans="1:1">
      <c r="A29261" s="174"/>
    </row>
    <row r="29262" spans="1:1">
      <c r="A29262" s="174"/>
    </row>
    <row r="29263" spans="1:1">
      <c r="A29263" s="174"/>
    </row>
    <row r="29264" spans="1:1">
      <c r="A29264" s="174"/>
    </row>
    <row r="29265" spans="1:1">
      <c r="A29265" s="174"/>
    </row>
    <row r="29266" spans="1:1">
      <c r="A29266" s="174"/>
    </row>
    <row r="29267" spans="1:1">
      <c r="A29267" s="174"/>
    </row>
    <row r="29268" spans="1:1">
      <c r="A29268" s="174"/>
    </row>
    <row r="29269" spans="1:1">
      <c r="A29269" s="174"/>
    </row>
    <row r="29270" spans="1:1">
      <c r="A29270" s="174"/>
    </row>
    <row r="29271" spans="1:1">
      <c r="A29271" s="174"/>
    </row>
    <row r="29272" spans="1:1">
      <c r="A29272" s="174"/>
    </row>
    <row r="29273" spans="1:1">
      <c r="A29273" s="174"/>
    </row>
    <row r="29274" spans="1:1">
      <c r="A29274" s="174"/>
    </row>
    <row r="29275" spans="1:1">
      <c r="A29275" s="174"/>
    </row>
    <row r="29276" spans="1:1">
      <c r="A29276" s="174"/>
    </row>
    <row r="29277" spans="1:1">
      <c r="A29277" s="174"/>
    </row>
    <row r="29278" spans="1:1">
      <c r="A29278" s="174"/>
    </row>
    <row r="29279" spans="1:1">
      <c r="A29279" s="174"/>
    </row>
    <row r="29280" spans="1:1">
      <c r="A29280" s="174"/>
    </row>
    <row r="29281" spans="1:1">
      <c r="A29281" s="174"/>
    </row>
    <row r="29282" spans="1:1">
      <c r="A29282" s="174"/>
    </row>
    <row r="29283" spans="1:1">
      <c r="A29283" s="174"/>
    </row>
    <row r="29284" spans="1:1">
      <c r="A29284" s="174"/>
    </row>
    <row r="29285" spans="1:1">
      <c r="A29285" s="174"/>
    </row>
    <row r="29286" spans="1:1">
      <c r="A29286" s="174"/>
    </row>
    <row r="29287" spans="1:1">
      <c r="A29287" s="174"/>
    </row>
    <row r="29288" spans="1:1">
      <c r="A29288" s="174"/>
    </row>
    <row r="29289" spans="1:1">
      <c r="A29289" s="174"/>
    </row>
    <row r="29290" spans="1:1">
      <c r="A29290" s="174"/>
    </row>
    <row r="29291" spans="1:1">
      <c r="A29291" s="174"/>
    </row>
    <row r="29292" spans="1:1">
      <c r="A29292" s="174"/>
    </row>
    <row r="29293" spans="1:1">
      <c r="A29293" s="174"/>
    </row>
    <row r="29294" spans="1:1">
      <c r="A29294" s="174"/>
    </row>
    <row r="29295" spans="1:1">
      <c r="A29295" s="174"/>
    </row>
    <row r="29296" spans="1:1">
      <c r="A29296" s="174"/>
    </row>
    <row r="29297" spans="1:1">
      <c r="A29297" s="174"/>
    </row>
    <row r="29298" spans="1:1">
      <c r="A29298" s="174"/>
    </row>
    <row r="29299" spans="1:1">
      <c r="A29299" s="174"/>
    </row>
    <row r="29300" spans="1:1">
      <c r="A29300" s="174"/>
    </row>
    <row r="29301" spans="1:1">
      <c r="A29301" s="174"/>
    </row>
    <row r="29302" spans="1:1">
      <c r="A29302" s="174"/>
    </row>
    <row r="29303" spans="1:1">
      <c r="A29303" s="174"/>
    </row>
    <row r="29304" spans="1:1">
      <c r="A29304" s="174"/>
    </row>
    <row r="29305" spans="1:1">
      <c r="A29305" s="174"/>
    </row>
    <row r="29306" spans="1:1">
      <c r="A29306" s="174"/>
    </row>
    <row r="29307" spans="1:1">
      <c r="A29307" s="174"/>
    </row>
    <row r="29308" spans="1:1">
      <c r="A29308" s="174"/>
    </row>
    <row r="29309" spans="1:1">
      <c r="A29309" s="174"/>
    </row>
    <row r="29310" spans="1:1">
      <c r="A29310" s="174"/>
    </row>
    <row r="29311" spans="1:1">
      <c r="A29311" s="174"/>
    </row>
    <row r="29312" spans="1:1">
      <c r="A29312" s="174"/>
    </row>
    <row r="29313" spans="1:1">
      <c r="A29313" s="174"/>
    </row>
    <row r="29314" spans="1:1">
      <c r="A29314" s="174"/>
    </row>
    <row r="29315" spans="1:1">
      <c r="A29315" s="174"/>
    </row>
    <row r="29316" spans="1:1">
      <c r="A29316" s="174"/>
    </row>
    <row r="29317" spans="1:1">
      <c r="A29317" s="174"/>
    </row>
    <row r="29318" spans="1:1">
      <c r="A29318" s="174"/>
    </row>
    <row r="29319" spans="1:1">
      <c r="A29319" s="174"/>
    </row>
    <row r="29320" spans="1:1">
      <c r="A29320" s="174"/>
    </row>
    <row r="29321" spans="1:1">
      <c r="A29321" s="174"/>
    </row>
    <row r="29322" spans="1:1">
      <c r="A29322" s="174"/>
    </row>
    <row r="29323" spans="1:1">
      <c r="A29323" s="174"/>
    </row>
    <row r="29324" spans="1:1">
      <c r="A29324" s="174"/>
    </row>
    <row r="29325" spans="1:1">
      <c r="A29325" s="174"/>
    </row>
    <row r="29326" spans="1:1">
      <c r="A29326" s="174"/>
    </row>
    <row r="29327" spans="1:1">
      <c r="A29327" s="174"/>
    </row>
    <row r="29328" spans="1:1">
      <c r="A29328" s="174"/>
    </row>
    <row r="29329" spans="1:1">
      <c r="A29329" s="174"/>
    </row>
    <row r="29330" spans="1:1">
      <c r="A29330" s="174"/>
    </row>
    <row r="29331" spans="1:1">
      <c r="A29331" s="174"/>
    </row>
    <row r="29332" spans="1:1">
      <c r="A29332" s="174"/>
    </row>
    <row r="29333" spans="1:1">
      <c r="A29333" s="174"/>
    </row>
    <row r="29334" spans="1:1">
      <c r="A29334" s="174"/>
    </row>
    <row r="29335" spans="1:1">
      <c r="A29335" s="174"/>
    </row>
    <row r="29336" spans="1:1">
      <c r="A29336" s="174"/>
    </row>
    <row r="29337" spans="1:1">
      <c r="A29337" s="174"/>
    </row>
    <row r="29338" spans="1:1">
      <c r="A29338" s="174"/>
    </row>
    <row r="29339" spans="1:1">
      <c r="A29339" s="174"/>
    </row>
    <row r="29340" spans="1:1">
      <c r="A29340" s="174"/>
    </row>
    <row r="29341" spans="1:1">
      <c r="A29341" s="174"/>
    </row>
    <row r="29342" spans="1:1">
      <c r="A29342" s="174"/>
    </row>
    <row r="29343" spans="1:1">
      <c r="A29343" s="174"/>
    </row>
    <row r="29344" spans="1:1">
      <c r="A29344" s="174"/>
    </row>
    <row r="29345" spans="1:1">
      <c r="A29345" s="174"/>
    </row>
    <row r="29346" spans="1:1">
      <c r="A29346" s="174"/>
    </row>
    <row r="29347" spans="1:1">
      <c r="A29347" s="174"/>
    </row>
    <row r="29348" spans="1:1">
      <c r="A29348" s="174"/>
    </row>
    <row r="29349" spans="1:1">
      <c r="A29349" s="174"/>
    </row>
    <row r="29350" spans="1:1">
      <c r="A29350" s="174"/>
    </row>
    <row r="29351" spans="1:1">
      <c r="A29351" s="174"/>
    </row>
    <row r="29352" spans="1:1">
      <c r="A29352" s="174"/>
    </row>
    <row r="29353" spans="1:1">
      <c r="A29353" s="174"/>
    </row>
    <row r="29354" spans="1:1">
      <c r="A29354" s="174"/>
    </row>
    <row r="29355" spans="1:1">
      <c r="A29355" s="174"/>
    </row>
    <row r="29356" spans="1:1">
      <c r="A29356" s="174"/>
    </row>
    <row r="29357" spans="1:1">
      <c r="A29357" s="174"/>
    </row>
    <row r="29358" spans="1:1">
      <c r="A29358" s="174"/>
    </row>
    <row r="29359" spans="1:1">
      <c r="A29359" s="174"/>
    </row>
    <row r="29360" spans="1:1">
      <c r="A29360" s="174"/>
    </row>
    <row r="29361" spans="1:1">
      <c r="A29361" s="174"/>
    </row>
    <row r="29362" spans="1:1">
      <c r="A29362" s="174"/>
    </row>
    <row r="29363" spans="1:1">
      <c r="A29363" s="174"/>
    </row>
    <row r="29364" spans="1:1">
      <c r="A29364" s="174"/>
    </row>
    <row r="29365" spans="1:1">
      <c r="A29365" s="174"/>
    </row>
    <row r="29366" spans="1:1">
      <c r="A29366" s="174"/>
    </row>
    <row r="29367" spans="1:1">
      <c r="A29367" s="174"/>
    </row>
    <row r="29368" spans="1:1">
      <c r="A29368" s="174"/>
    </row>
    <row r="29369" spans="1:1">
      <c r="A29369" s="174"/>
    </row>
    <row r="29370" spans="1:1">
      <c r="A29370" s="174"/>
    </row>
    <row r="29371" spans="1:1">
      <c r="A29371" s="174"/>
    </row>
    <row r="29372" spans="1:1">
      <c r="A29372" s="174"/>
    </row>
    <row r="29373" spans="1:1">
      <c r="A29373" s="174"/>
    </row>
    <row r="29374" spans="1:1">
      <c r="A29374" s="174"/>
    </row>
    <row r="29375" spans="1:1">
      <c r="A29375" s="174"/>
    </row>
    <row r="29376" spans="1:1">
      <c r="A29376" s="174"/>
    </row>
    <row r="29377" spans="1:1">
      <c r="A29377" s="174"/>
    </row>
    <row r="29378" spans="1:1">
      <c r="A29378" s="174"/>
    </row>
    <row r="29379" spans="1:1">
      <c r="A29379" s="174"/>
    </row>
    <row r="29380" spans="1:1">
      <c r="A29380" s="174"/>
    </row>
    <row r="29381" spans="1:1">
      <c r="A29381" s="174"/>
    </row>
    <row r="29382" spans="1:1">
      <c r="A29382" s="174"/>
    </row>
    <row r="29383" spans="1:1">
      <c r="A29383" s="174"/>
    </row>
    <row r="29384" spans="1:1">
      <c r="A29384" s="174"/>
    </row>
    <row r="29385" spans="1:1">
      <c r="A29385" s="174"/>
    </row>
    <row r="29386" spans="1:1">
      <c r="A29386" s="174"/>
    </row>
    <row r="29387" spans="1:1">
      <c r="A29387" s="174"/>
    </row>
    <row r="29388" spans="1:1">
      <c r="A29388" s="174"/>
    </row>
    <row r="29389" spans="1:1">
      <c r="A29389" s="174"/>
    </row>
    <row r="29390" spans="1:1">
      <c r="A29390" s="174"/>
    </row>
    <row r="29391" spans="1:1">
      <c r="A29391" s="174"/>
    </row>
    <row r="29392" spans="1:1">
      <c r="A29392" s="174"/>
    </row>
    <row r="29393" spans="1:1">
      <c r="A29393" s="174"/>
    </row>
    <row r="29394" spans="1:1">
      <c r="A29394" s="174"/>
    </row>
    <row r="29395" spans="1:1">
      <c r="A29395" s="174"/>
    </row>
    <row r="29396" spans="1:1">
      <c r="A29396" s="174"/>
    </row>
    <row r="29397" spans="1:1">
      <c r="A29397" s="174"/>
    </row>
    <row r="29398" spans="1:1">
      <c r="A29398" s="174"/>
    </row>
    <row r="29399" spans="1:1">
      <c r="A29399" s="174"/>
    </row>
    <row r="29400" spans="1:1">
      <c r="A29400" s="174"/>
    </row>
    <row r="29401" spans="1:1">
      <c r="A29401" s="174"/>
    </row>
    <row r="29402" spans="1:1">
      <c r="A29402" s="174"/>
    </row>
    <row r="29403" spans="1:1">
      <c r="A29403" s="174"/>
    </row>
    <row r="29404" spans="1:1">
      <c r="A29404" s="174"/>
    </row>
    <row r="29405" spans="1:1">
      <c r="A29405" s="174"/>
    </row>
    <row r="29406" spans="1:1">
      <c r="A29406" s="174"/>
    </row>
    <row r="29407" spans="1:1">
      <c r="A29407" s="174"/>
    </row>
    <row r="29408" spans="1:1">
      <c r="A29408" s="174"/>
    </row>
    <row r="29409" spans="1:1">
      <c r="A29409" s="174"/>
    </row>
    <row r="29410" spans="1:1">
      <c r="A29410" s="174"/>
    </row>
    <row r="29411" spans="1:1">
      <c r="A29411" s="174"/>
    </row>
    <row r="29412" spans="1:1">
      <c r="A29412" s="174"/>
    </row>
    <row r="29413" spans="1:1">
      <c r="A29413" s="174"/>
    </row>
    <row r="29414" spans="1:1">
      <c r="A29414" s="174"/>
    </row>
    <row r="29415" spans="1:1">
      <c r="A29415" s="174"/>
    </row>
    <row r="29416" spans="1:1">
      <c r="A29416" s="174"/>
    </row>
    <row r="29417" spans="1:1">
      <c r="A29417" s="174"/>
    </row>
    <row r="29418" spans="1:1">
      <c r="A29418" s="174"/>
    </row>
    <row r="29419" spans="1:1">
      <c r="A29419" s="174"/>
    </row>
    <row r="29420" spans="1:1">
      <c r="A29420" s="174"/>
    </row>
    <row r="29421" spans="1:1">
      <c r="A29421" s="174"/>
    </row>
    <row r="29422" spans="1:1">
      <c r="A29422" s="174"/>
    </row>
    <row r="29423" spans="1:1">
      <c r="A29423" s="174"/>
    </row>
    <row r="29424" spans="1:1">
      <c r="A29424" s="174"/>
    </row>
    <row r="29425" spans="1:1">
      <c r="A29425" s="174"/>
    </row>
    <row r="29426" spans="1:1">
      <c r="A29426" s="174"/>
    </row>
    <row r="29427" spans="1:1">
      <c r="A29427" s="174"/>
    </row>
    <row r="29428" spans="1:1">
      <c r="A29428" s="174"/>
    </row>
    <row r="29429" spans="1:1">
      <c r="A29429" s="174"/>
    </row>
    <row r="29430" spans="1:1">
      <c r="A29430" s="174"/>
    </row>
    <row r="29431" spans="1:1">
      <c r="A29431" s="174"/>
    </row>
    <row r="29432" spans="1:1">
      <c r="A29432" s="174"/>
    </row>
    <row r="29433" spans="1:1">
      <c r="A29433" s="174"/>
    </row>
    <row r="29434" spans="1:1">
      <c r="A29434" s="174"/>
    </row>
    <row r="29435" spans="1:1">
      <c r="A29435" s="174"/>
    </row>
    <row r="29436" spans="1:1">
      <c r="A29436" s="174"/>
    </row>
    <row r="29437" spans="1:1">
      <c r="A29437" s="174"/>
    </row>
    <row r="29438" spans="1:1">
      <c r="A29438" s="174"/>
    </row>
    <row r="29439" spans="1:1">
      <c r="A29439" s="174"/>
    </row>
    <row r="29440" spans="1:1">
      <c r="A29440" s="174"/>
    </row>
    <row r="29441" spans="1:1">
      <c r="A29441" s="174"/>
    </row>
    <row r="29442" spans="1:1">
      <c r="A29442" s="174"/>
    </row>
    <row r="29443" spans="1:1">
      <c r="A29443" s="174"/>
    </row>
    <row r="29444" spans="1:1">
      <c r="A29444" s="174"/>
    </row>
    <row r="29445" spans="1:1">
      <c r="A29445" s="174"/>
    </row>
    <row r="29446" spans="1:1">
      <c r="A29446" s="174"/>
    </row>
    <row r="29447" spans="1:1">
      <c r="A29447" s="174"/>
    </row>
    <row r="29448" spans="1:1">
      <c r="A29448" s="174"/>
    </row>
    <row r="29449" spans="1:1">
      <c r="A29449" s="174"/>
    </row>
    <row r="29450" spans="1:1">
      <c r="A29450" s="174"/>
    </row>
    <row r="29451" spans="1:1">
      <c r="A29451" s="174"/>
    </row>
    <row r="29452" spans="1:1">
      <c r="A29452" s="174"/>
    </row>
    <row r="29453" spans="1:1">
      <c r="A29453" s="174"/>
    </row>
    <row r="29454" spans="1:1">
      <c r="A29454" s="174"/>
    </row>
    <row r="29455" spans="1:1">
      <c r="A29455" s="174"/>
    </row>
    <row r="29456" spans="1:1">
      <c r="A29456" s="174"/>
    </row>
    <row r="29457" spans="1:1">
      <c r="A29457" s="174"/>
    </row>
    <row r="29458" spans="1:1">
      <c r="A29458" s="174"/>
    </row>
    <row r="29459" spans="1:1">
      <c r="A29459" s="174"/>
    </row>
    <row r="29460" spans="1:1">
      <c r="A29460" s="174"/>
    </row>
    <row r="29461" spans="1:1">
      <c r="A29461" s="174"/>
    </row>
    <row r="29462" spans="1:1">
      <c r="A29462" s="174"/>
    </row>
    <row r="29463" spans="1:1">
      <c r="A29463" s="174"/>
    </row>
    <row r="29464" spans="1:1">
      <c r="A29464" s="174"/>
    </row>
    <row r="29465" spans="1:1">
      <c r="A29465" s="174"/>
    </row>
    <row r="29466" spans="1:1">
      <c r="A29466" s="174"/>
    </row>
    <row r="29467" spans="1:1">
      <c r="A29467" s="174"/>
    </row>
    <row r="29468" spans="1:1">
      <c r="A29468" s="174"/>
    </row>
    <row r="29469" spans="1:1">
      <c r="A29469" s="174"/>
    </row>
    <row r="29470" spans="1:1">
      <c r="A29470" s="174"/>
    </row>
    <row r="29471" spans="1:1">
      <c r="A29471" s="174"/>
    </row>
    <row r="29472" spans="1:1">
      <c r="A29472" s="174"/>
    </row>
    <row r="29473" spans="1:1">
      <c r="A29473" s="174"/>
    </row>
    <row r="29474" spans="1:1">
      <c r="A29474" s="174"/>
    </row>
    <row r="29475" spans="1:1">
      <c r="A29475" s="174"/>
    </row>
    <row r="29476" spans="1:1">
      <c r="A29476" s="174"/>
    </row>
    <row r="29477" spans="1:1">
      <c r="A29477" s="174"/>
    </row>
    <row r="29478" spans="1:1">
      <c r="A29478" s="174"/>
    </row>
    <row r="29479" spans="1:1">
      <c r="A29479" s="174"/>
    </row>
    <row r="29480" spans="1:1">
      <c r="A29480" s="174"/>
    </row>
    <row r="29481" spans="1:1">
      <c r="A29481" s="174"/>
    </row>
    <row r="29482" spans="1:1">
      <c r="A29482" s="174"/>
    </row>
    <row r="29483" spans="1:1">
      <c r="A29483" s="174"/>
    </row>
    <row r="29484" spans="1:1">
      <c r="A29484" s="174"/>
    </row>
    <row r="29485" spans="1:1">
      <c r="A29485" s="174"/>
    </row>
    <row r="29486" spans="1:1">
      <c r="A29486" s="174"/>
    </row>
    <row r="29487" spans="1:1">
      <c r="A29487" s="174"/>
    </row>
    <row r="29488" spans="1:1">
      <c r="A29488" s="174"/>
    </row>
    <row r="29489" spans="1:1">
      <c r="A29489" s="174"/>
    </row>
    <row r="29490" spans="1:1">
      <c r="A29490" s="174"/>
    </row>
    <row r="29491" spans="1:1">
      <c r="A29491" s="174"/>
    </row>
    <row r="29492" spans="1:1">
      <c r="A29492" s="174"/>
    </row>
    <row r="29493" spans="1:1">
      <c r="A29493" s="174"/>
    </row>
    <row r="29494" spans="1:1">
      <c r="A29494" s="174"/>
    </row>
    <row r="29495" spans="1:1">
      <c r="A29495" s="174"/>
    </row>
    <row r="29496" spans="1:1">
      <c r="A29496" s="174"/>
    </row>
    <row r="29497" spans="1:1">
      <c r="A29497" s="174"/>
    </row>
    <row r="29498" spans="1:1">
      <c r="A29498" s="174"/>
    </row>
    <row r="29499" spans="1:1">
      <c r="A29499" s="174"/>
    </row>
    <row r="29500" spans="1:1">
      <c r="A29500" s="174"/>
    </row>
    <row r="29501" spans="1:1">
      <c r="A29501" s="174"/>
    </row>
    <row r="29502" spans="1:1">
      <c r="A29502" s="174"/>
    </row>
    <row r="29503" spans="1:1">
      <c r="A29503" s="174"/>
    </row>
    <row r="29504" spans="1:1">
      <c r="A29504" s="174"/>
    </row>
    <row r="29505" spans="1:1">
      <c r="A29505" s="174"/>
    </row>
    <row r="29506" spans="1:1">
      <c r="A29506" s="174"/>
    </row>
    <row r="29507" spans="1:1">
      <c r="A29507" s="174"/>
    </row>
    <row r="29508" spans="1:1">
      <c r="A29508" s="174"/>
    </row>
    <row r="29509" spans="1:1">
      <c r="A29509" s="174"/>
    </row>
    <row r="29510" spans="1:1">
      <c r="A29510" s="174"/>
    </row>
    <row r="29511" spans="1:1">
      <c r="A29511" s="174"/>
    </row>
    <row r="29512" spans="1:1">
      <c r="A29512" s="174"/>
    </row>
    <row r="29513" spans="1:1">
      <c r="A29513" s="174"/>
    </row>
    <row r="29514" spans="1:1">
      <c r="A29514" s="174"/>
    </row>
    <row r="29515" spans="1:1">
      <c r="A29515" s="174"/>
    </row>
    <row r="29516" spans="1:1">
      <c r="A29516" s="174"/>
    </row>
    <row r="29517" spans="1:1">
      <c r="A29517" s="174"/>
    </row>
    <row r="29518" spans="1:1">
      <c r="A29518" s="174"/>
    </row>
    <row r="29519" spans="1:1">
      <c r="A29519" s="174"/>
    </row>
    <row r="29520" spans="1:1">
      <c r="A29520" s="174"/>
    </row>
    <row r="29521" spans="1:1">
      <c r="A29521" s="174"/>
    </row>
    <row r="29522" spans="1:1">
      <c r="A29522" s="174"/>
    </row>
    <row r="29523" spans="1:1">
      <c r="A29523" s="174"/>
    </row>
    <row r="29524" spans="1:1">
      <c r="A29524" s="174"/>
    </row>
    <row r="29525" spans="1:1">
      <c r="A29525" s="174"/>
    </row>
    <row r="29526" spans="1:1">
      <c r="A29526" s="174"/>
    </row>
    <row r="29527" spans="1:1">
      <c r="A29527" s="174"/>
    </row>
    <row r="29528" spans="1:1">
      <c r="A29528" s="174"/>
    </row>
    <row r="29529" spans="1:1">
      <c r="A29529" s="174"/>
    </row>
    <row r="29530" spans="1:1">
      <c r="A29530" s="174"/>
    </row>
    <row r="29531" spans="1:1">
      <c r="A29531" s="174"/>
    </row>
    <row r="29532" spans="1:1">
      <c r="A29532" s="174"/>
    </row>
    <row r="29533" spans="1:1">
      <c r="A29533" s="174"/>
    </row>
    <row r="29534" spans="1:1">
      <c r="A29534" s="174"/>
    </row>
    <row r="29535" spans="1:1">
      <c r="A29535" s="174"/>
    </row>
    <row r="29536" spans="1:1">
      <c r="A29536" s="174"/>
    </row>
    <row r="29537" spans="1:1">
      <c r="A29537" s="174"/>
    </row>
    <row r="29538" spans="1:1">
      <c r="A29538" s="174"/>
    </row>
    <row r="29539" spans="1:1">
      <c r="A29539" s="174"/>
    </row>
    <row r="29540" spans="1:1">
      <c r="A29540" s="174"/>
    </row>
    <row r="29541" spans="1:1">
      <c r="A29541" s="174"/>
    </row>
    <row r="29542" spans="1:1">
      <c r="A29542" s="174"/>
    </row>
    <row r="29543" spans="1:1">
      <c r="A29543" s="174"/>
    </row>
    <row r="29544" spans="1:1">
      <c r="A29544" s="174"/>
    </row>
    <row r="29545" spans="1:1">
      <c r="A29545" s="174"/>
    </row>
    <row r="29546" spans="1:1">
      <c r="A29546" s="174"/>
    </row>
    <row r="29547" spans="1:1">
      <c r="A29547" s="174"/>
    </row>
    <row r="29548" spans="1:1">
      <c r="A29548" s="174"/>
    </row>
    <row r="29549" spans="1:1">
      <c r="A29549" s="174"/>
    </row>
    <row r="29550" spans="1:1">
      <c r="A29550" s="174"/>
    </row>
    <row r="29551" spans="1:1">
      <c r="A29551" s="174"/>
    </row>
    <row r="29552" spans="1:1">
      <c r="A29552" s="174"/>
    </row>
    <row r="29553" spans="1:1">
      <c r="A29553" s="174"/>
    </row>
    <row r="29554" spans="1:1">
      <c r="A29554" s="174"/>
    </row>
    <row r="29555" spans="1:1">
      <c r="A29555" s="174"/>
    </row>
    <row r="29556" spans="1:1">
      <c r="A29556" s="174"/>
    </row>
    <row r="29557" spans="1:1">
      <c r="A29557" s="174"/>
    </row>
    <row r="29558" spans="1:1">
      <c r="A29558" s="174"/>
    </row>
    <row r="29559" spans="1:1">
      <c r="A29559" s="174"/>
    </row>
    <row r="29560" spans="1:1">
      <c r="A29560" s="174"/>
    </row>
    <row r="29561" spans="1:1">
      <c r="A29561" s="174"/>
    </row>
    <row r="29562" spans="1:1">
      <c r="A29562" s="174"/>
    </row>
    <row r="29563" spans="1:1">
      <c r="A29563" s="174"/>
    </row>
    <row r="29564" spans="1:1">
      <c r="A29564" s="174"/>
    </row>
    <row r="29565" spans="1:1">
      <c r="A29565" s="174"/>
    </row>
    <row r="29566" spans="1:1">
      <c r="A29566" s="174"/>
    </row>
    <row r="29567" spans="1:1">
      <c r="A29567" s="174"/>
    </row>
    <row r="29568" spans="1:1">
      <c r="A29568" s="174"/>
    </row>
    <row r="29569" spans="1:1">
      <c r="A29569" s="174"/>
    </row>
    <row r="29570" spans="1:1">
      <c r="A29570" s="174"/>
    </row>
    <row r="29571" spans="1:1">
      <c r="A29571" s="174"/>
    </row>
    <row r="29572" spans="1:1">
      <c r="A29572" s="174"/>
    </row>
    <row r="29573" spans="1:1">
      <c r="A29573" s="174"/>
    </row>
    <row r="29574" spans="1:1">
      <c r="A29574" s="174"/>
    </row>
    <row r="29575" spans="1:1">
      <c r="A29575" s="174"/>
    </row>
    <row r="29576" spans="1:1">
      <c r="A29576" s="174"/>
    </row>
    <row r="29577" spans="1:1">
      <c r="A29577" s="174"/>
    </row>
    <row r="29578" spans="1:1">
      <c r="A29578" s="174"/>
    </row>
    <row r="29579" spans="1:1">
      <c r="A29579" s="174"/>
    </row>
    <row r="29580" spans="1:1">
      <c r="A29580" s="174"/>
    </row>
    <row r="29581" spans="1:1">
      <c r="A29581" s="174"/>
    </row>
    <row r="29582" spans="1:1">
      <c r="A29582" s="174"/>
    </row>
    <row r="29583" spans="1:1">
      <c r="A29583" s="174"/>
    </row>
    <row r="29584" spans="1:1">
      <c r="A29584" s="174"/>
    </row>
    <row r="29585" spans="1:1">
      <c r="A29585" s="174"/>
    </row>
    <row r="29586" spans="1:1">
      <c r="A29586" s="174"/>
    </row>
    <row r="29587" spans="1:1">
      <c r="A29587" s="174"/>
    </row>
    <row r="29588" spans="1:1">
      <c r="A29588" s="174"/>
    </row>
    <row r="29589" spans="1:1">
      <c r="A29589" s="174"/>
    </row>
    <row r="29590" spans="1:1">
      <c r="A29590" s="174"/>
    </row>
    <row r="29591" spans="1:1">
      <c r="A29591" s="174"/>
    </row>
    <row r="29592" spans="1:1">
      <c r="A29592" s="174"/>
    </row>
    <row r="29593" spans="1:1">
      <c r="A29593" s="174"/>
    </row>
    <row r="29594" spans="1:1">
      <c r="A29594" s="174"/>
    </row>
    <row r="29595" spans="1:1">
      <c r="A29595" s="174"/>
    </row>
    <row r="29596" spans="1:1">
      <c r="A29596" s="174"/>
    </row>
    <row r="29597" spans="1:1">
      <c r="A29597" s="174"/>
    </row>
    <row r="29598" spans="1:1">
      <c r="A29598" s="174"/>
    </row>
    <row r="29599" spans="1:1">
      <c r="A29599" s="174"/>
    </row>
    <row r="29600" spans="1:1">
      <c r="A29600" s="174"/>
    </row>
    <row r="29601" spans="1:1">
      <c r="A29601" s="174"/>
    </row>
    <row r="29602" spans="1:1">
      <c r="A29602" s="174"/>
    </row>
    <row r="29603" spans="1:1">
      <c r="A29603" s="174"/>
    </row>
    <row r="29604" spans="1:1">
      <c r="A29604" s="174"/>
    </row>
    <row r="29605" spans="1:1">
      <c r="A29605" s="174"/>
    </row>
    <row r="29606" spans="1:1">
      <c r="A29606" s="174"/>
    </row>
    <row r="29607" spans="1:1">
      <c r="A29607" s="174"/>
    </row>
    <row r="29608" spans="1:1">
      <c r="A29608" s="174"/>
    </row>
    <row r="29609" spans="1:1">
      <c r="A29609" s="174"/>
    </row>
    <row r="29610" spans="1:1">
      <c r="A29610" s="174"/>
    </row>
    <row r="29611" spans="1:1">
      <c r="A29611" s="174"/>
    </row>
    <row r="29612" spans="1:1">
      <c r="A29612" s="174"/>
    </row>
    <row r="29613" spans="1:1">
      <c r="A29613" s="174"/>
    </row>
    <row r="29614" spans="1:1">
      <c r="A29614" s="174"/>
    </row>
    <row r="29615" spans="1:1">
      <c r="A29615" s="174"/>
    </row>
    <row r="29616" spans="1:1">
      <c r="A29616" s="174"/>
    </row>
    <row r="29617" spans="1:1">
      <c r="A29617" s="174"/>
    </row>
    <row r="29618" spans="1:1">
      <c r="A29618" s="174"/>
    </row>
    <row r="29619" spans="1:1">
      <c r="A29619" s="174"/>
    </row>
    <row r="29620" spans="1:1">
      <c r="A29620" s="174"/>
    </row>
    <row r="29621" spans="1:1">
      <c r="A29621" s="174"/>
    </row>
    <row r="29622" spans="1:1">
      <c r="A29622" s="174"/>
    </row>
    <row r="29623" spans="1:1">
      <c r="A29623" s="174"/>
    </row>
    <row r="29624" spans="1:1">
      <c r="A29624" s="174"/>
    </row>
    <row r="29625" spans="1:1">
      <c r="A29625" s="174"/>
    </row>
    <row r="29626" spans="1:1">
      <c r="A29626" s="174"/>
    </row>
    <row r="29627" spans="1:1">
      <c r="A29627" s="174"/>
    </row>
    <row r="29628" spans="1:1">
      <c r="A29628" s="174"/>
    </row>
    <row r="29629" spans="1:1">
      <c r="A29629" s="174"/>
    </row>
    <row r="29630" spans="1:1">
      <c r="A29630" s="174"/>
    </row>
    <row r="29631" spans="1:1">
      <c r="A29631" s="174"/>
    </row>
    <row r="29632" spans="1:1">
      <c r="A29632" s="174"/>
    </row>
    <row r="29633" spans="1:1">
      <c r="A29633" s="174"/>
    </row>
    <row r="29634" spans="1:1">
      <c r="A29634" s="174"/>
    </row>
    <row r="29635" spans="1:1">
      <c r="A29635" s="174"/>
    </row>
    <row r="29636" spans="1:1">
      <c r="A29636" s="174"/>
    </row>
    <row r="29637" spans="1:1">
      <c r="A29637" s="174"/>
    </row>
    <row r="29638" spans="1:1">
      <c r="A29638" s="174"/>
    </row>
    <row r="29639" spans="1:1">
      <c r="A29639" s="174"/>
    </row>
    <row r="29640" spans="1:1">
      <c r="A29640" s="174"/>
    </row>
    <row r="29641" spans="1:1">
      <c r="A29641" s="174"/>
    </row>
    <row r="29642" spans="1:1">
      <c r="A29642" s="174"/>
    </row>
    <row r="29643" spans="1:1">
      <c r="A29643" s="174"/>
    </row>
    <row r="29644" spans="1:1">
      <c r="A29644" s="174"/>
    </row>
    <row r="29645" spans="1:1">
      <c r="A29645" s="174"/>
    </row>
    <row r="29646" spans="1:1">
      <c r="A29646" s="174"/>
    </row>
    <row r="29647" spans="1:1">
      <c r="A29647" s="174"/>
    </row>
    <row r="29648" spans="1:1">
      <c r="A29648" s="174"/>
    </row>
    <row r="29649" spans="1:1">
      <c r="A29649" s="174"/>
    </row>
    <row r="29650" spans="1:1">
      <c r="A29650" s="174"/>
    </row>
    <row r="29651" spans="1:1">
      <c r="A29651" s="174"/>
    </row>
    <row r="29652" spans="1:1">
      <c r="A29652" s="174"/>
    </row>
    <row r="29653" spans="1:1">
      <c r="A29653" s="174"/>
    </row>
    <row r="29654" spans="1:1">
      <c r="A29654" s="174"/>
    </row>
    <row r="29655" spans="1:1">
      <c r="A29655" s="174"/>
    </row>
    <row r="29656" spans="1:1">
      <c r="A29656" s="174"/>
    </row>
    <row r="29657" spans="1:1">
      <c r="A29657" s="174"/>
    </row>
    <row r="29658" spans="1:1">
      <c r="A29658" s="174"/>
    </row>
    <row r="29659" spans="1:1">
      <c r="A29659" s="174"/>
    </row>
    <row r="29660" spans="1:1">
      <c r="A29660" s="174"/>
    </row>
    <row r="29661" spans="1:1">
      <c r="A29661" s="174"/>
    </row>
    <row r="29662" spans="1:1">
      <c r="A29662" s="174"/>
    </row>
    <row r="29663" spans="1:1">
      <c r="A29663" s="174"/>
    </row>
    <row r="29664" spans="1:1">
      <c r="A29664" s="174"/>
    </row>
    <row r="29665" spans="1:1">
      <c r="A29665" s="174"/>
    </row>
    <row r="29666" spans="1:1">
      <c r="A29666" s="174"/>
    </row>
    <row r="29667" spans="1:1">
      <c r="A29667" s="174"/>
    </row>
    <row r="29668" spans="1:1">
      <c r="A29668" s="174"/>
    </row>
    <row r="29669" spans="1:1">
      <c r="A29669" s="174"/>
    </row>
    <row r="29670" spans="1:1">
      <c r="A29670" s="174"/>
    </row>
    <row r="29671" spans="1:1">
      <c r="A29671" s="174"/>
    </row>
    <row r="29672" spans="1:1">
      <c r="A29672" s="174"/>
    </row>
    <row r="29673" spans="1:1">
      <c r="A29673" s="174"/>
    </row>
    <row r="29674" spans="1:1">
      <c r="A29674" s="174"/>
    </row>
    <row r="29675" spans="1:1">
      <c r="A29675" s="174"/>
    </row>
    <row r="29676" spans="1:1">
      <c r="A29676" s="174"/>
    </row>
    <row r="29677" spans="1:1">
      <c r="A29677" s="174"/>
    </row>
    <row r="29678" spans="1:1">
      <c r="A29678" s="174"/>
    </row>
    <row r="29679" spans="1:1">
      <c r="A29679" s="174"/>
    </row>
    <row r="29680" spans="1:1">
      <c r="A29680" s="174"/>
    </row>
    <row r="29681" spans="1:1">
      <c r="A29681" s="174"/>
    </row>
    <row r="29682" spans="1:1">
      <c r="A29682" s="174"/>
    </row>
    <row r="29683" spans="1:1">
      <c r="A29683" s="174"/>
    </row>
    <row r="29684" spans="1:1">
      <c r="A29684" s="174"/>
    </row>
    <row r="29685" spans="1:1">
      <c r="A29685" s="174"/>
    </row>
    <row r="29686" spans="1:1">
      <c r="A29686" s="174"/>
    </row>
    <row r="29687" spans="1:1">
      <c r="A29687" s="174"/>
    </row>
    <row r="29688" spans="1:1">
      <c r="A29688" s="174"/>
    </row>
    <row r="29689" spans="1:1">
      <c r="A29689" s="174"/>
    </row>
    <row r="29690" spans="1:1">
      <c r="A29690" s="174"/>
    </row>
    <row r="29691" spans="1:1">
      <c r="A29691" s="174"/>
    </row>
    <row r="29692" spans="1:1">
      <c r="A29692" s="174"/>
    </row>
    <row r="29693" spans="1:1">
      <c r="A29693" s="174"/>
    </row>
    <row r="29694" spans="1:1">
      <c r="A29694" s="174"/>
    </row>
    <row r="29695" spans="1:1">
      <c r="A29695" s="174"/>
    </row>
    <row r="29696" spans="1:1">
      <c r="A29696" s="174"/>
    </row>
    <row r="29697" spans="1:1">
      <c r="A29697" s="174"/>
    </row>
    <row r="29698" spans="1:1">
      <c r="A29698" s="174"/>
    </row>
    <row r="29699" spans="1:1">
      <c r="A29699" s="174"/>
    </row>
    <row r="29700" spans="1:1">
      <c r="A29700" s="174"/>
    </row>
    <row r="29701" spans="1:1">
      <c r="A29701" s="174"/>
    </row>
    <row r="29702" spans="1:1">
      <c r="A29702" s="174"/>
    </row>
    <row r="29703" spans="1:1">
      <c r="A29703" s="174"/>
    </row>
    <row r="29704" spans="1:1">
      <c r="A29704" s="174"/>
    </row>
    <row r="29705" spans="1:1">
      <c r="A29705" s="174"/>
    </row>
    <row r="29706" spans="1:1">
      <c r="A29706" s="174"/>
    </row>
    <row r="29707" spans="1:1">
      <c r="A29707" s="174"/>
    </row>
    <row r="29708" spans="1:1">
      <c r="A29708" s="174"/>
    </row>
    <row r="29709" spans="1:1">
      <c r="A29709" s="174"/>
    </row>
    <row r="29710" spans="1:1">
      <c r="A29710" s="174"/>
    </row>
    <row r="29711" spans="1:1">
      <c r="A29711" s="174"/>
    </row>
    <row r="29712" spans="1:1">
      <c r="A29712" s="174"/>
    </row>
    <row r="29713" spans="1:1">
      <c r="A29713" s="174"/>
    </row>
    <row r="29714" spans="1:1">
      <c r="A29714" s="174"/>
    </row>
    <row r="29715" spans="1:1">
      <c r="A29715" s="174"/>
    </row>
    <row r="29716" spans="1:1">
      <c r="A29716" s="174"/>
    </row>
    <row r="29717" spans="1:1">
      <c r="A29717" s="174"/>
    </row>
    <row r="29718" spans="1:1">
      <c r="A29718" s="174"/>
    </row>
    <row r="29719" spans="1:1">
      <c r="A29719" s="174"/>
    </row>
    <row r="29720" spans="1:1">
      <c r="A29720" s="174"/>
    </row>
    <row r="29721" spans="1:1">
      <c r="A29721" s="174"/>
    </row>
    <row r="29722" spans="1:1">
      <c r="A29722" s="174"/>
    </row>
    <row r="29723" spans="1:1">
      <c r="A29723" s="174"/>
    </row>
    <row r="29724" spans="1:1">
      <c r="A29724" s="174"/>
    </row>
    <row r="29725" spans="1:1">
      <c r="A29725" s="174"/>
    </row>
    <row r="29726" spans="1:1">
      <c r="A29726" s="174"/>
    </row>
    <row r="29727" spans="1:1">
      <c r="A29727" s="174"/>
    </row>
    <row r="29728" spans="1:1">
      <c r="A29728" s="174"/>
    </row>
    <row r="29729" spans="1:1">
      <c r="A29729" s="174"/>
    </row>
    <row r="29730" spans="1:1">
      <c r="A29730" s="174"/>
    </row>
    <row r="29731" spans="1:1">
      <c r="A29731" s="174"/>
    </row>
    <row r="29732" spans="1:1">
      <c r="A29732" s="174"/>
    </row>
    <row r="29733" spans="1:1">
      <c r="A29733" s="174"/>
    </row>
    <row r="29734" spans="1:1">
      <c r="A29734" s="174"/>
    </row>
    <row r="29735" spans="1:1">
      <c r="A29735" s="174"/>
    </row>
    <row r="29736" spans="1:1">
      <c r="A29736" s="174"/>
    </row>
    <row r="29737" spans="1:1">
      <c r="A29737" s="174"/>
    </row>
    <row r="29738" spans="1:1">
      <c r="A29738" s="174"/>
    </row>
    <row r="29739" spans="1:1">
      <c r="A29739" s="174"/>
    </row>
    <row r="29740" spans="1:1">
      <c r="A29740" s="174"/>
    </row>
    <row r="29741" spans="1:1">
      <c r="A29741" s="174"/>
    </row>
    <row r="29742" spans="1:1">
      <c r="A29742" s="174"/>
    </row>
    <row r="29743" spans="1:1">
      <c r="A29743" s="174"/>
    </row>
    <row r="29744" spans="1:1">
      <c r="A29744" s="174"/>
    </row>
    <row r="29745" spans="1:1">
      <c r="A29745" s="174"/>
    </row>
    <row r="29746" spans="1:1">
      <c r="A29746" s="174"/>
    </row>
    <row r="29747" spans="1:1">
      <c r="A29747" s="174"/>
    </row>
    <row r="29748" spans="1:1">
      <c r="A29748" s="174"/>
    </row>
    <row r="29749" spans="1:1">
      <c r="A29749" s="174"/>
    </row>
    <row r="29750" spans="1:1">
      <c r="A29750" s="174"/>
    </row>
    <row r="29751" spans="1:1">
      <c r="A29751" s="174"/>
    </row>
    <row r="29752" spans="1:1">
      <c r="A29752" s="174"/>
    </row>
    <row r="29753" spans="1:1">
      <c r="A29753" s="174"/>
    </row>
    <row r="29754" spans="1:1">
      <c r="A29754" s="174"/>
    </row>
    <row r="29755" spans="1:1">
      <c r="A29755" s="174"/>
    </row>
    <row r="29756" spans="1:1">
      <c r="A29756" s="174"/>
    </row>
    <row r="29757" spans="1:1">
      <c r="A29757" s="174"/>
    </row>
    <row r="29758" spans="1:1">
      <c r="A29758" s="174"/>
    </row>
    <row r="29759" spans="1:1">
      <c r="A29759" s="174"/>
    </row>
    <row r="29760" spans="1:1">
      <c r="A29760" s="174"/>
    </row>
    <row r="29761" spans="1:1">
      <c r="A29761" s="174"/>
    </row>
    <row r="29762" spans="1:1">
      <c r="A29762" s="174"/>
    </row>
    <row r="29763" spans="1:1">
      <c r="A29763" s="174"/>
    </row>
    <row r="29764" spans="1:1">
      <c r="A29764" s="174"/>
    </row>
    <row r="29765" spans="1:1">
      <c r="A29765" s="174"/>
    </row>
    <row r="29766" spans="1:1">
      <c r="A29766" s="174"/>
    </row>
    <row r="29767" spans="1:1">
      <c r="A29767" s="174"/>
    </row>
    <row r="29768" spans="1:1">
      <c r="A29768" s="174"/>
    </row>
    <row r="29769" spans="1:1">
      <c r="A29769" s="174"/>
    </row>
    <row r="29770" spans="1:1">
      <c r="A29770" s="174"/>
    </row>
    <row r="29771" spans="1:1">
      <c r="A29771" s="174"/>
    </row>
    <row r="29772" spans="1:1">
      <c r="A29772" s="174"/>
    </row>
    <row r="29773" spans="1:1">
      <c r="A29773" s="174"/>
    </row>
    <row r="29774" spans="1:1">
      <c r="A29774" s="174"/>
    </row>
    <row r="29775" spans="1:1">
      <c r="A29775" s="174"/>
    </row>
    <row r="29776" spans="1:1">
      <c r="A29776" s="174"/>
    </row>
    <row r="29777" spans="1:1">
      <c r="A29777" s="174"/>
    </row>
    <row r="29778" spans="1:1">
      <c r="A29778" s="174"/>
    </row>
    <row r="29779" spans="1:1">
      <c r="A29779" s="174"/>
    </row>
    <row r="29780" spans="1:1">
      <c r="A29780" s="174"/>
    </row>
    <row r="29781" spans="1:1">
      <c r="A29781" s="174"/>
    </row>
    <row r="29782" spans="1:1">
      <c r="A29782" s="174"/>
    </row>
    <row r="29783" spans="1:1">
      <c r="A29783" s="174"/>
    </row>
    <row r="29784" spans="1:1">
      <c r="A29784" s="174"/>
    </row>
    <row r="29785" spans="1:1">
      <c r="A29785" s="174"/>
    </row>
    <row r="29786" spans="1:1">
      <c r="A29786" s="174"/>
    </row>
    <row r="29787" spans="1:1">
      <c r="A29787" s="174"/>
    </row>
    <row r="29788" spans="1:1">
      <c r="A29788" s="174"/>
    </row>
    <row r="29789" spans="1:1">
      <c r="A29789" s="174"/>
    </row>
    <row r="29790" spans="1:1">
      <c r="A29790" s="174"/>
    </row>
    <row r="29791" spans="1:1">
      <c r="A29791" s="174"/>
    </row>
    <row r="29792" spans="1:1">
      <c r="A29792" s="174"/>
    </row>
    <row r="29793" spans="1:1">
      <c r="A29793" s="174"/>
    </row>
    <row r="29794" spans="1:1">
      <c r="A29794" s="174"/>
    </row>
    <row r="29795" spans="1:1">
      <c r="A29795" s="174"/>
    </row>
    <row r="29796" spans="1:1">
      <c r="A29796" s="174"/>
    </row>
    <row r="29797" spans="1:1">
      <c r="A29797" s="174"/>
    </row>
    <row r="29798" spans="1:1">
      <c r="A29798" s="174"/>
    </row>
    <row r="29799" spans="1:1">
      <c r="A29799" s="174"/>
    </row>
    <row r="29800" spans="1:1">
      <c r="A29800" s="174"/>
    </row>
    <row r="29801" spans="1:1">
      <c r="A29801" s="174"/>
    </row>
    <row r="29802" spans="1:1">
      <c r="A29802" s="174"/>
    </row>
    <row r="29803" spans="1:1">
      <c r="A29803" s="174"/>
    </row>
    <row r="29804" spans="1:1">
      <c r="A29804" s="174"/>
    </row>
    <row r="29805" spans="1:1">
      <c r="A29805" s="174"/>
    </row>
    <row r="29806" spans="1:1">
      <c r="A29806" s="174"/>
    </row>
    <row r="29807" spans="1:1">
      <c r="A29807" s="174"/>
    </row>
    <row r="29808" spans="1:1">
      <c r="A29808" s="174"/>
    </row>
    <row r="29809" spans="1:1">
      <c r="A29809" s="174"/>
    </row>
    <row r="29810" spans="1:1">
      <c r="A29810" s="174"/>
    </row>
    <row r="29811" spans="1:1">
      <c r="A29811" s="174"/>
    </row>
    <row r="29812" spans="1:1">
      <c r="A29812" s="174"/>
    </row>
    <row r="29813" spans="1:1">
      <c r="A29813" s="174"/>
    </row>
    <row r="29814" spans="1:1">
      <c r="A29814" s="174"/>
    </row>
    <row r="29815" spans="1:1">
      <c r="A29815" s="174"/>
    </row>
    <row r="29816" spans="1:1">
      <c r="A29816" s="174"/>
    </row>
    <row r="29817" spans="1:1">
      <c r="A29817" s="174"/>
    </row>
    <row r="29818" spans="1:1">
      <c r="A29818" s="174"/>
    </row>
    <row r="29819" spans="1:1">
      <c r="A29819" s="174"/>
    </row>
    <row r="29820" spans="1:1">
      <c r="A29820" s="174"/>
    </row>
    <row r="29821" spans="1:1">
      <c r="A29821" s="174"/>
    </row>
    <row r="29822" spans="1:1">
      <c r="A29822" s="174"/>
    </row>
    <row r="29823" spans="1:1">
      <c r="A29823" s="174"/>
    </row>
    <row r="29824" spans="1:1">
      <c r="A29824" s="174"/>
    </row>
    <row r="29825" spans="1:1">
      <c r="A29825" s="174"/>
    </row>
    <row r="29826" spans="1:1">
      <c r="A29826" s="174"/>
    </row>
    <row r="29827" spans="1:1">
      <c r="A29827" s="174"/>
    </row>
    <row r="29828" spans="1:1">
      <c r="A29828" s="174"/>
    </row>
    <row r="29829" spans="1:1">
      <c r="A29829" s="174"/>
    </row>
    <row r="29830" spans="1:1">
      <c r="A29830" s="174"/>
    </row>
    <row r="29831" spans="1:1">
      <c r="A29831" s="174"/>
    </row>
    <row r="29832" spans="1:1">
      <c r="A29832" s="174"/>
    </row>
    <row r="29833" spans="1:1">
      <c r="A29833" s="174"/>
    </row>
    <row r="29834" spans="1:1">
      <c r="A29834" s="174"/>
    </row>
    <row r="29835" spans="1:1">
      <c r="A29835" s="174"/>
    </row>
    <row r="29836" spans="1:1">
      <c r="A29836" s="174"/>
    </row>
    <row r="29837" spans="1:1">
      <c r="A29837" s="174"/>
    </row>
    <row r="29838" spans="1:1">
      <c r="A29838" s="174"/>
    </row>
    <row r="29839" spans="1:1">
      <c r="A29839" s="174"/>
    </row>
    <row r="29840" spans="1:1">
      <c r="A29840" s="174"/>
    </row>
    <row r="29841" spans="1:1">
      <c r="A29841" s="174"/>
    </row>
    <row r="29842" spans="1:1">
      <c r="A29842" s="174"/>
    </row>
    <row r="29843" spans="1:1">
      <c r="A29843" s="174"/>
    </row>
    <row r="29844" spans="1:1">
      <c r="A29844" s="174"/>
    </row>
    <row r="29845" spans="1:1">
      <c r="A29845" s="174"/>
    </row>
    <row r="29846" spans="1:1">
      <c r="A29846" s="174"/>
    </row>
    <row r="29847" spans="1:1">
      <c r="A29847" s="174"/>
    </row>
    <row r="29848" spans="1:1">
      <c r="A29848" s="174"/>
    </row>
    <row r="29849" spans="1:1">
      <c r="A29849" s="174"/>
    </row>
    <row r="29850" spans="1:1">
      <c r="A29850" s="174"/>
    </row>
    <row r="29851" spans="1:1">
      <c r="A29851" s="174"/>
    </row>
    <row r="29852" spans="1:1">
      <c r="A29852" s="174"/>
    </row>
    <row r="29853" spans="1:1">
      <c r="A29853" s="174"/>
    </row>
    <row r="29854" spans="1:1">
      <c r="A29854" s="174"/>
    </row>
    <row r="29855" spans="1:1">
      <c r="A29855" s="174"/>
    </row>
    <row r="29856" spans="1:1">
      <c r="A29856" s="174"/>
    </row>
    <row r="29857" spans="1:1">
      <c r="A29857" s="174"/>
    </row>
    <row r="29858" spans="1:1">
      <c r="A29858" s="174"/>
    </row>
    <row r="29859" spans="1:1">
      <c r="A29859" s="174"/>
    </row>
    <row r="29860" spans="1:1">
      <c r="A29860" s="174"/>
    </row>
    <row r="29861" spans="1:1">
      <c r="A29861" s="174"/>
    </row>
    <row r="29862" spans="1:1">
      <c r="A29862" s="174"/>
    </row>
    <row r="29863" spans="1:1">
      <c r="A29863" s="174"/>
    </row>
    <row r="29864" spans="1:1">
      <c r="A29864" s="174"/>
    </row>
    <row r="29865" spans="1:1">
      <c r="A29865" s="174"/>
    </row>
    <row r="29866" spans="1:1">
      <c r="A29866" s="174"/>
    </row>
    <row r="29867" spans="1:1">
      <c r="A29867" s="174"/>
    </row>
    <row r="29868" spans="1:1">
      <c r="A29868" s="174"/>
    </row>
    <row r="29869" spans="1:1">
      <c r="A29869" s="174"/>
    </row>
    <row r="29870" spans="1:1">
      <c r="A29870" s="174"/>
    </row>
    <row r="29871" spans="1:1">
      <c r="A29871" s="174"/>
    </row>
    <row r="29872" spans="1:1">
      <c r="A29872" s="174"/>
    </row>
    <row r="29873" spans="1:1">
      <c r="A29873" s="174"/>
    </row>
    <row r="29874" spans="1:1">
      <c r="A29874" s="174"/>
    </row>
    <row r="29875" spans="1:1">
      <c r="A29875" s="174"/>
    </row>
    <row r="29876" spans="1:1">
      <c r="A29876" s="174"/>
    </row>
    <row r="29877" spans="1:1">
      <c r="A29877" s="174"/>
    </row>
    <row r="29878" spans="1:1">
      <c r="A29878" s="174"/>
    </row>
    <row r="29879" spans="1:1">
      <c r="A29879" s="174"/>
    </row>
    <row r="29880" spans="1:1">
      <c r="A29880" s="174"/>
    </row>
    <row r="29881" spans="1:1">
      <c r="A29881" s="174"/>
    </row>
    <row r="29882" spans="1:1">
      <c r="A29882" s="174"/>
    </row>
    <row r="29883" spans="1:1">
      <c r="A29883" s="174"/>
    </row>
    <row r="29884" spans="1:1">
      <c r="A29884" s="174"/>
    </row>
    <row r="29885" spans="1:1">
      <c r="A29885" s="174"/>
    </row>
    <row r="29886" spans="1:1">
      <c r="A29886" s="174"/>
    </row>
    <row r="29887" spans="1:1">
      <c r="A29887" s="174"/>
    </row>
    <row r="29888" spans="1:1">
      <c r="A29888" s="174"/>
    </row>
    <row r="29889" spans="1:1">
      <c r="A29889" s="174"/>
    </row>
    <row r="29890" spans="1:1">
      <c r="A29890" s="174"/>
    </row>
    <row r="29891" spans="1:1">
      <c r="A29891" s="174"/>
    </row>
    <row r="29892" spans="1:1">
      <c r="A29892" s="174"/>
    </row>
    <row r="29893" spans="1:1">
      <c r="A29893" s="174"/>
    </row>
    <row r="29894" spans="1:1">
      <c r="A29894" s="174"/>
    </row>
    <row r="29895" spans="1:1">
      <c r="A29895" s="174"/>
    </row>
    <row r="29896" spans="1:1">
      <c r="A29896" s="174"/>
    </row>
    <row r="29897" spans="1:1">
      <c r="A29897" s="174"/>
    </row>
    <row r="29898" spans="1:1">
      <c r="A29898" s="174"/>
    </row>
    <row r="29899" spans="1:1">
      <c r="A29899" s="174"/>
    </row>
    <row r="29900" spans="1:1">
      <c r="A29900" s="174"/>
    </row>
    <row r="29901" spans="1:1">
      <c r="A29901" s="174"/>
    </row>
    <row r="29902" spans="1:1">
      <c r="A29902" s="174"/>
    </row>
    <row r="29903" spans="1:1">
      <c r="A29903" s="174"/>
    </row>
    <row r="29904" spans="1:1">
      <c r="A29904" s="174"/>
    </row>
    <row r="29905" spans="1:1">
      <c r="A29905" s="174"/>
    </row>
    <row r="29906" spans="1:1">
      <c r="A29906" s="174"/>
    </row>
    <row r="29907" spans="1:1">
      <c r="A29907" s="174"/>
    </row>
    <row r="29908" spans="1:1">
      <c r="A29908" s="174"/>
    </row>
    <row r="29909" spans="1:1">
      <c r="A29909" s="174"/>
    </row>
    <row r="29910" spans="1:1">
      <c r="A29910" s="174"/>
    </row>
    <row r="29911" spans="1:1">
      <c r="A29911" s="174"/>
    </row>
    <row r="29912" spans="1:1">
      <c r="A29912" s="174"/>
    </row>
    <row r="29913" spans="1:1">
      <c r="A29913" s="174"/>
    </row>
    <row r="29914" spans="1:1">
      <c r="A29914" s="174"/>
    </row>
    <row r="29915" spans="1:1">
      <c r="A29915" s="174"/>
    </row>
    <row r="29916" spans="1:1">
      <c r="A29916" s="174"/>
    </row>
    <row r="29917" spans="1:1">
      <c r="A29917" s="174"/>
    </row>
    <row r="29918" spans="1:1">
      <c r="A29918" s="174"/>
    </row>
    <row r="29919" spans="1:1">
      <c r="A29919" s="174"/>
    </row>
    <row r="29920" spans="1:1">
      <c r="A29920" s="174"/>
    </row>
    <row r="29921" spans="1:1">
      <c r="A29921" s="174"/>
    </row>
    <row r="29922" spans="1:1">
      <c r="A29922" s="174"/>
    </row>
    <row r="29923" spans="1:1">
      <c r="A29923" s="174"/>
    </row>
    <row r="29924" spans="1:1">
      <c r="A29924" s="174"/>
    </row>
    <row r="29925" spans="1:1">
      <c r="A29925" s="174"/>
    </row>
    <row r="29926" spans="1:1">
      <c r="A29926" s="174"/>
    </row>
    <row r="29927" spans="1:1">
      <c r="A29927" s="174"/>
    </row>
    <row r="29928" spans="1:1">
      <c r="A29928" s="174"/>
    </row>
    <row r="29929" spans="1:1">
      <c r="A29929" s="174"/>
    </row>
    <row r="29930" spans="1:1">
      <c r="A29930" s="174"/>
    </row>
    <row r="29931" spans="1:1">
      <c r="A29931" s="174"/>
    </row>
    <row r="29932" spans="1:1">
      <c r="A29932" s="174"/>
    </row>
    <row r="29933" spans="1:1">
      <c r="A29933" s="174"/>
    </row>
    <row r="29934" spans="1:1">
      <c r="A29934" s="174"/>
    </row>
    <row r="29935" spans="1:1">
      <c r="A29935" s="174"/>
    </row>
    <row r="29936" spans="1:1">
      <c r="A29936" s="174"/>
    </row>
    <row r="29937" spans="1:1">
      <c r="A29937" s="174"/>
    </row>
    <row r="29938" spans="1:1">
      <c r="A29938" s="174"/>
    </row>
    <row r="29939" spans="1:1">
      <c r="A29939" s="174"/>
    </row>
    <row r="29940" spans="1:1">
      <c r="A29940" s="174"/>
    </row>
    <row r="29941" spans="1:1">
      <c r="A29941" s="174"/>
    </row>
    <row r="29942" spans="1:1">
      <c r="A29942" s="174"/>
    </row>
    <row r="29943" spans="1:1">
      <c r="A29943" s="174"/>
    </row>
    <row r="29944" spans="1:1">
      <c r="A29944" s="174"/>
    </row>
    <row r="29945" spans="1:1">
      <c r="A29945" s="174"/>
    </row>
    <row r="29946" spans="1:1">
      <c r="A29946" s="174"/>
    </row>
    <row r="29947" spans="1:1">
      <c r="A29947" s="174"/>
    </row>
    <row r="29948" spans="1:1">
      <c r="A29948" s="174"/>
    </row>
    <row r="29949" spans="1:1">
      <c r="A29949" s="174"/>
    </row>
    <row r="29950" spans="1:1">
      <c r="A29950" s="174"/>
    </row>
    <row r="29951" spans="1:1">
      <c r="A29951" s="174"/>
    </row>
    <row r="29952" spans="1:1">
      <c r="A29952" s="174"/>
    </row>
    <row r="29953" spans="1:1">
      <c r="A29953" s="174"/>
    </row>
    <row r="29954" spans="1:1">
      <c r="A29954" s="174"/>
    </row>
    <row r="29955" spans="1:1">
      <c r="A29955" s="174"/>
    </row>
    <row r="29956" spans="1:1">
      <c r="A29956" s="174"/>
    </row>
    <row r="29957" spans="1:1">
      <c r="A29957" s="174"/>
    </row>
    <row r="29958" spans="1:1">
      <c r="A29958" s="174"/>
    </row>
    <row r="29959" spans="1:1">
      <c r="A29959" s="174"/>
    </row>
    <row r="29960" spans="1:1">
      <c r="A29960" s="174"/>
    </row>
    <row r="29961" spans="1:1">
      <c r="A29961" s="174"/>
    </row>
    <row r="29962" spans="1:1">
      <c r="A29962" s="174"/>
    </row>
    <row r="29963" spans="1:1">
      <c r="A29963" s="174"/>
    </row>
    <row r="29964" spans="1:1">
      <c r="A29964" s="174"/>
    </row>
    <row r="29965" spans="1:1">
      <c r="A29965" s="174"/>
    </row>
    <row r="29966" spans="1:1">
      <c r="A29966" s="174"/>
    </row>
    <row r="29967" spans="1:1">
      <c r="A29967" s="174"/>
    </row>
    <row r="29968" spans="1:1">
      <c r="A29968" s="174"/>
    </row>
    <row r="29969" spans="1:1">
      <c r="A29969" s="174"/>
    </row>
    <row r="29970" spans="1:1">
      <c r="A29970" s="174"/>
    </row>
    <row r="29971" spans="1:1">
      <c r="A29971" s="174"/>
    </row>
    <row r="29972" spans="1:1">
      <c r="A29972" s="174"/>
    </row>
    <row r="29973" spans="1:1">
      <c r="A29973" s="174"/>
    </row>
    <row r="29974" spans="1:1">
      <c r="A29974" s="174"/>
    </row>
    <row r="29975" spans="1:1">
      <c r="A29975" s="174"/>
    </row>
    <row r="29976" spans="1:1">
      <c r="A29976" s="174"/>
    </row>
    <row r="29977" spans="1:1">
      <c r="A29977" s="174"/>
    </row>
    <row r="29978" spans="1:1">
      <c r="A29978" s="174"/>
    </row>
    <row r="29979" spans="1:1">
      <c r="A29979" s="174"/>
    </row>
    <row r="29980" spans="1:1">
      <c r="A29980" s="174"/>
    </row>
    <row r="29981" spans="1:1">
      <c r="A29981" s="174"/>
    </row>
    <row r="29982" spans="1:1">
      <c r="A29982" s="174"/>
    </row>
    <row r="29983" spans="1:1">
      <c r="A29983" s="174"/>
    </row>
    <row r="29984" spans="1:1">
      <c r="A29984" s="174"/>
    </row>
    <row r="29985" spans="1:1">
      <c r="A29985" s="174"/>
    </row>
    <row r="29986" spans="1:1">
      <c r="A29986" s="174"/>
    </row>
    <row r="29987" spans="1:1">
      <c r="A29987" s="174"/>
    </row>
    <row r="29988" spans="1:1">
      <c r="A29988" s="174"/>
    </row>
    <row r="29989" spans="1:1">
      <c r="A29989" s="174"/>
    </row>
    <row r="29990" spans="1:1">
      <c r="A29990" s="174"/>
    </row>
    <row r="29991" spans="1:1">
      <c r="A29991" s="174"/>
    </row>
    <row r="29992" spans="1:1">
      <c r="A29992" s="174"/>
    </row>
    <row r="29993" spans="1:1">
      <c r="A29993" s="174"/>
    </row>
    <row r="29994" spans="1:1">
      <c r="A29994" s="174"/>
    </row>
    <row r="29995" spans="1:1">
      <c r="A29995" s="174"/>
    </row>
    <row r="29996" spans="1:1">
      <c r="A29996" s="174"/>
    </row>
    <row r="29997" spans="1:1">
      <c r="A29997" s="174"/>
    </row>
    <row r="29998" spans="1:1">
      <c r="A29998" s="174"/>
    </row>
    <row r="29999" spans="1:1">
      <c r="A29999" s="174"/>
    </row>
    <row r="30000" spans="1:1">
      <c r="A30000" s="174"/>
    </row>
    <row r="30001" spans="1:1">
      <c r="A30001" s="174"/>
    </row>
    <row r="30002" spans="1:1">
      <c r="A30002" s="174"/>
    </row>
    <row r="30003" spans="1:1">
      <c r="A30003" s="174"/>
    </row>
    <row r="30004" spans="1:1">
      <c r="A30004" s="174"/>
    </row>
    <row r="30005" spans="1:1">
      <c r="A30005" s="174"/>
    </row>
    <row r="30006" spans="1:1">
      <c r="A30006" s="174"/>
    </row>
    <row r="30007" spans="1:1">
      <c r="A30007" s="174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C25"/>
  <sheetViews>
    <sheetView workbookViewId="0">
      <selection activeCell="A2" sqref="A2:C2"/>
    </sheetView>
  </sheetViews>
  <sheetFormatPr defaultRowHeight="15"/>
  <cols>
    <col min="1" max="1" width="12.28515625" customWidth="1"/>
    <col min="2" max="2" width="12.140625" customWidth="1"/>
    <col min="3" max="3" width="14.140625" customWidth="1"/>
  </cols>
  <sheetData>
    <row r="1" spans="1:3" ht="18.75">
      <c r="A1" s="204" t="s">
        <v>600</v>
      </c>
      <c r="B1" s="204"/>
      <c r="C1" s="204"/>
    </row>
    <row r="2" spans="1:3" ht="18.75">
      <c r="A2" s="204" t="s">
        <v>408</v>
      </c>
      <c r="B2" s="204"/>
      <c r="C2" s="204"/>
    </row>
    <row r="3" spans="1:3" ht="15.75" thickBot="1"/>
    <row r="4" spans="1:3" ht="45.75" thickBot="1">
      <c r="A4" s="13" t="s">
        <v>0</v>
      </c>
      <c r="B4" s="14" t="s">
        <v>16</v>
      </c>
      <c r="C4" s="75" t="s">
        <v>407</v>
      </c>
    </row>
    <row r="5" spans="1:3">
      <c r="A5" s="162"/>
      <c r="B5" s="8"/>
      <c r="C5" s="163"/>
    </row>
    <row r="6" spans="1:3">
      <c r="A6" s="147">
        <v>1</v>
      </c>
      <c r="B6" s="156">
        <v>2000</v>
      </c>
      <c r="C6" s="148"/>
    </row>
    <row r="7" spans="1:3">
      <c r="A7" s="147">
        <f>+A6+1</f>
        <v>2</v>
      </c>
      <c r="B7" s="157">
        <f>+B6*(1-C7)</f>
        <v>1800</v>
      </c>
      <c r="C7" s="158">
        <v>0.1</v>
      </c>
    </row>
    <row r="8" spans="1:3">
      <c r="A8" s="147">
        <f t="shared" ref="A8:A25" si="0">+A7+1</f>
        <v>3</v>
      </c>
      <c r="B8" s="157">
        <f t="shared" ref="B8:B25" si="1">+B7*(1-C8)</f>
        <v>1665</v>
      </c>
      <c r="C8" s="158">
        <v>7.4999999999999997E-2</v>
      </c>
    </row>
    <row r="9" spans="1:3">
      <c r="A9" s="147">
        <f t="shared" si="0"/>
        <v>4</v>
      </c>
      <c r="B9" s="157">
        <f t="shared" si="1"/>
        <v>1581.75</v>
      </c>
      <c r="C9" s="158">
        <v>0.05</v>
      </c>
    </row>
    <row r="10" spans="1:3">
      <c r="A10" s="147">
        <f t="shared" si="0"/>
        <v>5</v>
      </c>
      <c r="B10" s="157">
        <f t="shared" si="1"/>
        <v>1502.6624999999999</v>
      </c>
      <c r="C10" s="158">
        <v>0.05</v>
      </c>
    </row>
    <row r="11" spans="1:3">
      <c r="A11" s="147">
        <f t="shared" si="0"/>
        <v>6</v>
      </c>
      <c r="B11" s="157">
        <f t="shared" si="1"/>
        <v>1427.5293749999998</v>
      </c>
      <c r="C11" s="158">
        <v>0.05</v>
      </c>
    </row>
    <row r="12" spans="1:3">
      <c r="A12" s="147">
        <f t="shared" si="0"/>
        <v>7</v>
      </c>
      <c r="B12" s="157">
        <f t="shared" si="1"/>
        <v>1356.1529062499999</v>
      </c>
      <c r="C12" s="158">
        <v>0.05</v>
      </c>
    </row>
    <row r="13" spans="1:3">
      <c r="A13" s="147">
        <f t="shared" si="0"/>
        <v>8</v>
      </c>
      <c r="B13" s="157">
        <f t="shared" si="1"/>
        <v>1288.3452609374999</v>
      </c>
      <c r="C13" s="158">
        <v>0.05</v>
      </c>
    </row>
    <row r="14" spans="1:3">
      <c r="A14" s="147">
        <f t="shared" si="0"/>
        <v>9</v>
      </c>
      <c r="B14" s="157">
        <f t="shared" si="1"/>
        <v>1223.927997890625</v>
      </c>
      <c r="C14" s="158">
        <v>0.05</v>
      </c>
    </row>
    <row r="15" spans="1:3">
      <c r="A15" s="147">
        <f t="shared" si="0"/>
        <v>10</v>
      </c>
      <c r="B15" s="157">
        <f t="shared" si="1"/>
        <v>1162.7315979960936</v>
      </c>
      <c r="C15" s="158">
        <v>0.05</v>
      </c>
    </row>
    <row r="16" spans="1:3">
      <c r="A16" s="147">
        <f t="shared" si="0"/>
        <v>11</v>
      </c>
      <c r="B16" s="157">
        <f t="shared" si="1"/>
        <v>1104.5950180962889</v>
      </c>
      <c r="C16" s="158">
        <v>0.05</v>
      </c>
    </row>
    <row r="17" spans="1:3">
      <c r="A17" s="147">
        <f t="shared" si="0"/>
        <v>12</v>
      </c>
      <c r="B17" s="157">
        <f t="shared" si="1"/>
        <v>1049.3652671914745</v>
      </c>
      <c r="C17" s="158">
        <v>0.05</v>
      </c>
    </row>
    <row r="18" spans="1:3">
      <c r="A18" s="147">
        <f t="shared" si="0"/>
        <v>13</v>
      </c>
      <c r="B18" s="157">
        <f t="shared" si="1"/>
        <v>996.89700383190063</v>
      </c>
      <c r="C18" s="158">
        <v>0.05</v>
      </c>
    </row>
    <row r="19" spans="1:3">
      <c r="A19" s="147">
        <f t="shared" si="0"/>
        <v>14</v>
      </c>
      <c r="B19" s="157">
        <f t="shared" si="1"/>
        <v>947.05215364030551</v>
      </c>
      <c r="C19" s="158">
        <v>0.05</v>
      </c>
    </row>
    <row r="20" spans="1:3">
      <c r="A20" s="147">
        <f t="shared" si="0"/>
        <v>15</v>
      </c>
      <c r="B20" s="157">
        <f t="shared" si="1"/>
        <v>899.69954595829017</v>
      </c>
      <c r="C20" s="158">
        <v>0.05</v>
      </c>
    </row>
    <row r="21" spans="1:3">
      <c r="A21" s="147">
        <f t="shared" si="0"/>
        <v>16</v>
      </c>
      <c r="B21" s="157">
        <f t="shared" si="1"/>
        <v>854.71456866037568</v>
      </c>
      <c r="C21" s="158">
        <v>0.05</v>
      </c>
    </row>
    <row r="22" spans="1:3">
      <c r="A22" s="147">
        <f t="shared" si="0"/>
        <v>17</v>
      </c>
      <c r="B22" s="157">
        <f t="shared" si="1"/>
        <v>811.97884022735684</v>
      </c>
      <c r="C22" s="158">
        <v>0.05</v>
      </c>
    </row>
    <row r="23" spans="1:3">
      <c r="A23" s="147">
        <f t="shared" si="0"/>
        <v>18</v>
      </c>
      <c r="B23" s="157">
        <f t="shared" si="1"/>
        <v>771.37989821598899</v>
      </c>
      <c r="C23" s="158">
        <v>0.05</v>
      </c>
    </row>
    <row r="24" spans="1:3">
      <c r="A24" s="147">
        <f t="shared" si="0"/>
        <v>19</v>
      </c>
      <c r="B24" s="157">
        <f t="shared" si="1"/>
        <v>732.81090330518953</v>
      </c>
      <c r="C24" s="159">
        <v>0.05</v>
      </c>
    </row>
    <row r="25" spans="1:3" ht="15.75" thickBot="1">
      <c r="A25" s="155">
        <f t="shared" si="0"/>
        <v>20</v>
      </c>
      <c r="B25" s="160">
        <f t="shared" si="1"/>
        <v>696.17035813993004</v>
      </c>
      <c r="C25" s="161">
        <v>0.05</v>
      </c>
    </row>
  </sheetData>
  <mergeCells count="2">
    <mergeCell ref="A1:C1"/>
    <mergeCell ref="A2:C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I17"/>
  <sheetViews>
    <sheetView topLeftCell="A2" workbookViewId="0">
      <selection activeCell="I8" sqref="I8"/>
    </sheetView>
  </sheetViews>
  <sheetFormatPr defaultRowHeight="15"/>
  <cols>
    <col min="8" max="8" width="14.140625" customWidth="1"/>
    <col min="9" max="9" width="11.5703125" bestFit="1" customWidth="1"/>
    <col min="10" max="10" width="12" bestFit="1" customWidth="1"/>
  </cols>
  <sheetData>
    <row r="1" spans="1:9" ht="18.75">
      <c r="A1" s="204" t="s">
        <v>601</v>
      </c>
      <c r="B1" s="204"/>
      <c r="C1" s="204"/>
      <c r="D1" s="204"/>
      <c r="E1" s="204"/>
      <c r="F1" s="204"/>
      <c r="G1" s="204"/>
      <c r="H1" s="204"/>
      <c r="I1" s="204"/>
    </row>
    <row r="2" spans="1:9" ht="18.75">
      <c r="A2" s="204" t="s">
        <v>412</v>
      </c>
      <c r="B2" s="204"/>
      <c r="C2" s="204"/>
      <c r="D2" s="204"/>
      <c r="E2" s="204"/>
      <c r="F2" s="204"/>
      <c r="G2" s="204"/>
      <c r="H2" s="204"/>
      <c r="I2" s="204"/>
    </row>
    <row r="5" spans="1:9" ht="31.5">
      <c r="A5" s="165" t="s">
        <v>409</v>
      </c>
      <c r="B5" s="165" t="s">
        <v>4</v>
      </c>
      <c r="C5" s="165" t="s">
        <v>415</v>
      </c>
      <c r="D5" s="165" t="s">
        <v>413</v>
      </c>
      <c r="E5" s="165" t="s">
        <v>414</v>
      </c>
      <c r="F5" s="165" t="s">
        <v>416</v>
      </c>
      <c r="G5" s="165" t="s">
        <v>417</v>
      </c>
      <c r="H5" s="165" t="s">
        <v>418</v>
      </c>
      <c r="I5" s="165" t="s">
        <v>421</v>
      </c>
    </row>
    <row r="7" spans="1:9">
      <c r="A7">
        <v>0</v>
      </c>
      <c r="B7">
        <v>70</v>
      </c>
      <c r="C7" s="166">
        <v>2.5270000000000001E-2</v>
      </c>
      <c r="D7" s="164">
        <f>1.0475^-A7</f>
        <v>1</v>
      </c>
      <c r="E7" s="164">
        <f>+D7/(1.0475)^1</f>
        <v>0.95465393794749398</v>
      </c>
      <c r="F7" s="164">
        <v>1</v>
      </c>
      <c r="G7" s="164">
        <f>+F7*D7</f>
        <v>1</v>
      </c>
      <c r="H7" s="164">
        <f>+F7*E7*C7</f>
        <v>2.4124105011933173E-2</v>
      </c>
      <c r="I7" s="66">
        <v>0</v>
      </c>
    </row>
    <row r="8" spans="1:9">
      <c r="A8">
        <v>1</v>
      </c>
      <c r="B8">
        <v>71</v>
      </c>
      <c r="C8" s="166">
        <v>2.7990000000000001E-2</v>
      </c>
      <c r="D8" s="164">
        <f>1.0475^-A8</f>
        <v>0.95465393794749398</v>
      </c>
      <c r="E8" s="164">
        <f>+D8/(1.0475)^1</f>
        <v>0.91136414123865761</v>
      </c>
      <c r="F8" s="164">
        <f>+F7*(1-C7)</f>
        <v>0.97472999999999999</v>
      </c>
      <c r="G8" s="164">
        <f>+F8*D8</f>
        <v>0.9305298329355608</v>
      </c>
      <c r="H8" s="164">
        <f>+F8*E8*C8</f>
        <v>2.4864467803213691E-2</v>
      </c>
      <c r="I8" s="66">
        <f>+(100000*H16*1.0475-100000*C7)/(1-C7)</f>
        <v>0</v>
      </c>
    </row>
    <row r="9" spans="1:9">
      <c r="A9">
        <v>2</v>
      </c>
      <c r="B9">
        <v>72</v>
      </c>
      <c r="C9" s="166">
        <v>3.117E-2</v>
      </c>
      <c r="D9" s="164">
        <f>1.0475^-A9</f>
        <v>0.91136414123865761</v>
      </c>
      <c r="E9" s="164">
        <f>+D9/(1.0475)^1</f>
        <v>0.87003736633762052</v>
      </c>
      <c r="F9" s="164">
        <f>+F8*(1-C8)</f>
        <v>0.94744730730000004</v>
      </c>
      <c r="G9" s="164">
        <f>+F9*D9</f>
        <v>0.86346950158634306</v>
      </c>
      <c r="H9" s="164">
        <f>+F9*E9*C9</f>
        <v>2.5693884834793613E-2</v>
      </c>
      <c r="I9" s="66">
        <f>+((I8+100000*$H$15)*1.0475-100000*C8)/(1-C8)</f>
        <v>476.50191565976905</v>
      </c>
    </row>
    <row r="10" spans="1:9">
      <c r="A10">
        <v>3</v>
      </c>
      <c r="B10">
        <v>73</v>
      </c>
      <c r="C10" s="166">
        <v>3.4520000000000002E-2</v>
      </c>
      <c r="D10" s="164">
        <f>1.0475^-A10</f>
        <v>0.87003736633762052</v>
      </c>
      <c r="E10" s="164">
        <f>+D10/(1.0475)^1</f>
        <v>0.83058459793567585</v>
      </c>
      <c r="F10" s="164">
        <f>+F9*(1-C9)</f>
        <v>0.91791537473145901</v>
      </c>
      <c r="G10" s="164">
        <f>+F10*D10</f>
        <v>0.79862067515216861</v>
      </c>
      <c r="H10" s="164">
        <f>+F10*E10*C10</f>
        <v>2.6318267977329699E-2</v>
      </c>
      <c r="I10" s="66">
        <f>+((I9+100000*$H$15)*1.0475-100000*C9)/(1-C9)</f>
        <v>665.02934848638074</v>
      </c>
    </row>
    <row r="11" spans="1:9">
      <c r="A11">
        <v>4</v>
      </c>
      <c r="B11">
        <v>74</v>
      </c>
      <c r="C11" s="166">
        <v>3.8120000000000001E-2</v>
      </c>
      <c r="D11" s="164">
        <f>1.0475^-A11</f>
        <v>0.83058459793567585</v>
      </c>
      <c r="E11" s="164">
        <f>+D11/(1.0475)^1</f>
        <v>0.7929208572178289</v>
      </c>
      <c r="F11" s="164">
        <f>+F10*(1-C10)</f>
        <v>0.88622893599572905</v>
      </c>
      <c r="G11" s="164">
        <f>+F11*D11</f>
        <v>0.73608810448297446</v>
      </c>
      <c r="H11" s="164">
        <f>+F11*E11*C11</f>
        <v>2.6787282618511678E-2</v>
      </c>
      <c r="I11" s="66">
        <f>+((I10+100000*$H$15)*1.0475-100000*C10)/(1-C10)</f>
        <v>524.9025040186599</v>
      </c>
    </row>
    <row r="12" spans="1:9">
      <c r="A12">
        <v>5</v>
      </c>
      <c r="C12" s="164"/>
      <c r="D12" s="164"/>
      <c r="E12" s="164"/>
      <c r="F12" s="164"/>
      <c r="G12" s="164"/>
      <c r="H12" s="164"/>
      <c r="I12" s="66">
        <f>+((I11+100000*$H$15)*1.0475-100000*C11)/(1-C11)</f>
        <v>-1.8910772690417273E-12</v>
      </c>
    </row>
    <row r="13" spans="1:9">
      <c r="A13" t="s">
        <v>410</v>
      </c>
      <c r="C13" s="164"/>
      <c r="D13" s="164"/>
      <c r="E13" s="164"/>
      <c r="F13" s="164"/>
      <c r="G13" s="164">
        <f>SUM(G7:G12)</f>
        <v>4.3287081141570471</v>
      </c>
      <c r="H13" s="164">
        <f>SUM(H7:H12)</f>
        <v>0.12778800824578185</v>
      </c>
    </row>
    <row r="14" spans="1:9">
      <c r="C14" s="164"/>
      <c r="D14" s="164"/>
      <c r="E14" s="164"/>
      <c r="F14" s="164"/>
      <c r="G14" s="164"/>
      <c r="H14" s="164"/>
    </row>
    <row r="15" spans="1:9" ht="17.25">
      <c r="C15" s="164"/>
      <c r="D15" s="164"/>
      <c r="E15" s="164"/>
      <c r="F15" s="164"/>
      <c r="G15" s="164" t="s">
        <v>420</v>
      </c>
      <c r="H15" s="164">
        <f>+(H13+H17)/G13</f>
        <v>3.1142383074371855E-2</v>
      </c>
      <c r="I15" s="164"/>
    </row>
    <row r="16" spans="1:9" ht="17.25">
      <c r="C16" s="164"/>
      <c r="D16" s="164"/>
      <c r="E16" s="164"/>
      <c r="F16" s="164"/>
      <c r="G16" s="164" t="s">
        <v>419</v>
      </c>
      <c r="H16" s="164">
        <f>+H15-H17</f>
        <v>2.412410501193317E-2</v>
      </c>
    </row>
    <row r="17" spans="3:8">
      <c r="C17" s="164"/>
      <c r="D17" s="164"/>
      <c r="E17" s="164"/>
      <c r="F17" s="164"/>
      <c r="G17" s="164" t="s">
        <v>411</v>
      </c>
      <c r="H17" s="164">
        <v>7.0182780624386855E-3</v>
      </c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H57"/>
  <sheetViews>
    <sheetView topLeftCell="A16" workbookViewId="0">
      <selection activeCell="A2" sqref="A2:H2"/>
    </sheetView>
  </sheetViews>
  <sheetFormatPr defaultRowHeight="15"/>
  <cols>
    <col min="3" max="3" width="10.5703125" bestFit="1" customWidth="1"/>
    <col min="4" max="5" width="9.5703125" bestFit="1" customWidth="1"/>
    <col min="6" max="6" width="10.5703125" bestFit="1" customWidth="1"/>
    <col min="7" max="7" width="12" customWidth="1"/>
  </cols>
  <sheetData>
    <row r="1" spans="1:8" ht="21">
      <c r="A1" s="232" t="s">
        <v>602</v>
      </c>
      <c r="B1" s="232"/>
      <c r="C1" s="232"/>
      <c r="D1" s="232"/>
      <c r="E1" s="232"/>
      <c r="F1" s="232"/>
      <c r="G1" s="232"/>
      <c r="H1" s="232"/>
    </row>
    <row r="2" spans="1:8" ht="21">
      <c r="A2" s="232" t="s">
        <v>428</v>
      </c>
      <c r="B2" s="232"/>
      <c r="C2" s="232"/>
      <c r="D2" s="232"/>
      <c r="E2" s="232"/>
      <c r="F2" s="232"/>
      <c r="G2" s="232"/>
      <c r="H2" s="232"/>
    </row>
    <row r="3" spans="1:8">
      <c r="A3" s="230" t="s">
        <v>429</v>
      </c>
      <c r="B3" s="230"/>
      <c r="C3" s="230"/>
      <c r="D3" s="230"/>
      <c r="E3" s="230"/>
      <c r="F3" s="230"/>
      <c r="G3" s="230"/>
      <c r="H3" s="230"/>
    </row>
    <row r="5" spans="1:8" ht="60">
      <c r="A5" s="167" t="s">
        <v>4</v>
      </c>
      <c r="B5" s="167" t="s">
        <v>73</v>
      </c>
      <c r="C5" s="167" t="s">
        <v>430</v>
      </c>
      <c r="D5" s="167" t="s">
        <v>431</v>
      </c>
      <c r="E5" s="167" t="s">
        <v>432</v>
      </c>
      <c r="F5" s="167" t="s">
        <v>433</v>
      </c>
      <c r="G5" s="167" t="s">
        <v>434</v>
      </c>
    </row>
    <row r="7" spans="1:8">
      <c r="A7">
        <v>65</v>
      </c>
      <c r="B7">
        <v>0</v>
      </c>
      <c r="C7" s="164">
        <v>6.2500000000000003E-3</v>
      </c>
      <c r="D7" s="164">
        <f>1-C7</f>
        <v>0.99375000000000002</v>
      </c>
      <c r="E7" s="164">
        <f t="shared" ref="E7:E38" si="0">1.05^-B7</f>
        <v>1</v>
      </c>
      <c r="F7" s="164">
        <f t="shared" ref="F7:F55" si="1">+F8*D7/1.05+1</f>
        <v>13.616922159627094</v>
      </c>
      <c r="G7" s="164">
        <f>SUM(E7:$E$16)/E7+$F$17*$E$17/E7*PRODUCT(D7:$D$16)</f>
        <v>13.8817323956069</v>
      </c>
    </row>
    <row r="8" spans="1:8">
      <c r="A8">
        <f>+A7+1</f>
        <v>66</v>
      </c>
      <c r="B8">
        <f>+B7+1</f>
        <v>1</v>
      </c>
      <c r="C8" s="164">
        <v>6.8780000000000004E-3</v>
      </c>
      <c r="D8" s="164">
        <f t="shared" ref="D8:D57" si="2">1-C8</f>
        <v>0.99312199999999995</v>
      </c>
      <c r="E8" s="164">
        <f t="shared" si="0"/>
        <v>0.95238095238095233</v>
      </c>
      <c r="F8" s="164">
        <f t="shared" si="1"/>
        <v>13.331087564889005</v>
      </c>
      <c r="G8" s="164">
        <f>SUM(E8:$E$16)/E8+$F$17*$E$17/E8*PRODUCT(D8:$D$16)</f>
        <v>13.56394861448134</v>
      </c>
    </row>
    <row r="9" spans="1:8">
      <c r="A9">
        <f t="shared" ref="A9:A57" si="3">+A8+1</f>
        <v>67</v>
      </c>
      <c r="B9">
        <f t="shared" ref="B9:B57" si="4">+B8+1</f>
        <v>2</v>
      </c>
      <c r="C9" s="164">
        <v>7.5550000000000001E-3</v>
      </c>
      <c r="D9" s="164">
        <f t="shared" si="2"/>
        <v>0.99244500000000002</v>
      </c>
      <c r="E9" s="164">
        <f t="shared" si="0"/>
        <v>0.90702947845804982</v>
      </c>
      <c r="F9" s="164">
        <f t="shared" si="1"/>
        <v>13.037312579052179</v>
      </c>
      <c r="G9" s="164">
        <f>SUM(E9:$E$16)/E9+$F$17*$E$17/E9*PRODUCT(D9:$D$16)</f>
        <v>13.236510085345111</v>
      </c>
    </row>
    <row r="10" spans="1:8">
      <c r="A10">
        <f t="shared" si="3"/>
        <v>68</v>
      </c>
      <c r="B10">
        <f t="shared" si="4"/>
        <v>3</v>
      </c>
      <c r="C10" s="164">
        <v>8.287000000000001E-3</v>
      </c>
      <c r="D10" s="164">
        <f t="shared" si="2"/>
        <v>0.99171299999999996</v>
      </c>
      <c r="E10" s="164">
        <f t="shared" si="0"/>
        <v>0.86383759853147601</v>
      </c>
      <c r="F10" s="164">
        <f t="shared" si="1"/>
        <v>12.735394110509688</v>
      </c>
      <c r="G10" s="164">
        <f>SUM(E10:$E$16)/E10+$F$17*$E$17/E10*PRODUCT(D10:$D$16)</f>
        <v>12.899892423302209</v>
      </c>
    </row>
    <row r="11" spans="1:8">
      <c r="A11">
        <f t="shared" si="3"/>
        <v>69</v>
      </c>
      <c r="B11">
        <f t="shared" si="4"/>
        <v>4</v>
      </c>
      <c r="C11" s="164">
        <v>9.1020000000000007E-3</v>
      </c>
      <c r="D11" s="164">
        <f t="shared" si="2"/>
        <v>0.99089799999999995</v>
      </c>
      <c r="E11" s="164">
        <f t="shared" si="0"/>
        <v>0.82270247479188197</v>
      </c>
      <c r="F11" s="164">
        <f t="shared" si="1"/>
        <v>12.425130875601281</v>
      </c>
      <c r="G11" s="164">
        <f>SUM(E11:$E$16)/E11+$F$17*$E$17/E11*PRODUCT(D11:$D$16)</f>
        <v>12.554762992214281</v>
      </c>
    </row>
    <row r="12" spans="1:8">
      <c r="A12">
        <f t="shared" si="3"/>
        <v>70</v>
      </c>
      <c r="B12">
        <f t="shared" si="4"/>
        <v>5</v>
      </c>
      <c r="C12" s="164">
        <v>1.0034000000000001E-2</v>
      </c>
      <c r="D12" s="164">
        <f t="shared" si="2"/>
        <v>0.98996600000000001</v>
      </c>
      <c r="E12" s="164">
        <f t="shared" si="0"/>
        <v>0.78352616646845896</v>
      </c>
      <c r="F12" s="164">
        <f t="shared" si="1"/>
        <v>12.106581524416587</v>
      </c>
      <c r="G12" s="164">
        <f>SUM(E12:$E$16)/E12+$F$17*$E$17/E12*PRODUCT(D12:$D$16)</f>
        <v>12.20218821749172</v>
      </c>
    </row>
    <row r="13" spans="1:8">
      <c r="A13">
        <f t="shared" si="3"/>
        <v>71</v>
      </c>
      <c r="B13">
        <f t="shared" si="4"/>
        <v>6</v>
      </c>
      <c r="C13" s="164">
        <v>1.1117E-2</v>
      </c>
      <c r="D13" s="164">
        <f t="shared" si="2"/>
        <v>0.98888299999999996</v>
      </c>
      <c r="E13" s="164">
        <f t="shared" si="0"/>
        <v>0.74621539663662761</v>
      </c>
      <c r="F13" s="164">
        <f t="shared" si="1"/>
        <v>11.780112246923041</v>
      </c>
      <c r="G13" s="164">
        <f>SUM(E13:$E$16)/E13+$F$17*$E$17/E13*PRODUCT(D13:$D$16)</f>
        <v>11.843779036491759</v>
      </c>
    </row>
    <row r="14" spans="1:8">
      <c r="A14">
        <f t="shared" si="3"/>
        <v>72</v>
      </c>
      <c r="B14">
        <f t="shared" si="4"/>
        <v>7</v>
      </c>
      <c r="C14" s="164">
        <v>1.2385999999999999E-2</v>
      </c>
      <c r="D14" s="164">
        <f t="shared" si="2"/>
        <v>0.98761399999999999</v>
      </c>
      <c r="E14" s="164">
        <f t="shared" si="0"/>
        <v>0.71068133013012147</v>
      </c>
      <c r="F14" s="164">
        <f t="shared" si="1"/>
        <v>11.446367122570813</v>
      </c>
      <c r="G14" s="164">
        <f>SUM(E14:$E$16)/E14+$F$17*$E$17/E14*PRODUCT(D14:$D$16)</f>
        <v>11.481823352769451</v>
      </c>
    </row>
    <row r="15" spans="1:8">
      <c r="A15">
        <f t="shared" si="3"/>
        <v>73</v>
      </c>
      <c r="B15">
        <f t="shared" si="4"/>
        <v>8</v>
      </c>
      <c r="C15" s="164">
        <v>1.3871E-2</v>
      </c>
      <c r="D15" s="164">
        <f t="shared" si="2"/>
        <v>0.98612900000000003</v>
      </c>
      <c r="E15" s="164">
        <f t="shared" si="0"/>
        <v>0.67683936202868722</v>
      </c>
      <c r="F15" s="164">
        <f t="shared" si="1"/>
        <v>11.106247459735638</v>
      </c>
      <c r="G15" s="164">
        <f>SUM(E15:$E$16)/E15+$F$17*$E$17/E15*PRODUCT(D15:$D$16)</f>
        <v>11.119457935926111</v>
      </c>
    </row>
    <row r="16" spans="1:8">
      <c r="A16">
        <f t="shared" si="3"/>
        <v>74</v>
      </c>
      <c r="B16">
        <f t="shared" si="4"/>
        <v>9</v>
      </c>
      <c r="C16" s="164">
        <v>1.5592E-2</v>
      </c>
      <c r="D16" s="164">
        <f t="shared" si="2"/>
        <v>0.98440799999999995</v>
      </c>
      <c r="E16" s="164">
        <f t="shared" si="0"/>
        <v>0.64460891621779726</v>
      </c>
      <c r="F16" s="164">
        <f t="shared" si="1"/>
        <v>10.760823211488983</v>
      </c>
      <c r="G16" s="164">
        <f>SUM(E16:$E$16)/E16+$F$17*$E$17/E16*PRODUCT(D16:$D$16)</f>
        <v>10.760823211488983</v>
      </c>
    </row>
    <row r="17" spans="1:7">
      <c r="A17">
        <f t="shared" si="3"/>
        <v>75</v>
      </c>
      <c r="B17">
        <f t="shared" si="4"/>
        <v>10</v>
      </c>
      <c r="C17" s="164">
        <v>1.7564E-2</v>
      </c>
      <c r="D17" s="164">
        <f t="shared" si="2"/>
        <v>0.98243599999999998</v>
      </c>
      <c r="E17" s="164">
        <f t="shared" si="0"/>
        <v>0.61391325354075932</v>
      </c>
      <c r="F17" s="164">
        <f t="shared" si="1"/>
        <v>10.411195735978813</v>
      </c>
      <c r="G17" s="164">
        <f>+F17</f>
        <v>10.411195735978813</v>
      </c>
    </row>
    <row r="18" spans="1:7">
      <c r="A18">
        <f t="shared" si="3"/>
        <v>76</v>
      </c>
      <c r="B18">
        <f t="shared" si="4"/>
        <v>11</v>
      </c>
      <c r="C18" s="164">
        <v>1.9805E-2</v>
      </c>
      <c r="D18" s="164">
        <f t="shared" si="2"/>
        <v>0.98019500000000004</v>
      </c>
      <c r="E18" s="164">
        <f t="shared" si="0"/>
        <v>0.5846792890864374</v>
      </c>
      <c r="F18" s="164">
        <f t="shared" si="1"/>
        <v>10.058421640470986</v>
      </c>
      <c r="G18" s="164">
        <f t="shared" ref="G18:G57" si="5">+F18</f>
        <v>10.058421640470986</v>
      </c>
    </row>
    <row r="19" spans="1:7">
      <c r="A19">
        <f t="shared" si="3"/>
        <v>77</v>
      </c>
      <c r="B19">
        <f t="shared" si="4"/>
        <v>12</v>
      </c>
      <c r="C19" s="164">
        <v>2.2328000000000001E-2</v>
      </c>
      <c r="D19" s="164">
        <f t="shared" si="2"/>
        <v>0.97767199999999999</v>
      </c>
      <c r="E19" s="164">
        <f t="shared" si="0"/>
        <v>0.5568374181775595</v>
      </c>
      <c r="F19" s="164">
        <f t="shared" si="1"/>
        <v>9.7035209550084787</v>
      </c>
      <c r="G19" s="164">
        <f t="shared" si="5"/>
        <v>9.7035209550084787</v>
      </c>
    </row>
    <row r="20" spans="1:7">
      <c r="A20">
        <f t="shared" si="3"/>
        <v>78</v>
      </c>
      <c r="B20">
        <f t="shared" si="4"/>
        <v>13</v>
      </c>
      <c r="C20" s="164">
        <v>2.5158E-2</v>
      </c>
      <c r="D20" s="164">
        <f t="shared" si="2"/>
        <v>0.97484199999999999</v>
      </c>
      <c r="E20" s="164">
        <f t="shared" si="0"/>
        <v>0.53032135064529462</v>
      </c>
      <c r="F20" s="164">
        <f t="shared" si="1"/>
        <v>9.3474058812760337</v>
      </c>
      <c r="G20" s="164">
        <f t="shared" si="5"/>
        <v>9.3474058812760337</v>
      </c>
    </row>
    <row r="21" spans="1:7">
      <c r="A21">
        <f t="shared" si="3"/>
        <v>79</v>
      </c>
      <c r="B21">
        <f t="shared" si="4"/>
        <v>14</v>
      </c>
      <c r="C21" s="164">
        <v>2.8341000000000002E-2</v>
      </c>
      <c r="D21" s="164">
        <f t="shared" si="2"/>
        <v>0.97165900000000005</v>
      </c>
      <c r="E21" s="164">
        <f t="shared" si="0"/>
        <v>0.50506795299551888</v>
      </c>
      <c r="F21" s="164">
        <f t="shared" si="1"/>
        <v>8.9909710243709604</v>
      </c>
      <c r="G21" s="164">
        <f t="shared" si="5"/>
        <v>8.9909710243709604</v>
      </c>
    </row>
    <row r="22" spans="1:7">
      <c r="A22">
        <f t="shared" si="3"/>
        <v>80</v>
      </c>
      <c r="B22">
        <f t="shared" si="4"/>
        <v>15</v>
      </c>
      <c r="C22" s="164">
        <v>3.1933000000000003E-2</v>
      </c>
      <c r="D22" s="164">
        <f t="shared" si="2"/>
        <v>0.96806700000000001</v>
      </c>
      <c r="E22" s="164">
        <f t="shared" si="0"/>
        <v>0.48101709809097021</v>
      </c>
      <c r="F22" s="164">
        <f t="shared" si="1"/>
        <v>8.635251230719323</v>
      </c>
      <c r="G22" s="164">
        <f t="shared" si="5"/>
        <v>8.635251230719323</v>
      </c>
    </row>
    <row r="23" spans="1:7">
      <c r="A23">
        <f t="shared" si="3"/>
        <v>81</v>
      </c>
      <c r="B23">
        <f t="shared" si="4"/>
        <v>16</v>
      </c>
      <c r="C23" s="164">
        <v>3.5984999999999996E-2</v>
      </c>
      <c r="D23" s="164">
        <f t="shared" si="2"/>
        <v>0.96401499999999996</v>
      </c>
      <c r="E23" s="164">
        <f t="shared" si="0"/>
        <v>0.45811152199140021</v>
      </c>
      <c r="F23" s="164">
        <f t="shared" si="1"/>
        <v>8.281465840954489</v>
      </c>
      <c r="G23" s="164">
        <f t="shared" si="5"/>
        <v>8.281465840954489</v>
      </c>
    </row>
    <row r="24" spans="1:7">
      <c r="A24">
        <f t="shared" si="3"/>
        <v>82</v>
      </c>
      <c r="B24">
        <f t="shared" si="4"/>
        <v>17</v>
      </c>
      <c r="C24" s="164">
        <v>4.0551999999999998E-2</v>
      </c>
      <c r="D24" s="164">
        <f t="shared" si="2"/>
        <v>0.95944799999999997</v>
      </c>
      <c r="E24" s="164">
        <f t="shared" si="0"/>
        <v>0.43629668761085727</v>
      </c>
      <c r="F24" s="164">
        <f t="shared" si="1"/>
        <v>7.9309337852649735</v>
      </c>
      <c r="G24" s="164">
        <f t="shared" si="5"/>
        <v>7.9309337852649735</v>
      </c>
    </row>
    <row r="25" spans="1:7">
      <c r="A25">
        <f t="shared" si="3"/>
        <v>83</v>
      </c>
      <c r="B25">
        <f t="shared" si="4"/>
        <v>18</v>
      </c>
      <c r="C25" s="164">
        <v>4.5689999999999995E-2</v>
      </c>
      <c r="D25" s="164">
        <f t="shared" si="2"/>
        <v>0.95430999999999999</v>
      </c>
      <c r="E25" s="164">
        <f t="shared" si="0"/>
        <v>0.41552065486748313</v>
      </c>
      <c r="F25" s="164">
        <f t="shared" si="1"/>
        <v>7.5850702430233037</v>
      </c>
      <c r="G25" s="164">
        <f t="shared" si="5"/>
        <v>7.5850702430233037</v>
      </c>
    </row>
    <row r="26" spans="1:7">
      <c r="A26">
        <f t="shared" si="3"/>
        <v>84</v>
      </c>
      <c r="B26">
        <f t="shared" si="4"/>
        <v>19</v>
      </c>
      <c r="C26" s="164">
        <v>5.1456000000000002E-2</v>
      </c>
      <c r="D26" s="164">
        <f t="shared" si="2"/>
        <v>0.94854400000000005</v>
      </c>
      <c r="E26" s="164">
        <f t="shared" si="0"/>
        <v>0.39573395701665059</v>
      </c>
      <c r="F26" s="164">
        <f t="shared" si="1"/>
        <v>7.245364457225083</v>
      </c>
      <c r="G26" s="164">
        <f t="shared" si="5"/>
        <v>7.245364457225083</v>
      </c>
    </row>
    <row r="27" spans="1:7">
      <c r="A27">
        <f t="shared" si="3"/>
        <v>85</v>
      </c>
      <c r="B27">
        <f t="shared" si="4"/>
        <v>20</v>
      </c>
      <c r="C27" s="164">
        <v>5.7912999999999999E-2</v>
      </c>
      <c r="D27" s="164">
        <f t="shared" si="2"/>
        <v>0.94208700000000001</v>
      </c>
      <c r="E27" s="164">
        <f t="shared" si="0"/>
        <v>0.37688948287300061</v>
      </c>
      <c r="F27" s="164">
        <f t="shared" si="1"/>
        <v>6.9133668866034013</v>
      </c>
      <c r="G27" s="164">
        <f t="shared" si="5"/>
        <v>6.9133668866034013</v>
      </c>
    </row>
    <row r="28" spans="1:7">
      <c r="A28">
        <f t="shared" si="3"/>
        <v>86</v>
      </c>
      <c r="B28">
        <f t="shared" si="4"/>
        <v>21</v>
      </c>
      <c r="C28" s="164">
        <v>6.5118999999999996E-2</v>
      </c>
      <c r="D28" s="164">
        <f t="shared" si="2"/>
        <v>0.93488099999999996</v>
      </c>
      <c r="E28" s="164">
        <f t="shared" si="0"/>
        <v>0.35894236464095297</v>
      </c>
      <c r="F28" s="164">
        <f t="shared" si="1"/>
        <v>6.5907238194918003</v>
      </c>
      <c r="G28" s="164">
        <f t="shared" si="5"/>
        <v>6.5907238194918003</v>
      </c>
    </row>
    <row r="29" spans="1:7">
      <c r="A29">
        <f t="shared" si="3"/>
        <v>87</v>
      </c>
      <c r="B29">
        <f t="shared" si="4"/>
        <v>22</v>
      </c>
      <c r="C29" s="164">
        <v>7.3135999999999993E-2</v>
      </c>
      <c r="D29" s="164">
        <f t="shared" si="2"/>
        <v>0.92686400000000002</v>
      </c>
      <c r="E29" s="164">
        <f t="shared" si="0"/>
        <v>0.3418498710866219</v>
      </c>
      <c r="F29" s="164">
        <f t="shared" si="1"/>
        <v>6.2791521171853857</v>
      </c>
      <c r="G29" s="164">
        <f t="shared" si="5"/>
        <v>6.2791521171853857</v>
      </c>
    </row>
    <row r="30" spans="1:7">
      <c r="A30">
        <f t="shared" si="3"/>
        <v>88</v>
      </c>
      <c r="B30">
        <f t="shared" si="4"/>
        <v>23</v>
      </c>
      <c r="C30" s="164">
        <v>8.1990999999999994E-2</v>
      </c>
      <c r="D30" s="164">
        <f t="shared" si="2"/>
        <v>0.91800899999999996</v>
      </c>
      <c r="E30" s="164">
        <f t="shared" si="0"/>
        <v>0.32557130579678267</v>
      </c>
      <c r="F30" s="164">
        <f t="shared" si="1"/>
        <v>5.9804995371971028</v>
      </c>
      <c r="G30" s="164">
        <f t="shared" si="5"/>
        <v>5.9804995371971028</v>
      </c>
    </row>
    <row r="31" spans="1:7">
      <c r="A31">
        <f t="shared" si="3"/>
        <v>89</v>
      </c>
      <c r="B31">
        <f t="shared" si="4"/>
        <v>24</v>
      </c>
      <c r="C31" s="164">
        <v>9.1576999999999992E-2</v>
      </c>
      <c r="D31" s="164">
        <f t="shared" si="2"/>
        <v>0.90842299999999998</v>
      </c>
      <c r="E31" s="164">
        <f t="shared" si="0"/>
        <v>0.31006791028265024</v>
      </c>
      <c r="F31" s="164">
        <f t="shared" si="1"/>
        <v>5.6965939484873882</v>
      </c>
      <c r="G31" s="164">
        <f t="shared" si="5"/>
        <v>5.6965939484873882</v>
      </c>
    </row>
    <row r="32" spans="1:7">
      <c r="A32">
        <f t="shared" si="3"/>
        <v>90</v>
      </c>
      <c r="B32">
        <f t="shared" si="4"/>
        <v>25</v>
      </c>
      <c r="C32" s="164">
        <v>0.101758</v>
      </c>
      <c r="D32" s="164">
        <f t="shared" si="2"/>
        <v>0.89824199999999998</v>
      </c>
      <c r="E32" s="164">
        <f t="shared" si="0"/>
        <v>0.29530277169776209</v>
      </c>
      <c r="F32" s="164">
        <f t="shared" si="1"/>
        <v>5.42855436939813</v>
      </c>
      <c r="G32" s="164">
        <f t="shared" si="5"/>
        <v>5.42855436939813</v>
      </c>
    </row>
    <row r="33" spans="1:7">
      <c r="A33">
        <f t="shared" si="3"/>
        <v>91</v>
      </c>
      <c r="B33">
        <f t="shared" si="4"/>
        <v>26</v>
      </c>
      <c r="C33" s="164">
        <v>0.11239499999999999</v>
      </c>
      <c r="D33" s="164">
        <f t="shared" si="2"/>
        <v>0.88760499999999998</v>
      </c>
      <c r="E33" s="164">
        <f t="shared" si="0"/>
        <v>0.28124073495024959</v>
      </c>
      <c r="F33" s="164">
        <f t="shared" si="1"/>
        <v>5.1767586996244184</v>
      </c>
      <c r="G33" s="164">
        <f t="shared" si="5"/>
        <v>5.1767586996244184</v>
      </c>
    </row>
    <row r="34" spans="1:7">
      <c r="A34">
        <f t="shared" si="3"/>
        <v>92</v>
      </c>
      <c r="B34">
        <f t="shared" si="4"/>
        <v>27</v>
      </c>
      <c r="C34" s="164">
        <v>0.123349</v>
      </c>
      <c r="D34" s="164">
        <f t="shared" si="2"/>
        <v>0.87665099999999996</v>
      </c>
      <c r="E34" s="164">
        <f t="shared" si="0"/>
        <v>0.2678483190002377</v>
      </c>
      <c r="F34" s="164">
        <f t="shared" si="1"/>
        <v>4.9409327737063666</v>
      </c>
      <c r="G34" s="164">
        <f t="shared" si="5"/>
        <v>4.9409327737063666</v>
      </c>
    </row>
    <row r="35" spans="1:7">
      <c r="A35">
        <f t="shared" si="3"/>
        <v>93</v>
      </c>
      <c r="B35">
        <f t="shared" si="4"/>
        <v>28</v>
      </c>
      <c r="C35" s="164">
        <v>0.13448599999999999</v>
      </c>
      <c r="D35" s="164">
        <f t="shared" si="2"/>
        <v>0.86551400000000001</v>
      </c>
      <c r="E35" s="164">
        <f t="shared" si="0"/>
        <v>0.25509363714308358</v>
      </c>
      <c r="F35" s="164">
        <f t="shared" si="1"/>
        <v>4.7202129609065482</v>
      </c>
      <c r="G35" s="164">
        <f t="shared" si="5"/>
        <v>4.7202129609065482</v>
      </c>
    </row>
    <row r="36" spans="1:7">
      <c r="A36">
        <f t="shared" si="3"/>
        <v>94</v>
      </c>
      <c r="B36">
        <f t="shared" si="4"/>
        <v>29</v>
      </c>
      <c r="C36" s="164">
        <v>0.14568899999999999</v>
      </c>
      <c r="D36" s="164">
        <f t="shared" si="2"/>
        <v>0.85431100000000004</v>
      </c>
      <c r="E36" s="164">
        <f t="shared" si="0"/>
        <v>0.24294632108865097</v>
      </c>
      <c r="F36" s="164">
        <f t="shared" si="1"/>
        <v>4.513183621468718</v>
      </c>
      <c r="G36" s="164">
        <f t="shared" si="5"/>
        <v>4.513183621468718</v>
      </c>
    </row>
    <row r="37" spans="1:7">
      <c r="A37">
        <f t="shared" si="3"/>
        <v>95</v>
      </c>
      <c r="B37">
        <f t="shared" si="4"/>
        <v>30</v>
      </c>
      <c r="C37" s="164">
        <v>0.15684600000000001</v>
      </c>
      <c r="D37" s="164">
        <f t="shared" si="2"/>
        <v>0.84315399999999996</v>
      </c>
      <c r="E37" s="164">
        <f t="shared" si="0"/>
        <v>0.23137744865585813</v>
      </c>
      <c r="F37" s="164">
        <f t="shared" si="1"/>
        <v>4.3179156098214282</v>
      </c>
      <c r="G37" s="164">
        <f t="shared" si="5"/>
        <v>4.3179156098214282</v>
      </c>
    </row>
    <row r="38" spans="1:7">
      <c r="A38">
        <f t="shared" si="3"/>
        <v>96</v>
      </c>
      <c r="B38">
        <f t="shared" si="4"/>
        <v>31</v>
      </c>
      <c r="C38" s="164">
        <v>0.16784100000000002</v>
      </c>
      <c r="D38" s="164">
        <f t="shared" si="2"/>
        <v>0.83215899999999998</v>
      </c>
      <c r="E38" s="164">
        <f t="shared" si="0"/>
        <v>0.220359474910341</v>
      </c>
      <c r="F38" s="164">
        <f t="shared" si="1"/>
        <v>4.1318802855854333</v>
      </c>
      <c r="G38" s="164">
        <f t="shared" si="5"/>
        <v>4.1318802855854333</v>
      </c>
    </row>
    <row r="39" spans="1:7">
      <c r="A39">
        <f t="shared" si="3"/>
        <v>97</v>
      </c>
      <c r="B39">
        <f t="shared" si="4"/>
        <v>32</v>
      </c>
      <c r="C39" s="164">
        <v>0.178563</v>
      </c>
      <c r="D39" s="164">
        <f t="shared" si="2"/>
        <v>0.82143699999999997</v>
      </c>
      <c r="E39" s="164">
        <f t="shared" ref="E39:E57" si="6">1.05^-B39</f>
        <v>0.20986616658127716</v>
      </c>
      <c r="F39" s="164">
        <f t="shared" si="1"/>
        <v>3.9517379489553139</v>
      </c>
      <c r="G39" s="164">
        <f t="shared" si="5"/>
        <v>3.9517379489553139</v>
      </c>
    </row>
    <row r="40" spans="1:7">
      <c r="A40">
        <f t="shared" si="3"/>
        <v>98</v>
      </c>
      <c r="B40">
        <f t="shared" si="4"/>
        <v>33</v>
      </c>
      <c r="C40" s="164">
        <v>0.18960400000000002</v>
      </c>
      <c r="D40" s="164">
        <f t="shared" si="2"/>
        <v>0.81039600000000001</v>
      </c>
      <c r="E40" s="164">
        <f t="shared" si="6"/>
        <v>0.19987253960121634</v>
      </c>
      <c r="F40" s="164">
        <f t="shared" si="1"/>
        <v>3.773052402561706</v>
      </c>
      <c r="G40" s="164">
        <f t="shared" si="5"/>
        <v>3.773052402561706</v>
      </c>
    </row>
    <row r="41" spans="1:7">
      <c r="A41">
        <f t="shared" si="3"/>
        <v>99</v>
      </c>
      <c r="B41">
        <f t="shared" si="4"/>
        <v>34</v>
      </c>
      <c r="C41" s="164">
        <v>0.20155699999999999</v>
      </c>
      <c r="D41" s="164">
        <f t="shared" si="2"/>
        <v>0.79844300000000001</v>
      </c>
      <c r="E41" s="164">
        <f t="shared" si="6"/>
        <v>0.19035479962020604</v>
      </c>
      <c r="F41" s="164">
        <f t="shared" si="1"/>
        <v>3.5929410099380936</v>
      </c>
      <c r="G41" s="164">
        <f t="shared" si="5"/>
        <v>3.5929410099380936</v>
      </c>
    </row>
    <row r="42" spans="1:7">
      <c r="A42">
        <f t="shared" si="3"/>
        <v>100</v>
      </c>
      <c r="B42">
        <f t="shared" si="4"/>
        <v>35</v>
      </c>
      <c r="C42" s="164">
        <v>0.21501300000000001</v>
      </c>
      <c r="D42" s="164">
        <f t="shared" si="2"/>
        <v>0.78498699999999999</v>
      </c>
      <c r="E42" s="164">
        <f t="shared" si="6"/>
        <v>0.18129028535257716</v>
      </c>
      <c r="F42" s="164">
        <f t="shared" si="1"/>
        <v>3.4098715380246283</v>
      </c>
      <c r="G42" s="164">
        <f t="shared" si="5"/>
        <v>3.4098715380246283</v>
      </c>
    </row>
    <row r="43" spans="1:7">
      <c r="A43">
        <f t="shared" si="3"/>
        <v>101</v>
      </c>
      <c r="B43">
        <f t="shared" si="4"/>
        <v>36</v>
      </c>
      <c r="C43" s="164">
        <v>0.23056499999999999</v>
      </c>
      <c r="D43" s="164">
        <f t="shared" si="2"/>
        <v>0.76943499999999998</v>
      </c>
      <c r="E43" s="164">
        <f t="shared" si="6"/>
        <v>0.17265741462150208</v>
      </c>
      <c r="F43" s="164">
        <f t="shared" si="1"/>
        <v>3.2234484328095365</v>
      </c>
      <c r="G43" s="164">
        <f t="shared" si="5"/>
        <v>3.2234484328095365</v>
      </c>
    </row>
    <row r="44" spans="1:7">
      <c r="A44">
        <f t="shared" si="3"/>
        <v>102</v>
      </c>
      <c r="B44">
        <f t="shared" si="4"/>
        <v>37</v>
      </c>
      <c r="C44" s="164">
        <v>0.248805</v>
      </c>
      <c r="D44" s="164">
        <f t="shared" si="2"/>
        <v>0.75119500000000006</v>
      </c>
      <c r="E44" s="164">
        <f t="shared" si="6"/>
        <v>0.1644356329728591</v>
      </c>
      <c r="F44" s="164">
        <f t="shared" si="1"/>
        <v>3.0342015302787289</v>
      </c>
      <c r="G44" s="164">
        <f t="shared" si="5"/>
        <v>3.0342015302787289</v>
      </c>
    </row>
    <row r="45" spans="1:7">
      <c r="A45">
        <f t="shared" si="3"/>
        <v>103</v>
      </c>
      <c r="B45">
        <f t="shared" si="4"/>
        <v>38</v>
      </c>
      <c r="C45" s="164">
        <v>0.27032600000000001</v>
      </c>
      <c r="D45" s="164">
        <f t="shared" si="2"/>
        <v>0.72967399999999993</v>
      </c>
      <c r="E45" s="164">
        <f t="shared" si="6"/>
        <v>0.15660536473605632</v>
      </c>
      <c r="F45" s="164">
        <f t="shared" si="1"/>
        <v>2.8433517352919884</v>
      </c>
      <c r="G45" s="164">
        <f t="shared" si="5"/>
        <v>2.8433517352919884</v>
      </c>
    </row>
    <row r="46" spans="1:7">
      <c r="A46">
        <f t="shared" si="3"/>
        <v>104</v>
      </c>
      <c r="B46">
        <f t="shared" si="4"/>
        <v>39</v>
      </c>
      <c r="C46" s="164">
        <v>0.29571900000000001</v>
      </c>
      <c r="D46" s="164">
        <f t="shared" si="2"/>
        <v>0.70428099999999993</v>
      </c>
      <c r="E46" s="164">
        <f t="shared" si="6"/>
        <v>0.14914796641529171</v>
      </c>
      <c r="F46" s="164">
        <f t="shared" si="1"/>
        <v>2.6525809088121379</v>
      </c>
      <c r="G46" s="164">
        <f t="shared" si="5"/>
        <v>2.6525809088121379</v>
      </c>
    </row>
    <row r="47" spans="1:7">
      <c r="A47">
        <f t="shared" si="3"/>
        <v>105</v>
      </c>
      <c r="B47">
        <f t="shared" si="4"/>
        <v>40</v>
      </c>
      <c r="C47" s="164">
        <v>0.32557600000000003</v>
      </c>
      <c r="D47" s="164">
        <f t="shared" si="2"/>
        <v>0.67442399999999991</v>
      </c>
      <c r="E47" s="164">
        <f t="shared" si="6"/>
        <v>0.14204568230027784</v>
      </c>
      <c r="F47" s="164">
        <f t="shared" si="1"/>
        <v>2.4638034452906505</v>
      </c>
      <c r="G47" s="164">
        <f t="shared" si="5"/>
        <v>2.4638034452906505</v>
      </c>
    </row>
    <row r="48" spans="1:7">
      <c r="A48">
        <f t="shared" si="3"/>
        <v>106</v>
      </c>
      <c r="B48">
        <f t="shared" si="4"/>
        <v>41</v>
      </c>
      <c r="C48" s="164">
        <v>0.36049100000000001</v>
      </c>
      <c r="D48" s="164">
        <f t="shared" si="2"/>
        <v>0.63950899999999999</v>
      </c>
      <c r="E48" s="164">
        <f t="shared" si="6"/>
        <v>0.13528160219074079</v>
      </c>
      <c r="F48" s="164">
        <f t="shared" si="1"/>
        <v>2.2789723045964903</v>
      </c>
      <c r="G48" s="164">
        <f t="shared" si="5"/>
        <v>2.2789723045964903</v>
      </c>
    </row>
    <row r="49" spans="1:7">
      <c r="A49">
        <f t="shared" si="3"/>
        <v>107</v>
      </c>
      <c r="B49">
        <f t="shared" si="4"/>
        <v>42</v>
      </c>
      <c r="C49" s="164">
        <v>0.40105399999999997</v>
      </c>
      <c r="D49" s="164">
        <f t="shared" si="2"/>
        <v>0.59894599999999998</v>
      </c>
      <c r="E49" s="164">
        <f t="shared" si="6"/>
        <v>0.12883962113403885</v>
      </c>
      <c r="F49" s="164">
        <f t="shared" si="1"/>
        <v>2.0999249734191618</v>
      </c>
      <c r="G49" s="164">
        <f t="shared" si="5"/>
        <v>2.0999249734191618</v>
      </c>
    </row>
    <row r="50" spans="1:7">
      <c r="A50">
        <f t="shared" si="3"/>
        <v>108</v>
      </c>
      <c r="B50">
        <f t="shared" si="4"/>
        <v>43</v>
      </c>
      <c r="C50" s="164">
        <v>0.44786000000000004</v>
      </c>
      <c r="D50" s="164">
        <f t="shared" si="2"/>
        <v>0.55213999999999996</v>
      </c>
      <c r="E50" s="164">
        <f t="shared" si="6"/>
        <v>0.12270440108003698</v>
      </c>
      <c r="F50" s="164">
        <f t="shared" si="1"/>
        <v>1.9282560065350132</v>
      </c>
      <c r="G50" s="164">
        <f t="shared" si="5"/>
        <v>1.9282560065350132</v>
      </c>
    </row>
    <row r="51" spans="1:7">
      <c r="A51">
        <f t="shared" si="3"/>
        <v>109</v>
      </c>
      <c r="B51">
        <f t="shared" si="4"/>
        <v>44</v>
      </c>
      <c r="C51" s="164">
        <v>0.501498</v>
      </c>
      <c r="D51" s="164">
        <f t="shared" si="2"/>
        <v>0.498502</v>
      </c>
      <c r="E51" s="164">
        <f t="shared" si="6"/>
        <v>0.11686133436193999</v>
      </c>
      <c r="F51" s="164">
        <f t="shared" si="1"/>
        <v>1.765256650236831</v>
      </c>
      <c r="G51" s="164">
        <f t="shared" si="5"/>
        <v>1.765256650236831</v>
      </c>
    </row>
    <row r="52" spans="1:7">
      <c r="A52">
        <f t="shared" si="3"/>
        <v>110</v>
      </c>
      <c r="B52">
        <f t="shared" si="4"/>
        <v>45</v>
      </c>
      <c r="C52" s="164">
        <v>0.56256300000000004</v>
      </c>
      <c r="D52" s="164">
        <f t="shared" si="2"/>
        <v>0.43743699999999996</v>
      </c>
      <c r="E52" s="164">
        <f t="shared" si="6"/>
        <v>0.1112965089161333</v>
      </c>
      <c r="F52" s="164">
        <f t="shared" si="1"/>
        <v>1.6118681223920319</v>
      </c>
      <c r="G52" s="164">
        <f t="shared" si="5"/>
        <v>1.6118681223920319</v>
      </c>
    </row>
    <row r="53" spans="1:7">
      <c r="A53">
        <f t="shared" si="3"/>
        <v>111</v>
      </c>
      <c r="B53">
        <f t="shared" si="4"/>
        <v>46</v>
      </c>
      <c r="C53" s="164">
        <v>0.63164500000000001</v>
      </c>
      <c r="D53" s="164">
        <f t="shared" si="2"/>
        <v>0.36835499999999999</v>
      </c>
      <c r="E53" s="164">
        <f t="shared" si="6"/>
        <v>0.10599667515822221</v>
      </c>
      <c r="F53" s="164">
        <f t="shared" si="1"/>
        <v>1.4686949858188347</v>
      </c>
      <c r="G53" s="164">
        <f t="shared" si="5"/>
        <v>1.4686949858188347</v>
      </c>
    </row>
    <row r="54" spans="1:7">
      <c r="A54">
        <f t="shared" si="3"/>
        <v>112</v>
      </c>
      <c r="B54">
        <f t="shared" si="4"/>
        <v>47</v>
      </c>
      <c r="C54" s="164">
        <v>0.70933799999999991</v>
      </c>
      <c r="D54" s="164">
        <f t="shared" si="2"/>
        <v>0.29066200000000009</v>
      </c>
      <c r="E54" s="164">
        <f t="shared" si="6"/>
        <v>0.10094921443640208</v>
      </c>
      <c r="F54" s="164">
        <f t="shared" si="1"/>
        <v>1.3360202389265152</v>
      </c>
      <c r="G54" s="164">
        <f t="shared" si="5"/>
        <v>1.3360202389265152</v>
      </c>
    </row>
    <row r="55" spans="1:7">
      <c r="A55">
        <f t="shared" si="3"/>
        <v>113</v>
      </c>
      <c r="B55">
        <f t="shared" si="4"/>
        <v>48</v>
      </c>
      <c r="C55" s="164">
        <v>0.79623299999999997</v>
      </c>
      <c r="D55" s="164">
        <f t="shared" si="2"/>
        <v>0.20376700000000003</v>
      </c>
      <c r="E55" s="164">
        <f t="shared" si="6"/>
        <v>9.6142108987049613E-2</v>
      </c>
      <c r="F55" s="164">
        <f t="shared" si="1"/>
        <v>1.2138540671736961</v>
      </c>
      <c r="G55" s="164">
        <f t="shared" si="5"/>
        <v>1.2138540671736961</v>
      </c>
    </row>
    <row r="56" spans="1:7">
      <c r="A56">
        <f t="shared" si="3"/>
        <v>114</v>
      </c>
      <c r="B56">
        <f t="shared" si="4"/>
        <v>49</v>
      </c>
      <c r="C56" s="164">
        <v>0.89292300000000002</v>
      </c>
      <c r="D56" s="164">
        <f t="shared" si="2"/>
        <v>0.10707699999999998</v>
      </c>
      <c r="E56" s="164">
        <f t="shared" si="6"/>
        <v>9.1563913320999626E-2</v>
      </c>
      <c r="F56" s="164">
        <f>+F57*D56/1.05+1</f>
        <v>1.1019780952380953</v>
      </c>
      <c r="G56" s="164">
        <f t="shared" si="5"/>
        <v>1.1019780952380953</v>
      </c>
    </row>
    <row r="57" spans="1:7">
      <c r="A57">
        <f t="shared" si="3"/>
        <v>115</v>
      </c>
      <c r="B57">
        <f t="shared" si="4"/>
        <v>50</v>
      </c>
      <c r="C57" s="164">
        <v>1</v>
      </c>
      <c r="D57" s="164">
        <f t="shared" si="2"/>
        <v>0</v>
      </c>
      <c r="E57" s="164">
        <f t="shared" si="6"/>
        <v>8.7203726972380588E-2</v>
      </c>
      <c r="F57" s="164">
        <v>1</v>
      </c>
      <c r="G57" s="164">
        <f t="shared" si="5"/>
        <v>1</v>
      </c>
    </row>
  </sheetData>
  <mergeCells count="3">
    <mergeCell ref="A1:H1"/>
    <mergeCell ref="A2:H2"/>
    <mergeCell ref="A3:H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Q27"/>
  <sheetViews>
    <sheetView topLeftCell="AK1" workbookViewId="0">
      <selection activeCell="AS4" sqref="AS4"/>
    </sheetView>
  </sheetViews>
  <sheetFormatPr defaultRowHeight="15"/>
  <cols>
    <col min="5" max="5" width="13.28515625" customWidth="1"/>
    <col min="6" max="6" width="10.28515625" customWidth="1"/>
    <col min="7" max="7" width="10" customWidth="1"/>
    <col min="8" max="8" width="13.28515625" customWidth="1"/>
    <col min="10" max="10" width="11.7109375" customWidth="1"/>
    <col min="11" max="11" width="11.5703125" bestFit="1" customWidth="1"/>
    <col min="12" max="12" width="9.5703125" bestFit="1" customWidth="1"/>
    <col min="13" max="13" width="11.5703125" bestFit="1" customWidth="1"/>
    <col min="16" max="16" width="14" customWidth="1"/>
    <col min="17" max="17" width="2.85546875" customWidth="1"/>
    <col min="18" max="18" width="10.28515625" customWidth="1"/>
    <col min="25" max="25" width="2.5703125" customWidth="1"/>
    <col min="26" max="26" width="9.5703125" bestFit="1" customWidth="1"/>
    <col min="27" max="27" width="10.28515625" customWidth="1"/>
    <col min="28" max="28" width="9.28515625" bestFit="1" customWidth="1"/>
    <col min="29" max="29" width="9.5703125" bestFit="1" customWidth="1"/>
    <col min="30" max="30" width="11.5703125" bestFit="1" customWidth="1"/>
    <col min="31" max="31" width="2.7109375" customWidth="1"/>
    <col min="32" max="32" width="9.5703125" bestFit="1" customWidth="1"/>
    <col min="33" max="33" width="9.28515625" bestFit="1" customWidth="1"/>
    <col min="34" max="34" width="9.5703125" bestFit="1" customWidth="1"/>
    <col min="35" max="35" width="12.85546875" bestFit="1" customWidth="1"/>
    <col min="36" max="36" width="2.85546875" customWidth="1"/>
    <col min="37" max="41" width="9.28515625" bestFit="1" customWidth="1"/>
    <col min="43" max="43" width="11.7109375" customWidth="1"/>
  </cols>
  <sheetData>
    <row r="1" spans="1:43" ht="18.75">
      <c r="A1" s="204" t="s">
        <v>603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R1" s="204" t="s">
        <v>603</v>
      </c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</row>
    <row r="2" spans="1:43" ht="18.75">
      <c r="A2" s="204" t="s">
        <v>468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R2" s="204" t="s">
        <v>468</v>
      </c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</row>
    <row r="4" spans="1:43" ht="76.5">
      <c r="A4" s="5" t="s">
        <v>4</v>
      </c>
      <c r="B4" s="5" t="s">
        <v>427</v>
      </c>
      <c r="C4" s="5" t="s">
        <v>511</v>
      </c>
      <c r="D4" s="5" t="s">
        <v>512</v>
      </c>
      <c r="E4" s="5" t="s">
        <v>435</v>
      </c>
      <c r="F4" s="5" t="s">
        <v>440</v>
      </c>
      <c r="G4" s="5" t="s">
        <v>441</v>
      </c>
      <c r="H4" s="5" t="s">
        <v>442</v>
      </c>
      <c r="I4" s="5" t="s">
        <v>438</v>
      </c>
      <c r="J4" s="5" t="s">
        <v>439</v>
      </c>
      <c r="K4" s="5" t="s">
        <v>21</v>
      </c>
      <c r="L4" s="5" t="s">
        <v>443</v>
      </c>
      <c r="M4" s="5" t="s">
        <v>451</v>
      </c>
      <c r="N4" s="5" t="s">
        <v>448</v>
      </c>
      <c r="O4" s="5" t="s">
        <v>449</v>
      </c>
      <c r="P4" s="5" t="s">
        <v>450</v>
      </c>
      <c r="Q4" s="5"/>
      <c r="R4" s="5" t="s">
        <v>444</v>
      </c>
      <c r="S4" s="5" t="s">
        <v>445</v>
      </c>
      <c r="T4" s="5" t="s">
        <v>446</v>
      </c>
      <c r="U4" s="5" t="s">
        <v>447</v>
      </c>
      <c r="V4" s="5" t="s">
        <v>455</v>
      </c>
      <c r="W4" s="5" t="s">
        <v>456</v>
      </c>
      <c r="X4" s="5" t="s">
        <v>457</v>
      </c>
      <c r="Y4" s="4"/>
      <c r="Z4" s="5" t="s">
        <v>452</v>
      </c>
      <c r="AA4" s="5" t="s">
        <v>453</v>
      </c>
      <c r="AB4" s="5" t="s">
        <v>467</v>
      </c>
      <c r="AC4" s="5" t="s">
        <v>454</v>
      </c>
      <c r="AD4" s="5" t="s">
        <v>458</v>
      </c>
      <c r="AE4" s="4"/>
      <c r="AF4" s="5" t="s">
        <v>459</v>
      </c>
      <c r="AG4" s="5" t="s">
        <v>460</v>
      </c>
      <c r="AH4" s="5" t="s">
        <v>461</v>
      </c>
      <c r="AI4" s="5" t="s">
        <v>462</v>
      </c>
      <c r="AJ4" s="4"/>
      <c r="AK4" s="5" t="s">
        <v>437</v>
      </c>
      <c r="AL4" s="5" t="s">
        <v>463</v>
      </c>
      <c r="AM4" s="5" t="s">
        <v>464</v>
      </c>
      <c r="AN4" s="5" t="s">
        <v>465</v>
      </c>
      <c r="AO4" s="5" t="s">
        <v>466</v>
      </c>
      <c r="AQ4" s="5" t="s">
        <v>628</v>
      </c>
    </row>
    <row r="5" spans="1:43">
      <c r="Z5" s="66"/>
      <c r="AA5" s="66"/>
      <c r="AB5" s="66"/>
      <c r="AC5" s="66"/>
      <c r="AD5" s="66">
        <f>(SUMPRODUCT(Z6:Z$25,W6:W$25)+SUMPRODUCT(AA6:AA$25,X6:X$25)+AB25-AC$6*SUMPRODUCT(V6:V$25,R6:R$25))/R6</f>
        <v>0</v>
      </c>
      <c r="AE5" s="66"/>
      <c r="AF5" s="66"/>
      <c r="AG5" s="66"/>
      <c r="AH5" s="66"/>
      <c r="AI5" s="66">
        <f>(SUMPRODUCT(AF6:AF$25,V6:V$25)+SUMPRODUCT(AG6:AG$25,V6:V$25)-AH$6*SUMPRODUCT(R6:R$25,V6:V$25))/R6</f>
        <v>0</v>
      </c>
      <c r="AJ5" s="66"/>
      <c r="AK5" s="66"/>
      <c r="AL5" s="66"/>
      <c r="AM5" s="66"/>
      <c r="AN5" s="66"/>
      <c r="AO5" s="66">
        <f>(SUMPRODUCT(AL6:AL$25,V6:V$25)+SUMPRODUCT(AM6:AM$25,V6:V$25)+SUMPRODUCT(AK6:AK$25,W6:W$25)-AN$6*SUMPRODUCT(V6:V$25,R6:R$25))/R6</f>
        <v>0</v>
      </c>
    </row>
    <row r="6" spans="1:43">
      <c r="A6">
        <v>80</v>
      </c>
      <c r="B6">
        <v>1</v>
      </c>
      <c r="C6">
        <v>14.75</v>
      </c>
      <c r="D6" s="65">
        <v>0.12</v>
      </c>
      <c r="E6" s="65">
        <v>0.75</v>
      </c>
      <c r="F6" s="66">
        <v>250</v>
      </c>
      <c r="G6" s="66">
        <v>1</v>
      </c>
      <c r="H6" s="66">
        <v>50</v>
      </c>
      <c r="I6" s="65">
        <v>0.02</v>
      </c>
      <c r="J6" s="65">
        <v>0.06</v>
      </c>
      <c r="K6" s="66">
        <v>100000</v>
      </c>
      <c r="L6" s="66">
        <v>9900</v>
      </c>
      <c r="M6" s="66">
        <v>718.66168561525683</v>
      </c>
      <c r="N6" s="65">
        <f>+J6-0.005</f>
        <v>5.5E-2</v>
      </c>
      <c r="O6">
        <f>+C6/1000*1.05</f>
        <v>1.54875E-2</v>
      </c>
      <c r="P6" s="66">
        <f>+H6*1.05</f>
        <v>52.5</v>
      </c>
      <c r="R6" s="164">
        <v>1</v>
      </c>
      <c r="S6" s="164">
        <f>R6*O6</f>
        <v>1.54875E-2</v>
      </c>
      <c r="T6" s="164">
        <f>(R6-S6)*D6</f>
        <v>0.1181415</v>
      </c>
      <c r="U6" s="164">
        <f>+R6-S6-T6</f>
        <v>0.866371</v>
      </c>
      <c r="V6" s="164">
        <v>1</v>
      </c>
      <c r="W6" s="164">
        <f>+(1+N6)^-0.5</f>
        <v>0.97358476702247099</v>
      </c>
      <c r="X6" s="164">
        <f>1/(1+N6)</f>
        <v>0.94786729857819907</v>
      </c>
      <c r="Z6" s="66">
        <f>+S6*K6</f>
        <v>1548.75</v>
      </c>
      <c r="AA6" s="66">
        <f>+T6*M6</f>
        <v>84.903769531114861</v>
      </c>
      <c r="AB6" s="66">
        <v>0</v>
      </c>
      <c r="AC6" s="66">
        <f>(SUMPRODUCT(Z6:Z25,W6:W25)+SUMPRODUCT(AA6:AA25,X6:X25)+AB25)/SUMPRODUCT(R6:R25,V6:V25)</f>
        <v>7617.2833880948074</v>
      </c>
      <c r="AD6" s="66">
        <f>(SUMPRODUCT(Z7:Z$25,W7:W$25)+SUMPRODUCT(AA7:AA$25,X7:X$25)+AB$25-AC$6*SUMPRODUCT(V7:V$25,R7:R$25))/(U6*X6)</f>
        <v>7341.6118839930386</v>
      </c>
      <c r="AE6" s="66"/>
      <c r="AF6" s="66">
        <f>+(E6-E$25)*L6*R6</f>
        <v>6930</v>
      </c>
      <c r="AG6" s="66">
        <f>+F6+G6*K6/1000</f>
        <v>350</v>
      </c>
      <c r="AH6" s="66">
        <f>(SUMPRODUCT(AF6:AF25,V6:V25)+SUMPRODUCT(AG6:AG25,V6:V25))/SUMPRODUCT(R6:R25,V6:V25)</f>
        <v>1388.8261419127959</v>
      </c>
      <c r="AI6" s="66">
        <f>(SUMPRODUCT(AF7:AF$25,V7:V$25)+SUMPRODUCT(AG7:AG$25,V7:V$25)-AH$6*SUMPRODUCT(R7:R$25,V7:V$25))/(U6*X6)</f>
        <v>-7173.8186299887684</v>
      </c>
      <c r="AJ6" s="66"/>
      <c r="AK6" s="66">
        <f>+P6*R6</f>
        <v>52.5</v>
      </c>
      <c r="AL6" s="66">
        <f>+I6*L6*R6</f>
        <v>198</v>
      </c>
      <c r="AM6" s="66">
        <f>+E6*L6*R6-AF6</f>
        <v>495</v>
      </c>
      <c r="AN6" s="66">
        <f>(SUMPRODUCT(AL6:AL25,V6:V25)+SUMPRODUCT(AM6:AM25,V6:V25)+SUMPRODUCT(AK6:AK25,W6:W25))/SUMPRODUCT(V6:V25,R6:R25)</f>
        <v>744.11320026867975</v>
      </c>
      <c r="AO6" s="66">
        <f>(SUMPRODUCT(AL7:AL$25,V7:V$25)+SUMPRODUCT(AM7:AM$25,V7:V$25)+SUMPRODUCT(AK7:AK$25,W7:W$25)-AN$6*SUMPRODUCT(V7:V$25,R7:R$25))/(U6*X6)</f>
        <v>0</v>
      </c>
      <c r="AQ6" s="1">
        <f>+AD6+AI6</f>
        <v>167.79325400427024</v>
      </c>
    </row>
    <row r="7" spans="1:43">
      <c r="A7">
        <f>+A6+1</f>
        <v>81</v>
      </c>
      <c r="B7">
        <f t="shared" ref="B7:B25" si="0">+B6+1</f>
        <v>2</v>
      </c>
      <c r="C7">
        <v>22.89</v>
      </c>
      <c r="D7" s="65">
        <v>0.08</v>
      </c>
      <c r="E7" s="65">
        <v>0.1</v>
      </c>
      <c r="F7" s="66">
        <v>0</v>
      </c>
      <c r="G7" s="66">
        <v>0</v>
      </c>
      <c r="H7" s="66">
        <v>50</v>
      </c>
      <c r="I7" s="65">
        <v>0.02</v>
      </c>
      <c r="J7" s="65">
        <v>0.06</v>
      </c>
      <c r="K7" s="66">
        <v>100000</v>
      </c>
      <c r="L7" s="66">
        <v>9900</v>
      </c>
      <c r="M7" s="66">
        <v>7510.2579299683493</v>
      </c>
      <c r="N7" s="65">
        <f t="shared" ref="N7:N25" si="1">+J7-0.005</f>
        <v>5.5E-2</v>
      </c>
      <c r="O7">
        <f t="shared" ref="O7:O25" si="2">+C7/1000*1.05</f>
        <v>2.40345E-2</v>
      </c>
      <c r="P7" s="66">
        <f t="shared" ref="P7:P25" si="3">+H7*1.05</f>
        <v>52.5</v>
      </c>
      <c r="R7" s="164">
        <f>U6</f>
        <v>0.866371</v>
      </c>
      <c r="S7" s="164">
        <f>R7*O7</f>
        <v>2.08227937995E-2</v>
      </c>
      <c r="T7" s="164">
        <f>(R7-S7)*D7</f>
        <v>6.7643856496040003E-2</v>
      </c>
      <c r="U7" s="164">
        <f>+R7-S7-T7</f>
        <v>0.77790434970445999</v>
      </c>
      <c r="V7" s="164">
        <f>+V6/(1+N6)</f>
        <v>0.94786729857819907</v>
      </c>
      <c r="W7" s="164">
        <f>+W6/(1+N6)^0.5/(1+N7)^0.5</f>
        <v>0.92282916305447482</v>
      </c>
      <c r="X7" s="164">
        <f>+X6/(1+N7)</f>
        <v>0.89845241571393286</v>
      </c>
      <c r="Z7" s="66">
        <f t="shared" ref="Z7:Z25" si="4">+S7*K7</f>
        <v>2082.27937995</v>
      </c>
      <c r="AA7" s="66">
        <f t="shared" ref="AA7:AA25" si="5">+T7*M7</f>
        <v>508.0228096630255</v>
      </c>
      <c r="AB7" s="66">
        <v>0</v>
      </c>
      <c r="AC7" s="66"/>
      <c r="AD7" s="66">
        <f>(SUMPRODUCT(Z8:Z$25,W8:W$25)+SUMPRODUCT(AA8:AA$25,X8:X$25)+AB$25-AC$6*SUMPRODUCT(V8:V$25,R8:R$25))/(U7*X7)</f>
        <v>14173.917438163127</v>
      </c>
      <c r="AE7" s="66"/>
      <c r="AF7" s="66">
        <f t="shared" ref="AF7:AF25" si="6">+(E7-E$25)*L7*R7</f>
        <v>428.85364500000003</v>
      </c>
      <c r="AG7" s="66">
        <f t="shared" ref="AG7:AG25" si="7">+F7+G7*K7/1000</f>
        <v>0</v>
      </c>
      <c r="AH7" s="66"/>
      <c r="AI7" s="66">
        <f>(SUMPRODUCT(AF8:AF$25,V8:V$25)+SUMPRODUCT(AG8:AG$25,V8:V$25)-AH$6*SUMPRODUCT(R8:R$25,V8:V$25))/(U7*X7)</f>
        <v>-7378.8603438474092</v>
      </c>
      <c r="AJ7" s="66"/>
      <c r="AK7" s="66">
        <f t="shared" ref="AK7:AK25" si="8">+P7*R7</f>
        <v>45.484477499999997</v>
      </c>
      <c r="AL7" s="66">
        <f t="shared" ref="AL7:AL25" si="9">+I7*L7*R7</f>
        <v>171.54145800000001</v>
      </c>
      <c r="AM7" s="66">
        <f t="shared" ref="AM7:AM25" si="10">+E7*L7*R7-AF7</f>
        <v>428.85364500000003</v>
      </c>
      <c r="AN7" s="66"/>
      <c r="AO7" s="66">
        <f>(SUMPRODUCT(AL8:AL$25,V8:V$25)+SUMPRODUCT(AM8:AM$25,V8:V$25)+SUMPRODUCT(AK8:AK$25,W8:W$25)-AN$6*SUMPRODUCT(V8:V$25,R8:R$25))/(U7*X7)</f>
        <v>-6.5065219189570079E-13</v>
      </c>
      <c r="AQ7" s="1">
        <f t="shared" ref="AQ7:AQ25" si="11">+AD7+AI7</f>
        <v>6795.0570943157181</v>
      </c>
    </row>
    <row r="8" spans="1:43">
      <c r="A8">
        <f t="shared" ref="A8:A25" si="12">+A7+1</f>
        <v>82</v>
      </c>
      <c r="B8">
        <f t="shared" si="0"/>
        <v>3</v>
      </c>
      <c r="C8">
        <v>32.370000000000005</v>
      </c>
      <c r="D8" s="65">
        <v>0.05</v>
      </c>
      <c r="E8" s="65">
        <v>0.1</v>
      </c>
      <c r="F8" s="66">
        <v>0</v>
      </c>
      <c r="G8" s="66">
        <v>0</v>
      </c>
      <c r="H8" s="66">
        <v>50</v>
      </c>
      <c r="I8" s="65">
        <v>0.02</v>
      </c>
      <c r="J8" s="65">
        <v>0.06</v>
      </c>
      <c r="K8" s="66">
        <v>100000</v>
      </c>
      <c r="L8" s="66">
        <v>9900</v>
      </c>
      <c r="M8" s="66">
        <v>14461.583290539169</v>
      </c>
      <c r="N8" s="65">
        <f t="shared" si="1"/>
        <v>5.5E-2</v>
      </c>
      <c r="O8">
        <f t="shared" si="2"/>
        <v>3.3988500000000005E-2</v>
      </c>
      <c r="P8" s="66">
        <f t="shared" si="3"/>
        <v>52.5</v>
      </c>
      <c r="R8" s="164">
        <f t="shared" ref="R8:R25" si="13">U7</f>
        <v>0.77790434970445999</v>
      </c>
      <c r="S8" s="164">
        <f t="shared" ref="S8:S25" si="14">R8*O8</f>
        <v>2.6439801989930043E-2</v>
      </c>
      <c r="T8" s="164">
        <f t="shared" ref="T8:T25" si="15">(R8-S8)*D8</f>
        <v>3.75732273857265E-2</v>
      </c>
      <c r="U8" s="164">
        <f t="shared" ref="U8:U25" si="16">+R8-S8-T8</f>
        <v>0.71389132032880342</v>
      </c>
      <c r="V8" s="164">
        <f t="shared" ref="V8:V25" si="17">+V7/(1+N7)</f>
        <v>0.89845241571393286</v>
      </c>
      <c r="W8" s="164">
        <f t="shared" ref="W8:W25" si="18">+W7/(1+N7)^0.5/(1+N8)^0.5</f>
        <v>0.87471958583362541</v>
      </c>
      <c r="X8" s="164">
        <f t="shared" ref="X8:X25" si="19">+X7/(1+N8)</f>
        <v>0.85161366418382267</v>
      </c>
      <c r="Z8" s="66">
        <f t="shared" si="4"/>
        <v>2643.9801989930043</v>
      </c>
      <c r="AA8" s="66">
        <f t="shared" si="5"/>
        <v>543.36835733305111</v>
      </c>
      <c r="AB8" s="66">
        <v>0</v>
      </c>
      <c r="AC8" s="66"/>
      <c r="AD8" s="66">
        <f>(SUMPRODUCT(Z9:Z$25,W9:W$25)+SUMPRODUCT(AA9:AA$25,X9:X$25)+AB$25-AC$6*SUMPRODUCT(V9:V$25,R9:R$25))/(U8*X8)</f>
        <v>20485.913607019196</v>
      </c>
      <c r="AE8" s="66"/>
      <c r="AF8" s="66">
        <f t="shared" si="6"/>
        <v>385.0626531037077</v>
      </c>
      <c r="AG8" s="66">
        <f t="shared" si="7"/>
        <v>0</v>
      </c>
      <c r="AH8" s="66"/>
      <c r="AI8" s="66">
        <f>(SUMPRODUCT(AF9:AF$25,V9:V$25)+SUMPRODUCT(AG9:AG$25,V9:V$25)-AH$6*SUMPRODUCT(R9:R$25,V9:V$25))/(U8*X8)</f>
        <v>-7455.1919309896157</v>
      </c>
      <c r="AJ8" s="66"/>
      <c r="AK8" s="66">
        <f t="shared" si="8"/>
        <v>40.839978359484149</v>
      </c>
      <c r="AL8" s="66">
        <f t="shared" si="9"/>
        <v>154.02506124148309</v>
      </c>
      <c r="AM8" s="66">
        <f t="shared" si="10"/>
        <v>385.0626531037077</v>
      </c>
      <c r="AN8" s="66"/>
      <c r="AO8" s="66">
        <f>(SUMPRODUCT(AL9:AL$25,V9:V$25)+SUMPRODUCT(AM9:AM$25,V9:V$25)+SUMPRODUCT(AK9:AK$25,W9:W$25)-AN$6*SUMPRODUCT(V9:V$25,R9:R$25))/(U8*X8)</f>
        <v>7.4798941992541324E-13</v>
      </c>
      <c r="AQ8" s="1">
        <f t="shared" si="11"/>
        <v>13030.721676029581</v>
      </c>
    </row>
    <row r="9" spans="1:43">
      <c r="A9">
        <f t="shared" si="12"/>
        <v>83</v>
      </c>
      <c r="B9">
        <f t="shared" si="0"/>
        <v>4</v>
      </c>
      <c r="C9">
        <v>43.21</v>
      </c>
      <c r="D9" s="65">
        <v>0.05</v>
      </c>
      <c r="E9" s="65">
        <v>0.05</v>
      </c>
      <c r="F9" s="66">
        <v>0</v>
      </c>
      <c r="G9" s="66">
        <v>0</v>
      </c>
      <c r="H9" s="66">
        <v>50</v>
      </c>
      <c r="I9" s="65">
        <v>0.02</v>
      </c>
      <c r="J9" s="65">
        <v>0.06</v>
      </c>
      <c r="K9" s="66">
        <v>100000</v>
      </c>
      <c r="L9" s="66">
        <v>9900</v>
      </c>
      <c r="M9" s="66">
        <v>21662.360590322613</v>
      </c>
      <c r="N9" s="65">
        <f t="shared" si="1"/>
        <v>5.5E-2</v>
      </c>
      <c r="O9">
        <f t="shared" si="2"/>
        <v>4.5370500000000001E-2</v>
      </c>
      <c r="P9" s="66">
        <f t="shared" si="3"/>
        <v>52.5</v>
      </c>
      <c r="R9" s="164">
        <f t="shared" si="13"/>
        <v>0.71389132032880342</v>
      </c>
      <c r="S9" s="164">
        <f t="shared" si="14"/>
        <v>3.2389606148977977E-2</v>
      </c>
      <c r="T9" s="164">
        <f t="shared" si="15"/>
        <v>3.4075085708991273E-2</v>
      </c>
      <c r="U9" s="164">
        <f t="shared" si="16"/>
        <v>0.6474266284708341</v>
      </c>
      <c r="V9" s="164">
        <f t="shared" si="17"/>
        <v>0.85161366418382267</v>
      </c>
      <c r="W9" s="164">
        <f t="shared" si="18"/>
        <v>0.82911809083755961</v>
      </c>
      <c r="X9" s="164">
        <f t="shared" si="19"/>
        <v>0.80721674330220161</v>
      </c>
      <c r="Z9" s="66">
        <f t="shared" si="4"/>
        <v>3238.9606148977978</v>
      </c>
      <c r="AA9" s="66">
        <f t="shared" si="5"/>
        <v>738.14679377431787</v>
      </c>
      <c r="AB9" s="66">
        <v>0</v>
      </c>
      <c r="AC9" s="66"/>
      <c r="AD9" s="66">
        <f>(SUMPRODUCT(Z10:Z$25,W10:W$25)+SUMPRODUCT(AA10:AA$25,X10:X$25)+AB$25-AC$6*SUMPRODUCT(V10:V$25,R10:R$25))/(U9*X9)</f>
        <v>26413.937209170723</v>
      </c>
      <c r="AE9" s="66"/>
      <c r="AF9" s="66">
        <f t="shared" si="6"/>
        <v>0</v>
      </c>
      <c r="AG9" s="66">
        <f t="shared" si="7"/>
        <v>0</v>
      </c>
      <c r="AH9" s="66"/>
      <c r="AI9" s="66">
        <f>(SUMPRODUCT(AF10:AF$25,V10:V$25)+SUMPRODUCT(AG10:AG$25,V10:V$25)-AH$6*SUMPRODUCT(R10:R$25,V10:V$25))/(U9*X9)</f>
        <v>-7057.0402967588852</v>
      </c>
      <c r="AJ9" s="66"/>
      <c r="AK9" s="66">
        <f t="shared" si="8"/>
        <v>37.47929431726218</v>
      </c>
      <c r="AL9" s="66">
        <f t="shared" si="9"/>
        <v>141.35048142510308</v>
      </c>
      <c r="AM9" s="66">
        <f t="shared" si="10"/>
        <v>353.37620356275772</v>
      </c>
      <c r="AN9" s="66"/>
      <c r="AO9" s="66">
        <f>(SUMPRODUCT(AL10:AL$25,V10:V$25)+SUMPRODUCT(AM10:AM$25,V10:V$25)+SUMPRODUCT(AK10:AK$25,W10:W$25)-AN$6*SUMPRODUCT(V10:V$25,R10:R$25))/(U9*X9)</f>
        <v>0</v>
      </c>
      <c r="AQ9" s="1">
        <f t="shared" si="11"/>
        <v>19356.896912411838</v>
      </c>
    </row>
    <row r="10" spans="1:43">
      <c r="A10">
        <f t="shared" si="12"/>
        <v>84</v>
      </c>
      <c r="B10">
        <f t="shared" si="0"/>
        <v>5</v>
      </c>
      <c r="C10">
        <v>55.47</v>
      </c>
      <c r="D10" s="65">
        <v>0.05</v>
      </c>
      <c r="E10" s="65">
        <v>0.05</v>
      </c>
      <c r="F10" s="66">
        <v>0</v>
      </c>
      <c r="G10" s="66">
        <v>0</v>
      </c>
      <c r="H10" s="66">
        <v>50</v>
      </c>
      <c r="I10" s="65">
        <v>0.02</v>
      </c>
      <c r="J10" s="65">
        <v>0.06</v>
      </c>
      <c r="K10" s="66">
        <v>100000</v>
      </c>
      <c r="L10" s="66">
        <v>9900</v>
      </c>
      <c r="M10" s="66">
        <v>29224.573476750364</v>
      </c>
      <c r="N10" s="65">
        <f t="shared" si="1"/>
        <v>5.5E-2</v>
      </c>
      <c r="O10">
        <f t="shared" si="2"/>
        <v>5.8243500000000004E-2</v>
      </c>
      <c r="P10" s="66">
        <f t="shared" si="3"/>
        <v>52.5</v>
      </c>
      <c r="R10" s="164">
        <f t="shared" si="13"/>
        <v>0.6474266284708341</v>
      </c>
      <c r="S10" s="164">
        <f t="shared" si="14"/>
        <v>3.7708392835341026E-2</v>
      </c>
      <c r="T10" s="164">
        <f t="shared" si="15"/>
        <v>3.0485911781774656E-2</v>
      </c>
      <c r="U10" s="164">
        <f t="shared" si="16"/>
        <v>0.57923232385371848</v>
      </c>
      <c r="V10" s="164">
        <f t="shared" si="17"/>
        <v>0.80721674330220161</v>
      </c>
      <c r="W10" s="164">
        <f t="shared" si="18"/>
        <v>0.78589392496451149</v>
      </c>
      <c r="X10" s="164">
        <f t="shared" si="19"/>
        <v>0.76513435384094941</v>
      </c>
      <c r="Z10" s="66">
        <f t="shared" si="4"/>
        <v>3770.8392835341024</v>
      </c>
      <c r="AA10" s="66">
        <f t="shared" si="5"/>
        <v>890.93776887220304</v>
      </c>
      <c r="AB10" s="66">
        <v>0</v>
      </c>
      <c r="AC10" s="66"/>
      <c r="AD10" s="66">
        <f>(SUMPRODUCT(Z11:Z$25,W11:W$25)+SUMPRODUCT(AA11:AA$25,X11:X$25)+AB$25-AC$6*SUMPRODUCT(V11:V$25,R11:R$25))/(U10*X10)</f>
        <v>31905.040462778637</v>
      </c>
      <c r="AE10" s="66"/>
      <c r="AF10" s="66">
        <f t="shared" si="6"/>
        <v>0</v>
      </c>
      <c r="AG10" s="66">
        <f t="shared" si="7"/>
        <v>0</v>
      </c>
      <c r="AH10" s="66"/>
      <c r="AI10" s="66">
        <f>(SUMPRODUCT(AF11:AF$25,V11:V$25)+SUMPRODUCT(AG11:AG$25,V11:V$25)-AH$6*SUMPRODUCT(R11:R$25,V11:V$25))/(U10*X10)</f>
        <v>-6684.000569666332</v>
      </c>
      <c r="AJ10" s="66"/>
      <c r="AK10" s="66">
        <f t="shared" si="8"/>
        <v>33.989897994718788</v>
      </c>
      <c r="AL10" s="66">
        <f t="shared" si="9"/>
        <v>128.19047243722514</v>
      </c>
      <c r="AM10" s="66">
        <f t="shared" si="10"/>
        <v>320.47618109306291</v>
      </c>
      <c r="AN10" s="66"/>
      <c r="AO10" s="66">
        <f>(SUMPRODUCT(AL11:AL$25,V11:V$25)+SUMPRODUCT(AM11:AM$25,V11:V$25)+SUMPRODUCT(AK11:AK$25,W11:W$25)-AN$6*SUMPRODUCT(V11:V$25,R11:R$25))/(U10*X10)</f>
        <v>0</v>
      </c>
      <c r="AQ10" s="1">
        <f t="shared" si="11"/>
        <v>25221.039893112305</v>
      </c>
    </row>
    <row r="11" spans="1:43">
      <c r="A11">
        <f t="shared" si="12"/>
        <v>85</v>
      </c>
      <c r="B11">
        <f t="shared" si="0"/>
        <v>6</v>
      </c>
      <c r="C11">
        <v>67.22</v>
      </c>
      <c r="D11" s="65">
        <v>0.05</v>
      </c>
      <c r="E11" s="65">
        <v>0.05</v>
      </c>
      <c r="F11" s="66">
        <v>0</v>
      </c>
      <c r="G11" s="66">
        <v>0</v>
      </c>
      <c r="H11" s="66">
        <v>50</v>
      </c>
      <c r="I11" s="65">
        <v>0.02</v>
      </c>
      <c r="J11" s="65">
        <v>0.06</v>
      </c>
      <c r="K11" s="66">
        <v>100000</v>
      </c>
      <c r="L11" s="66">
        <v>9900</v>
      </c>
      <c r="M11" s="66">
        <v>37313.157026609413</v>
      </c>
      <c r="N11" s="65">
        <f t="shared" si="1"/>
        <v>5.5E-2</v>
      </c>
      <c r="O11">
        <f t="shared" si="2"/>
        <v>7.0581000000000005E-2</v>
      </c>
      <c r="P11" s="66">
        <f t="shared" si="3"/>
        <v>52.5</v>
      </c>
      <c r="R11" s="164">
        <f t="shared" si="13"/>
        <v>0.57923232385371848</v>
      </c>
      <c r="S11" s="164">
        <f t="shared" si="14"/>
        <v>4.0882796649919305E-2</v>
      </c>
      <c r="T11" s="164">
        <f t="shared" si="15"/>
        <v>2.6917476360189957E-2</v>
      </c>
      <c r="U11" s="164">
        <f t="shared" si="16"/>
        <v>0.51143205084360921</v>
      </c>
      <c r="V11" s="164">
        <f t="shared" si="17"/>
        <v>0.76513435384094941</v>
      </c>
      <c r="W11" s="164">
        <f t="shared" si="18"/>
        <v>0.74492315162512934</v>
      </c>
      <c r="X11" s="164">
        <f t="shared" si="19"/>
        <v>0.72524583302459666</v>
      </c>
      <c r="Z11" s="66">
        <f t="shared" si="4"/>
        <v>4088.2796649919305</v>
      </c>
      <c r="AA11" s="66">
        <f t="shared" si="5"/>
        <v>1004.3760221878147</v>
      </c>
      <c r="AB11" s="66">
        <v>0</v>
      </c>
      <c r="AC11" s="66"/>
      <c r="AD11" s="66">
        <f>(SUMPRODUCT(Z12:Z$25,W12:W$25)+SUMPRODUCT(AA12:AA$25,X12:X$25)+AB$25-AC$6*SUMPRODUCT(V12:V$25,R12:R$25))/(U11*X11)</f>
        <v>37049.149084816236</v>
      </c>
      <c r="AE11" s="66"/>
      <c r="AF11" s="66">
        <f t="shared" si="6"/>
        <v>0</v>
      </c>
      <c r="AG11" s="66">
        <f t="shared" si="7"/>
        <v>0</v>
      </c>
      <c r="AH11" s="66"/>
      <c r="AI11" s="66">
        <f>(SUMPRODUCT(AF12:AF$25,V12:V$25)+SUMPRODUCT(AG12:AG$25,V12:V$25)-AH$6*SUMPRODUCT(R12:R$25,V12:V$25))/(U11*X11)</f>
        <v>-6326.9962726345912</v>
      </c>
      <c r="AJ11" s="66"/>
      <c r="AK11" s="66">
        <f t="shared" si="8"/>
        <v>30.409697002320222</v>
      </c>
      <c r="AL11" s="66">
        <f t="shared" si="9"/>
        <v>114.68800012303626</v>
      </c>
      <c r="AM11" s="66">
        <f t="shared" si="10"/>
        <v>286.72000030759062</v>
      </c>
      <c r="AN11" s="66"/>
      <c r="AO11" s="66">
        <f>(SUMPRODUCT(AL12:AL$25,V12:V$25)+SUMPRODUCT(AM12:AM$25,V12:V$25)+SUMPRODUCT(AK12:AK$25,W12:W$25)-AN$6*SUMPRODUCT(V12:V$25,R12:R$25))/(U11*X11)</f>
        <v>-1.2260184175581995E-12</v>
      </c>
      <c r="AQ11" s="1">
        <f t="shared" si="11"/>
        <v>30722.152812181645</v>
      </c>
    </row>
    <row r="12" spans="1:43">
      <c r="A12">
        <f t="shared" si="12"/>
        <v>86</v>
      </c>
      <c r="B12">
        <f t="shared" si="0"/>
        <v>7</v>
      </c>
      <c r="C12">
        <v>78.740000000000009</v>
      </c>
      <c r="D12" s="65">
        <v>0.05</v>
      </c>
      <c r="E12" s="65">
        <v>0.05</v>
      </c>
      <c r="F12" s="66">
        <v>0</v>
      </c>
      <c r="G12" s="66">
        <v>0</v>
      </c>
      <c r="H12" s="66">
        <v>50</v>
      </c>
      <c r="I12" s="65">
        <v>0.02</v>
      </c>
      <c r="J12" s="65">
        <v>0.06</v>
      </c>
      <c r="K12" s="66">
        <v>100000</v>
      </c>
      <c r="L12" s="66">
        <v>9900</v>
      </c>
      <c r="M12" s="66">
        <v>46182.236943847573</v>
      </c>
      <c r="N12" s="65">
        <f t="shared" si="1"/>
        <v>5.5E-2</v>
      </c>
      <c r="O12">
        <f t="shared" si="2"/>
        <v>8.2677000000000014E-2</v>
      </c>
      <c r="P12" s="66">
        <f t="shared" si="3"/>
        <v>52.5</v>
      </c>
      <c r="R12" s="164">
        <f t="shared" si="13"/>
        <v>0.51143205084360921</v>
      </c>
      <c r="S12" s="164">
        <f t="shared" si="14"/>
        <v>4.2283667667597086E-2</v>
      </c>
      <c r="T12" s="164">
        <f t="shared" si="15"/>
        <v>2.3457419158800608E-2</v>
      </c>
      <c r="U12" s="164">
        <f t="shared" si="16"/>
        <v>0.44569096401721153</v>
      </c>
      <c r="V12" s="164">
        <f t="shared" si="17"/>
        <v>0.72524583302459666</v>
      </c>
      <c r="W12" s="164">
        <f t="shared" si="18"/>
        <v>0.70608829537926943</v>
      </c>
      <c r="X12" s="164">
        <f t="shared" si="19"/>
        <v>0.68743680855412015</v>
      </c>
      <c r="Z12" s="66">
        <f t="shared" si="4"/>
        <v>4228.3667667597083</v>
      </c>
      <c r="AA12" s="66">
        <f t="shared" si="5"/>
        <v>1083.3160896828792</v>
      </c>
      <c r="AB12" s="66">
        <v>0</v>
      </c>
      <c r="AC12" s="66"/>
      <c r="AD12" s="66">
        <f>(SUMPRODUCT(Z13:Z$25,W13:W$25)+SUMPRODUCT(AA13:AA$25,X13:X$25)+AB$25-AC$6*SUMPRODUCT(V13:V$25,R13:R$25))/(U12*X12)</f>
        <v>41898.65074880101</v>
      </c>
      <c r="AE12" s="66"/>
      <c r="AF12" s="66">
        <f t="shared" si="6"/>
        <v>0</v>
      </c>
      <c r="AG12" s="66">
        <f t="shared" si="7"/>
        <v>0</v>
      </c>
      <c r="AH12" s="66"/>
      <c r="AI12" s="66">
        <f>(SUMPRODUCT(AF13:AF$25,V13:V$25)+SUMPRODUCT(AG13:AG$25,V13:V$25)-AH$6*SUMPRODUCT(R13:R$25,V13:V$25))/(U12*X12)</f>
        <v>-5978.2300040575674</v>
      </c>
      <c r="AJ12" s="66"/>
      <c r="AK12" s="66">
        <f t="shared" si="8"/>
        <v>26.850182669289484</v>
      </c>
      <c r="AL12" s="66">
        <f t="shared" si="9"/>
        <v>101.26354606703462</v>
      </c>
      <c r="AM12" s="66">
        <f t="shared" si="10"/>
        <v>253.15886516758655</v>
      </c>
      <c r="AN12" s="66"/>
      <c r="AO12" s="66">
        <f>(SUMPRODUCT(AL13:AL$25,V13:V$25)+SUMPRODUCT(AM13:AM$25,V13:V$25)+SUMPRODUCT(AK13:AK$25,W13:W$25)-AN$6*SUMPRODUCT(V13:V$25,R13:R$25))/(U12*X12)</f>
        <v>-1.484238067006875E-12</v>
      </c>
      <c r="AQ12" s="1">
        <f t="shared" si="11"/>
        <v>35920.420744743446</v>
      </c>
    </row>
    <row r="13" spans="1:43">
      <c r="A13">
        <f t="shared" si="12"/>
        <v>87</v>
      </c>
      <c r="B13">
        <f t="shared" si="0"/>
        <v>8</v>
      </c>
      <c r="C13">
        <v>88.74</v>
      </c>
      <c r="D13" s="65">
        <v>0.05</v>
      </c>
      <c r="E13" s="65">
        <v>0.05</v>
      </c>
      <c r="F13" s="66">
        <v>0</v>
      </c>
      <c r="G13" s="66">
        <v>0</v>
      </c>
      <c r="H13" s="66">
        <v>50</v>
      </c>
      <c r="I13" s="65">
        <v>0.02</v>
      </c>
      <c r="J13" s="65">
        <v>0.06</v>
      </c>
      <c r="K13" s="66">
        <v>100000</v>
      </c>
      <c r="L13" s="66">
        <v>9900</v>
      </c>
      <c r="M13" s="66">
        <v>56222.286334156728</v>
      </c>
      <c r="N13" s="65">
        <f t="shared" si="1"/>
        <v>5.5E-2</v>
      </c>
      <c r="O13">
        <f t="shared" si="2"/>
        <v>9.317700000000001E-2</v>
      </c>
      <c r="P13" s="66">
        <f t="shared" si="3"/>
        <v>52.5</v>
      </c>
      <c r="R13" s="164">
        <f t="shared" si="13"/>
        <v>0.44569096401721153</v>
      </c>
      <c r="S13" s="164">
        <f t="shared" si="14"/>
        <v>4.1528146954231723E-2</v>
      </c>
      <c r="T13" s="164">
        <f t="shared" si="15"/>
        <v>2.0208140853148992E-2</v>
      </c>
      <c r="U13" s="164">
        <f t="shared" si="16"/>
        <v>0.38395467620983081</v>
      </c>
      <c r="V13" s="164">
        <f t="shared" si="17"/>
        <v>0.68743680855412015</v>
      </c>
      <c r="W13" s="164">
        <f t="shared" si="18"/>
        <v>0.66927800509883362</v>
      </c>
      <c r="X13" s="164">
        <f t="shared" si="19"/>
        <v>0.65159887066741251</v>
      </c>
      <c r="Z13" s="66">
        <f t="shared" si="4"/>
        <v>4152.8146954231725</v>
      </c>
      <c r="AA13" s="66">
        <f t="shared" si="5"/>
        <v>1136.1478813267129</v>
      </c>
      <c r="AB13" s="66">
        <v>0</v>
      </c>
      <c r="AC13" s="66"/>
      <c r="AD13" s="66">
        <f>(SUMPRODUCT(Z14:Z$25,W14:W$25)+SUMPRODUCT(AA14:AA$25,X14:X$25)+AB$25-AC$6*SUMPRODUCT(V14:V$25,R14:R$25))/(U13*X13)</f>
        <v>46570.476464033673</v>
      </c>
      <c r="AE13" s="66"/>
      <c r="AF13" s="66">
        <f t="shared" si="6"/>
        <v>0</v>
      </c>
      <c r="AG13" s="66">
        <f t="shared" si="7"/>
        <v>0</v>
      </c>
      <c r="AH13" s="66"/>
      <c r="AI13" s="66">
        <f>(SUMPRODUCT(AF14:AF$25,V14:V$25)+SUMPRODUCT(AG14:AG$25,V14:V$25)-AH$6*SUMPRODUCT(R14:R$25,V14:V$25))/(U13*X13)</f>
        <v>-5620.3402016684768</v>
      </c>
      <c r="AJ13" s="66"/>
      <c r="AK13" s="66">
        <f t="shared" si="8"/>
        <v>23.398775610903606</v>
      </c>
      <c r="AL13" s="66">
        <f t="shared" si="9"/>
        <v>88.246810875407888</v>
      </c>
      <c r="AM13" s="66">
        <f t="shared" si="10"/>
        <v>220.6170271885197</v>
      </c>
      <c r="AN13" s="66"/>
      <c r="AO13" s="66">
        <f>(SUMPRODUCT(AL14:AL$25,V14:V$25)+SUMPRODUCT(AM14:AM$25,V14:V$25)+SUMPRODUCT(AK14:AK$25,W14:W$25)-AN$6*SUMPRODUCT(V14:V$25,R14:R$25))/(U13*X13)</f>
        <v>0</v>
      </c>
      <c r="AQ13" s="1">
        <f t="shared" si="11"/>
        <v>40950.136262365195</v>
      </c>
    </row>
    <row r="14" spans="1:43">
      <c r="A14">
        <f t="shared" si="12"/>
        <v>88</v>
      </c>
      <c r="B14">
        <f t="shared" si="0"/>
        <v>9</v>
      </c>
      <c r="C14">
        <v>102</v>
      </c>
      <c r="D14" s="65">
        <v>0.05</v>
      </c>
      <c r="E14" s="65">
        <v>0.05</v>
      </c>
      <c r="F14" s="66">
        <v>0</v>
      </c>
      <c r="G14" s="66">
        <v>0</v>
      </c>
      <c r="H14" s="66">
        <v>50</v>
      </c>
      <c r="I14" s="65">
        <v>0.02</v>
      </c>
      <c r="J14" s="65">
        <v>0.06</v>
      </c>
      <c r="K14" s="66">
        <v>100000</v>
      </c>
      <c r="L14" s="66">
        <v>9900</v>
      </c>
      <c r="M14" s="66">
        <v>68022.933060440919</v>
      </c>
      <c r="N14" s="65">
        <f t="shared" si="1"/>
        <v>5.5E-2</v>
      </c>
      <c r="O14">
        <f t="shared" si="2"/>
        <v>0.1071</v>
      </c>
      <c r="P14" s="66">
        <f t="shared" si="3"/>
        <v>52.5</v>
      </c>
      <c r="R14" s="164">
        <f t="shared" si="13"/>
        <v>0.38395467620983081</v>
      </c>
      <c r="S14" s="164">
        <f t="shared" si="14"/>
        <v>4.1121545822072877E-2</v>
      </c>
      <c r="T14" s="164">
        <f t="shared" si="15"/>
        <v>1.7141656519387895E-2</v>
      </c>
      <c r="U14" s="164">
        <f t="shared" si="16"/>
        <v>0.32569147386837005</v>
      </c>
      <c r="V14" s="164">
        <f t="shared" si="17"/>
        <v>0.65159887066741251</v>
      </c>
      <c r="W14" s="164">
        <f t="shared" si="18"/>
        <v>0.63438673469083751</v>
      </c>
      <c r="X14" s="164">
        <f t="shared" si="19"/>
        <v>0.61762926129612561</v>
      </c>
      <c r="Z14" s="66">
        <f t="shared" si="4"/>
        <v>4112.1545822072876</v>
      </c>
      <c r="AA14" s="66">
        <f t="shared" si="5"/>
        <v>1166.0257539633935</v>
      </c>
      <c r="AB14" s="66">
        <v>0</v>
      </c>
      <c r="AC14" s="66"/>
      <c r="AD14" s="66">
        <f>(SUMPRODUCT(Z15:Z$25,W15:W$25)+SUMPRODUCT(AA15:AA$25,X15:X$25)+AB$25-AC$6*SUMPRODUCT(V15:V$25,R15:R$25))/(U14*X14)</f>
        <v>50846.290131725618</v>
      </c>
      <c r="AE14" s="66"/>
      <c r="AF14" s="66">
        <f t="shared" si="6"/>
        <v>0</v>
      </c>
      <c r="AG14" s="66">
        <f t="shared" si="7"/>
        <v>0</v>
      </c>
      <c r="AH14" s="66"/>
      <c r="AI14" s="66">
        <f>(SUMPRODUCT(AF15:AF$25,V15:V$25)+SUMPRODUCT(AG15:AG$25,V15:V$25)-AH$6*SUMPRODUCT(R15:R$25,V15:V$25))/(U14*X14)</f>
        <v>-5262.8600279895099</v>
      </c>
      <c r="AJ14" s="66"/>
      <c r="AK14" s="66">
        <f t="shared" si="8"/>
        <v>20.157620501016119</v>
      </c>
      <c r="AL14" s="66">
        <f t="shared" si="9"/>
        <v>76.023025889546503</v>
      </c>
      <c r="AM14" s="66">
        <f t="shared" si="10"/>
        <v>190.05756472386625</v>
      </c>
      <c r="AN14" s="66"/>
      <c r="AO14" s="66">
        <f>(SUMPRODUCT(AL15:AL$25,V15:V$25)+SUMPRODUCT(AM15:AM$25,V15:V$25)+SUMPRODUCT(AK15:AK$25,W15:W$25)-AN$6*SUMPRODUCT(V15:V$25,R15:R$25))/(U14*X14)</f>
        <v>0</v>
      </c>
      <c r="AQ14" s="1">
        <f t="shared" si="11"/>
        <v>45583.430103736107</v>
      </c>
    </row>
    <row r="15" spans="1:43">
      <c r="A15">
        <f t="shared" si="12"/>
        <v>89</v>
      </c>
      <c r="B15">
        <f t="shared" si="0"/>
        <v>10</v>
      </c>
      <c r="C15">
        <v>120.13</v>
      </c>
      <c r="D15" s="65">
        <v>0.05</v>
      </c>
      <c r="E15" s="65">
        <v>0.05</v>
      </c>
      <c r="F15" s="66">
        <v>0</v>
      </c>
      <c r="G15" s="66">
        <v>0</v>
      </c>
      <c r="H15" s="66">
        <v>50</v>
      </c>
      <c r="I15" s="65">
        <v>0.02</v>
      </c>
      <c r="J15" s="65">
        <v>0.06</v>
      </c>
      <c r="K15" s="66">
        <v>100000</v>
      </c>
      <c r="L15" s="66">
        <v>9900</v>
      </c>
      <c r="M15" s="66">
        <v>82470.675566412334</v>
      </c>
      <c r="N15" s="65">
        <f t="shared" si="1"/>
        <v>5.5E-2</v>
      </c>
      <c r="O15">
        <f t="shared" si="2"/>
        <v>0.12613650000000001</v>
      </c>
      <c r="P15" s="66">
        <f t="shared" si="3"/>
        <v>52.5</v>
      </c>
      <c r="R15" s="164">
        <f t="shared" si="13"/>
        <v>0.32569147386837005</v>
      </c>
      <c r="S15" s="164">
        <f t="shared" si="14"/>
        <v>4.1081582593597663E-2</v>
      </c>
      <c r="T15" s="164">
        <f t="shared" si="15"/>
        <v>1.423049456373862E-2</v>
      </c>
      <c r="U15" s="164">
        <f t="shared" si="16"/>
        <v>0.27037939671103378</v>
      </c>
      <c r="V15" s="164">
        <f t="shared" si="17"/>
        <v>0.61762926129612561</v>
      </c>
      <c r="W15" s="164">
        <f t="shared" si="18"/>
        <v>0.60131444046524885</v>
      </c>
      <c r="X15" s="164">
        <f t="shared" si="19"/>
        <v>0.58543057942760723</v>
      </c>
      <c r="Z15" s="66">
        <f t="shared" si="4"/>
        <v>4108.1582593597659</v>
      </c>
      <c r="AA15" s="66">
        <f t="shared" si="5"/>
        <v>1173.598500315682</v>
      </c>
      <c r="AB15" s="66">
        <v>0</v>
      </c>
      <c r="AC15" s="66"/>
      <c r="AD15" s="66">
        <f>(SUMPRODUCT(Z16:Z$25,W16:W$25)+SUMPRODUCT(AA16:AA$25,X16:X$25)+AB$25-AC$6*SUMPRODUCT(V16:V$25,R16:R$25))/(U15*X15)</f>
        <v>54350.029609472811</v>
      </c>
      <c r="AE15" s="66"/>
      <c r="AF15" s="66">
        <f t="shared" si="6"/>
        <v>0</v>
      </c>
      <c r="AG15" s="66">
        <f t="shared" si="7"/>
        <v>0</v>
      </c>
      <c r="AH15" s="66"/>
      <c r="AI15" s="66">
        <f>(SUMPRODUCT(AF16:AF$25,V16:V$25)+SUMPRODUCT(AG16:AG$25,V16:V$25)-AH$6*SUMPRODUCT(R16:R$25,V16:V$25))/(U15*X15)</f>
        <v>-4923.213498158867</v>
      </c>
      <c r="AJ15" s="66"/>
      <c r="AK15" s="66">
        <f t="shared" si="8"/>
        <v>17.098802378089427</v>
      </c>
      <c r="AL15" s="66">
        <f t="shared" si="9"/>
        <v>64.48691182593727</v>
      </c>
      <c r="AM15" s="66">
        <f t="shared" si="10"/>
        <v>161.21727956484318</v>
      </c>
      <c r="AN15" s="66"/>
      <c r="AO15" s="66">
        <f>(SUMPRODUCT(AL16:AL$25,V16:V$25)+SUMPRODUCT(AM16:AM$25,V16:V$25)+SUMPRODUCT(AK16:AK$25,W16:W$25)-AN$6*SUMPRODUCT(V16:V$25,R16:R$25))/(U15*X15)</f>
        <v>0</v>
      </c>
      <c r="AQ15" s="1">
        <f t="shared" si="11"/>
        <v>49426.816111313943</v>
      </c>
    </row>
    <row r="16" spans="1:43">
      <c r="A16">
        <f t="shared" si="12"/>
        <v>90</v>
      </c>
      <c r="B16">
        <f t="shared" si="0"/>
        <v>11</v>
      </c>
      <c r="C16">
        <v>139.26</v>
      </c>
      <c r="D16" s="65">
        <v>0.05</v>
      </c>
      <c r="E16" s="65">
        <v>0.05</v>
      </c>
      <c r="F16" s="66">
        <v>0</v>
      </c>
      <c r="G16" s="66">
        <v>0</v>
      </c>
      <c r="H16" s="66">
        <v>50</v>
      </c>
      <c r="I16" s="65">
        <v>0.02</v>
      </c>
      <c r="J16" s="65">
        <v>0.06</v>
      </c>
      <c r="K16" s="66">
        <v>100000</v>
      </c>
      <c r="L16" s="66">
        <v>9900</v>
      </c>
      <c r="M16" s="66">
        <v>83414.012006944497</v>
      </c>
      <c r="N16" s="65">
        <f t="shared" si="1"/>
        <v>5.5E-2</v>
      </c>
      <c r="O16">
        <f t="shared" si="2"/>
        <v>0.14622299999999999</v>
      </c>
      <c r="P16" s="66">
        <f t="shared" si="3"/>
        <v>52.5</v>
      </c>
      <c r="R16" s="164">
        <f t="shared" si="13"/>
        <v>0.27037939671103378</v>
      </c>
      <c r="S16" s="164">
        <f t="shared" si="14"/>
        <v>3.9535686525277489E-2</v>
      </c>
      <c r="T16" s="164">
        <f t="shared" si="15"/>
        <v>1.1542185509287815E-2</v>
      </c>
      <c r="U16" s="164">
        <f t="shared" si="16"/>
        <v>0.21930152467646846</v>
      </c>
      <c r="V16" s="164">
        <f t="shared" si="17"/>
        <v>0.58543057942760723</v>
      </c>
      <c r="W16" s="164">
        <f t="shared" si="18"/>
        <v>0.56996629427985668</v>
      </c>
      <c r="X16" s="164">
        <f t="shared" si="19"/>
        <v>0.55491050182711588</v>
      </c>
      <c r="Z16" s="66">
        <f t="shared" si="4"/>
        <v>3953.5686525277488</v>
      </c>
      <c r="AA16" s="66">
        <f t="shared" si="5"/>
        <v>962.78000065811455</v>
      </c>
      <c r="AB16" s="66">
        <v>0</v>
      </c>
      <c r="AC16" s="66"/>
      <c r="AD16" s="66">
        <f>(SUMPRODUCT(Z17:Z$25,W17:W$25)+SUMPRODUCT(AA17:AA$25,X17:X$25)+AB$25-AC$6*SUMPRODUCT(V17:V$25,R17:R$25))/(U16*X16)</f>
        <v>57694.882803432309</v>
      </c>
      <c r="AE16" s="66"/>
      <c r="AF16" s="66">
        <f t="shared" si="6"/>
        <v>0</v>
      </c>
      <c r="AG16" s="66">
        <f t="shared" si="7"/>
        <v>0</v>
      </c>
      <c r="AH16" s="66"/>
      <c r="AI16" s="66">
        <f>(SUMPRODUCT(AF17:AF$25,V17:V$25)+SUMPRODUCT(AG17:AG$25,V17:V$25)-AH$6*SUMPRODUCT(R17:R$25,V17:V$25))/(U16*X16)</f>
        <v>-4597.2545164660651</v>
      </c>
      <c r="AJ16" s="66"/>
      <c r="AK16" s="66">
        <f t="shared" si="8"/>
        <v>14.194918327329274</v>
      </c>
      <c r="AL16" s="66">
        <f t="shared" si="9"/>
        <v>53.53512054878469</v>
      </c>
      <c r="AM16" s="66">
        <f t="shared" si="10"/>
        <v>133.83780137196172</v>
      </c>
      <c r="AN16" s="66"/>
      <c r="AO16" s="66">
        <f>(SUMPRODUCT(AL17:AL$25,V17:V$25)+SUMPRODUCT(AM17:AM$25,V17:V$25)+SUMPRODUCT(AK17:AK$25,W17:W$25)-AN$6*SUMPRODUCT(V17:V$25,R17:R$25))/(U16*X16)</f>
        <v>-9.3421232226030112E-13</v>
      </c>
      <c r="AQ16" s="1">
        <f t="shared" si="11"/>
        <v>53097.628286966246</v>
      </c>
    </row>
    <row r="17" spans="1:43">
      <c r="A17">
        <f t="shared" si="12"/>
        <v>91</v>
      </c>
      <c r="B17">
        <f t="shared" si="0"/>
        <v>12</v>
      </c>
      <c r="C17">
        <v>161.64999999999998</v>
      </c>
      <c r="D17" s="65">
        <v>0.05</v>
      </c>
      <c r="E17" s="65">
        <v>0.05</v>
      </c>
      <c r="F17" s="66">
        <v>0</v>
      </c>
      <c r="G17" s="66">
        <v>0</v>
      </c>
      <c r="H17" s="66">
        <v>50</v>
      </c>
      <c r="I17" s="65">
        <v>0.02</v>
      </c>
      <c r="J17" s="65">
        <v>0.06</v>
      </c>
      <c r="K17" s="66">
        <v>100000</v>
      </c>
      <c r="L17" s="66">
        <v>9900</v>
      </c>
      <c r="M17" s="66">
        <v>84347.452794185068</v>
      </c>
      <c r="N17" s="65">
        <f t="shared" si="1"/>
        <v>5.5E-2</v>
      </c>
      <c r="O17">
        <f t="shared" si="2"/>
        <v>0.16973250000000001</v>
      </c>
      <c r="P17" s="66">
        <f t="shared" si="3"/>
        <v>52.5</v>
      </c>
      <c r="R17" s="164">
        <f t="shared" si="13"/>
        <v>0.21930152467646846</v>
      </c>
      <c r="S17" s="164">
        <f t="shared" si="14"/>
        <v>3.7222596037148684E-2</v>
      </c>
      <c r="T17" s="164">
        <f t="shared" si="15"/>
        <v>9.1039464319659907E-3</v>
      </c>
      <c r="U17" s="164">
        <f t="shared" si="16"/>
        <v>0.1729749822073538</v>
      </c>
      <c r="V17" s="164">
        <f t="shared" si="17"/>
        <v>0.55491050182711588</v>
      </c>
      <c r="W17" s="164">
        <f t="shared" si="18"/>
        <v>0.54025241163967452</v>
      </c>
      <c r="X17" s="164">
        <f t="shared" si="19"/>
        <v>0.5259815183195411</v>
      </c>
      <c r="Z17" s="66">
        <f t="shared" si="4"/>
        <v>3722.2596037148683</v>
      </c>
      <c r="AA17" s="66">
        <f t="shared" si="5"/>
        <v>767.89469191104104</v>
      </c>
      <c r="AB17" s="66">
        <v>0</v>
      </c>
      <c r="AC17" s="66"/>
      <c r="AD17" s="66">
        <f>(SUMPRODUCT(Z18:Z$25,W18:W$25)+SUMPRODUCT(AA18:AA$25,X18:X$25)+AB$25-AC$6*SUMPRODUCT(V18:V$25,R18:R$25))/(U17*X17)</f>
        <v>60816.190186618223</v>
      </c>
      <c r="AE17" s="66"/>
      <c r="AF17" s="66">
        <f t="shared" si="6"/>
        <v>0</v>
      </c>
      <c r="AG17" s="66">
        <f t="shared" si="7"/>
        <v>0</v>
      </c>
      <c r="AH17" s="66"/>
      <c r="AI17" s="66">
        <f>(SUMPRODUCT(AF18:AF$25,V18:V$25)+SUMPRODUCT(AG18:AG$25,V18:V$25)-AH$6*SUMPRODUCT(R18:R$25,V18:V$25))/(U17*X17)</f>
        <v>-4291.4411828320999</v>
      </c>
      <c r="AJ17" s="66"/>
      <c r="AK17" s="66">
        <f t="shared" si="8"/>
        <v>11.513330045514595</v>
      </c>
      <c r="AL17" s="66">
        <f t="shared" si="9"/>
        <v>43.421701885940756</v>
      </c>
      <c r="AM17" s="66">
        <f t="shared" si="10"/>
        <v>108.55425471485189</v>
      </c>
      <c r="AN17" s="66"/>
      <c r="AO17" s="66">
        <f>(SUMPRODUCT(AL18:AL$25,V18:V$25)+SUMPRODUCT(AM18:AM$25,V18:V$25)+SUMPRODUCT(AK18:AK$25,W18:W$25)-AN$6*SUMPRODUCT(V18:V$25,R18:R$25))/(U17*X17)</f>
        <v>0</v>
      </c>
      <c r="AQ17" s="1">
        <f t="shared" si="11"/>
        <v>56524.749003786121</v>
      </c>
    </row>
    <row r="18" spans="1:43">
      <c r="A18">
        <f t="shared" si="12"/>
        <v>92</v>
      </c>
      <c r="B18">
        <f t="shared" si="0"/>
        <v>13</v>
      </c>
      <c r="C18">
        <v>190.23999999999998</v>
      </c>
      <c r="D18" s="65">
        <v>0.05</v>
      </c>
      <c r="E18" s="65">
        <v>0.05</v>
      </c>
      <c r="F18" s="66">
        <v>0</v>
      </c>
      <c r="G18" s="66">
        <v>0</v>
      </c>
      <c r="H18" s="66">
        <v>50</v>
      </c>
      <c r="I18" s="65">
        <v>0.02</v>
      </c>
      <c r="J18" s="65">
        <v>0.06</v>
      </c>
      <c r="K18" s="66">
        <v>100000</v>
      </c>
      <c r="L18" s="66">
        <v>9900</v>
      </c>
      <c r="M18" s="66">
        <v>85290.109642509909</v>
      </c>
      <c r="N18" s="65">
        <f t="shared" si="1"/>
        <v>5.5E-2</v>
      </c>
      <c r="O18">
        <f t="shared" si="2"/>
        <v>0.19975200000000001</v>
      </c>
      <c r="P18" s="66">
        <f t="shared" si="3"/>
        <v>52.5</v>
      </c>
      <c r="R18" s="164">
        <f t="shared" si="13"/>
        <v>0.1729749822073538</v>
      </c>
      <c r="S18" s="164">
        <f t="shared" si="14"/>
        <v>3.4552098645883336E-2</v>
      </c>
      <c r="T18" s="164">
        <f t="shared" si="15"/>
        <v>6.9211441780735244E-3</v>
      </c>
      <c r="U18" s="164">
        <f t="shared" si="16"/>
        <v>0.13150173938339696</v>
      </c>
      <c r="V18" s="164">
        <f t="shared" si="17"/>
        <v>0.5259815183195411</v>
      </c>
      <c r="W18" s="164">
        <f t="shared" si="18"/>
        <v>0.51208759397125536</v>
      </c>
      <c r="X18" s="164">
        <f t="shared" si="19"/>
        <v>0.49856068087160299</v>
      </c>
      <c r="Z18" s="66">
        <f t="shared" si="4"/>
        <v>3455.2098645883334</v>
      </c>
      <c r="AA18" s="66">
        <f t="shared" si="5"/>
        <v>590.30514579951</v>
      </c>
      <c r="AB18" s="66">
        <v>0</v>
      </c>
      <c r="AC18" s="66"/>
      <c r="AD18" s="66">
        <f>(SUMPRODUCT(Z19:Z$25,W19:W$25)+SUMPRODUCT(AA19:AA$25,X19:X$25)+AB$25-AC$6*SUMPRODUCT(V19:V$25,R19:R$25))/(U18*X18)</f>
        <v>63490.169265859826</v>
      </c>
      <c r="AE18" s="66"/>
      <c r="AF18" s="66">
        <f t="shared" si="6"/>
        <v>0</v>
      </c>
      <c r="AG18" s="66">
        <f t="shared" si="7"/>
        <v>0</v>
      </c>
      <c r="AH18" s="66"/>
      <c r="AI18" s="66">
        <f>(SUMPRODUCT(AF19:AF$25,V19:V$25)+SUMPRODUCT(AG19:AG$25,V19:V$25)-AH$6*SUMPRODUCT(R19:R$25,V19:V$25))/(U18*X18)</f>
        <v>-4028.0392922534347</v>
      </c>
      <c r="AJ18" s="66"/>
      <c r="AK18" s="66">
        <f t="shared" si="8"/>
        <v>9.0811865658860746</v>
      </c>
      <c r="AL18" s="66">
        <f t="shared" si="9"/>
        <v>34.249046477056055</v>
      </c>
      <c r="AM18" s="66">
        <f t="shared" si="10"/>
        <v>85.622616192640137</v>
      </c>
      <c r="AN18" s="66"/>
      <c r="AO18" s="66">
        <f>(SUMPRODUCT(AL19:AL$25,V19:V$25)+SUMPRODUCT(AM19:AM$25,V19:V$25)+SUMPRODUCT(AK19:AK$25,W19:W$25)-AN$6*SUMPRODUCT(V19:V$25,R19:R$25))/(U18*X18)</f>
        <v>-4.3351155022320868E-13</v>
      </c>
      <c r="AQ18" s="1">
        <f t="shared" si="11"/>
        <v>59462.129973606388</v>
      </c>
    </row>
    <row r="19" spans="1:43">
      <c r="A19">
        <f t="shared" si="12"/>
        <v>93</v>
      </c>
      <c r="B19">
        <f t="shared" si="0"/>
        <v>14</v>
      </c>
      <c r="C19">
        <v>217.01999999999998</v>
      </c>
      <c r="D19" s="65">
        <v>0.05</v>
      </c>
      <c r="E19" s="65">
        <v>0.05</v>
      </c>
      <c r="F19" s="66">
        <v>0</v>
      </c>
      <c r="G19" s="66">
        <v>0</v>
      </c>
      <c r="H19" s="66">
        <v>50</v>
      </c>
      <c r="I19" s="65">
        <v>0.02</v>
      </c>
      <c r="J19" s="65">
        <v>0.06</v>
      </c>
      <c r="K19" s="66">
        <v>100000</v>
      </c>
      <c r="L19" s="66">
        <v>9900</v>
      </c>
      <c r="M19" s="66">
        <v>86269.080771683904</v>
      </c>
      <c r="N19" s="65">
        <f t="shared" si="1"/>
        <v>5.5E-2</v>
      </c>
      <c r="O19">
        <f t="shared" si="2"/>
        <v>0.22787099999999999</v>
      </c>
      <c r="P19" s="66">
        <f t="shared" si="3"/>
        <v>52.5</v>
      </c>
      <c r="R19" s="164">
        <f t="shared" si="13"/>
        <v>0.13150173938339696</v>
      </c>
      <c r="S19" s="164">
        <f t="shared" si="14"/>
        <v>2.9965432855034047E-2</v>
      </c>
      <c r="T19" s="164">
        <f t="shared" si="15"/>
        <v>5.0768153264181461E-3</v>
      </c>
      <c r="U19" s="164">
        <f t="shared" si="16"/>
        <v>9.6459491201944775E-2</v>
      </c>
      <c r="V19" s="164">
        <f t="shared" si="17"/>
        <v>0.49856068087160299</v>
      </c>
      <c r="W19" s="164">
        <f t="shared" si="18"/>
        <v>0.48539108433294342</v>
      </c>
      <c r="X19" s="164">
        <f t="shared" si="19"/>
        <v>0.47256936575507397</v>
      </c>
      <c r="Z19" s="66">
        <f t="shared" si="4"/>
        <v>2996.5432855034046</v>
      </c>
      <c r="AA19" s="66">
        <f t="shared" si="5"/>
        <v>437.97219145768986</v>
      </c>
      <c r="AB19" s="66">
        <v>0</v>
      </c>
      <c r="AC19" s="66"/>
      <c r="AD19" s="66">
        <f>(SUMPRODUCT(Z20:Z$25,W20:W$25)+SUMPRODUCT(AA20:AA$25,X20:X$25)+AB$25-AC$6*SUMPRODUCT(V20:V$25,R20:R$25))/(U19*X19)</f>
        <v>65822.736618652649</v>
      </c>
      <c r="AE19" s="66"/>
      <c r="AF19" s="66">
        <f t="shared" si="6"/>
        <v>0</v>
      </c>
      <c r="AG19" s="66">
        <f t="shared" si="7"/>
        <v>0</v>
      </c>
      <c r="AH19" s="66"/>
      <c r="AI19" s="66">
        <f>(SUMPRODUCT(AF20:AF$25,V20:V$25)+SUMPRODUCT(AG20:AG$25,V20:V$25)-AH$6*SUMPRODUCT(R20:R$25,V20:V$25))/(U19*X19)</f>
        <v>-3795.8885839424765</v>
      </c>
      <c r="AJ19" s="66"/>
      <c r="AK19" s="66">
        <f t="shared" si="8"/>
        <v>6.9038413176283404</v>
      </c>
      <c r="AL19" s="66">
        <f t="shared" si="9"/>
        <v>26.037344397912598</v>
      </c>
      <c r="AM19" s="66">
        <f t="shared" si="10"/>
        <v>65.093360994781492</v>
      </c>
      <c r="AN19" s="66"/>
      <c r="AO19" s="66">
        <f>(SUMPRODUCT(AL20:AL$25,V20:V$25)+SUMPRODUCT(AM20:AM$25,V20:V$25)+SUMPRODUCT(AK20:AK$25,W20:W$25)-AN$6*SUMPRODUCT(V20:V$25,R20:R$25))/(U19*X19)</f>
        <v>-3.1175230092482167E-13</v>
      </c>
      <c r="AQ19" s="1">
        <f t="shared" si="11"/>
        <v>62026.848034710172</v>
      </c>
    </row>
    <row r="20" spans="1:43">
      <c r="A20">
        <f t="shared" si="12"/>
        <v>94</v>
      </c>
      <c r="B20">
        <f t="shared" si="0"/>
        <v>15</v>
      </c>
      <c r="C20">
        <v>232.77999999999997</v>
      </c>
      <c r="D20" s="65">
        <v>0.05</v>
      </c>
      <c r="E20" s="65">
        <v>0.05</v>
      </c>
      <c r="F20" s="66">
        <v>0</v>
      </c>
      <c r="G20" s="66">
        <v>0</v>
      </c>
      <c r="H20" s="66">
        <v>50</v>
      </c>
      <c r="I20" s="65">
        <v>0.02</v>
      </c>
      <c r="J20" s="65">
        <v>0.06</v>
      </c>
      <c r="K20" s="66">
        <v>100000</v>
      </c>
      <c r="L20" s="66">
        <v>9900</v>
      </c>
      <c r="M20" s="66">
        <v>87327.97988383293</v>
      </c>
      <c r="N20" s="65">
        <f t="shared" si="1"/>
        <v>5.5E-2</v>
      </c>
      <c r="O20">
        <f t="shared" si="2"/>
        <v>0.24441899999999997</v>
      </c>
      <c r="P20" s="66">
        <f t="shared" si="3"/>
        <v>52.5</v>
      </c>
      <c r="R20" s="164">
        <f t="shared" si="13"/>
        <v>9.6459491201944775E-2</v>
      </c>
      <c r="S20" s="164">
        <f t="shared" si="14"/>
        <v>2.3576532380088135E-2</v>
      </c>
      <c r="T20" s="164">
        <f t="shared" si="15"/>
        <v>3.6441479410928321E-3</v>
      </c>
      <c r="U20" s="164">
        <f t="shared" si="16"/>
        <v>6.9238810880763807E-2</v>
      </c>
      <c r="V20" s="164">
        <f t="shared" si="17"/>
        <v>0.47256936575507397</v>
      </c>
      <c r="W20" s="164">
        <f t="shared" si="18"/>
        <v>0.46008633586060982</v>
      </c>
      <c r="X20" s="164">
        <f t="shared" si="19"/>
        <v>0.44793304810907486</v>
      </c>
      <c r="Z20" s="66">
        <f t="shared" si="4"/>
        <v>2357.6532380088133</v>
      </c>
      <c r="AA20" s="66">
        <f t="shared" si="5"/>
        <v>318.23607809346601</v>
      </c>
      <c r="AB20" s="66">
        <v>0</v>
      </c>
      <c r="AC20" s="66"/>
      <c r="AD20" s="66">
        <f>(SUMPRODUCT(Z21:Z$25,W21:W$25)+SUMPRODUCT(AA21:AA$25,X21:X$25)+AB$25-AC$6*SUMPRODUCT(V21:V$25,R21:R$25))/(U20*X20)</f>
        <v>68368.436569672165</v>
      </c>
      <c r="AE20" s="66"/>
      <c r="AF20" s="66">
        <f t="shared" si="6"/>
        <v>0</v>
      </c>
      <c r="AG20" s="66">
        <f t="shared" si="7"/>
        <v>0</v>
      </c>
      <c r="AH20" s="66"/>
      <c r="AI20" s="66">
        <f>(SUMPRODUCT(AF21:AF$25,V21:V$25)+SUMPRODUCT(AG21:AG$25,V21:V$25)-AH$6*SUMPRODUCT(R21:R$25,V21:V$25))/(U20*X20)</f>
        <v>-3537.8155163012757</v>
      </c>
      <c r="AJ20" s="66"/>
      <c r="AK20" s="66">
        <f t="shared" si="8"/>
        <v>5.0641232881021008</v>
      </c>
      <c r="AL20" s="66">
        <f t="shared" si="9"/>
        <v>19.098979257985064</v>
      </c>
      <c r="AM20" s="66">
        <f t="shared" si="10"/>
        <v>47.747448144962661</v>
      </c>
      <c r="AN20" s="66"/>
      <c r="AO20" s="66">
        <f>(SUMPRODUCT(AL21:AL$25,V21:V$25)+SUMPRODUCT(AM21:AM$25,V21:V$25)+SUMPRODUCT(AK21:AK$25,W21:W$25)-AN$6*SUMPRODUCT(V21:V$25,R21:R$25))/(U20*X20)</f>
        <v>-6.8730381160643308E-13</v>
      </c>
      <c r="AQ20" s="1">
        <f t="shared" si="11"/>
        <v>64830.621053370887</v>
      </c>
    </row>
    <row r="21" spans="1:43">
      <c r="A21">
        <f t="shared" si="12"/>
        <v>95</v>
      </c>
      <c r="B21">
        <f t="shared" si="0"/>
        <v>16</v>
      </c>
      <c r="C21">
        <v>248.26000000000002</v>
      </c>
      <c r="D21" s="65">
        <v>0.05</v>
      </c>
      <c r="E21" s="65">
        <v>0.05</v>
      </c>
      <c r="F21" s="66">
        <v>0</v>
      </c>
      <c r="G21" s="66">
        <v>0</v>
      </c>
      <c r="H21" s="66">
        <v>50</v>
      </c>
      <c r="I21" s="65">
        <v>0.02</v>
      </c>
      <c r="J21" s="65">
        <v>0.06</v>
      </c>
      <c r="K21" s="66">
        <v>100000</v>
      </c>
      <c r="L21" s="66">
        <v>9900</v>
      </c>
      <c r="M21" s="66">
        <v>88556.440400149615</v>
      </c>
      <c r="N21" s="65">
        <f t="shared" si="1"/>
        <v>5.5E-2</v>
      </c>
      <c r="O21">
        <f t="shared" si="2"/>
        <v>0.26067300000000004</v>
      </c>
      <c r="P21" s="66">
        <f t="shared" si="3"/>
        <v>52.5</v>
      </c>
      <c r="R21" s="164">
        <f t="shared" si="13"/>
        <v>6.9238810880763807E-2</v>
      </c>
      <c r="S21" s="164">
        <f t="shared" si="14"/>
        <v>1.8048688548721346E-2</v>
      </c>
      <c r="T21" s="164">
        <f t="shared" si="15"/>
        <v>2.5595061166021234E-3</v>
      </c>
      <c r="U21" s="164">
        <f t="shared" si="16"/>
        <v>4.8630616215440334E-2</v>
      </c>
      <c r="V21" s="164">
        <f t="shared" si="17"/>
        <v>0.44793304810907486</v>
      </c>
      <c r="W21" s="164">
        <f t="shared" si="18"/>
        <v>0.4361007922849382</v>
      </c>
      <c r="X21" s="164">
        <f t="shared" si="19"/>
        <v>0.42458108825504731</v>
      </c>
      <c r="Z21" s="66">
        <f t="shared" si="4"/>
        <v>1804.8688548721345</v>
      </c>
      <c r="AA21" s="66">
        <f t="shared" si="5"/>
        <v>226.66075086869432</v>
      </c>
      <c r="AB21" s="66">
        <v>0</v>
      </c>
      <c r="AC21" s="66"/>
      <c r="AD21" s="66">
        <f>(SUMPRODUCT(Z22:Z$25,W22:W$25)+SUMPRODUCT(AA22:AA$25,X22:X$25)+AB$25-AC$6*SUMPRODUCT(V22:V$25,R22:R$25))/(U21*X21)</f>
        <v>71354.752073021213</v>
      </c>
      <c r="AE21" s="66"/>
      <c r="AF21" s="66">
        <f t="shared" si="6"/>
        <v>0</v>
      </c>
      <c r="AG21" s="66">
        <f t="shared" si="7"/>
        <v>0</v>
      </c>
      <c r="AH21" s="66"/>
      <c r="AI21" s="66">
        <f>(SUMPRODUCT(AF22:AF$25,V22:V$25)+SUMPRODUCT(AG22:AG$25,V22:V$25)-AH$6*SUMPRODUCT(R22:R$25,V22:V$25))/(U21*X21)</f>
        <v>-3227.9481915449651</v>
      </c>
      <c r="AJ21" s="66"/>
      <c r="AK21" s="66">
        <f t="shared" si="8"/>
        <v>3.6350375712400997</v>
      </c>
      <c r="AL21" s="66">
        <f t="shared" si="9"/>
        <v>13.709284554391234</v>
      </c>
      <c r="AM21" s="66">
        <f t="shared" si="10"/>
        <v>34.273211385978087</v>
      </c>
      <c r="AN21" s="66"/>
      <c r="AO21" s="66">
        <f>(SUMPRODUCT(AL22:AL$25,V22:V$25)+SUMPRODUCT(AM22:AM$25,V22:V$25)+SUMPRODUCT(AK22:AK$25,W22:W$25)-AN$6*SUMPRODUCT(V22:V$25,R22:R$25))/(U21*X21)</f>
        <v>0</v>
      </c>
      <c r="AQ21" s="1">
        <f t="shared" si="11"/>
        <v>68126.803881476255</v>
      </c>
    </row>
    <row r="22" spans="1:43">
      <c r="A22">
        <f t="shared" si="12"/>
        <v>96</v>
      </c>
      <c r="B22">
        <f t="shared" si="0"/>
        <v>17</v>
      </c>
      <c r="C22">
        <v>263.18</v>
      </c>
      <c r="D22" s="65">
        <v>0.05</v>
      </c>
      <c r="E22" s="65">
        <v>0.05</v>
      </c>
      <c r="F22" s="66">
        <v>0</v>
      </c>
      <c r="G22" s="66">
        <v>0</v>
      </c>
      <c r="H22" s="66">
        <v>50</v>
      </c>
      <c r="I22" s="65">
        <v>0.02</v>
      </c>
      <c r="J22" s="65">
        <v>0.06</v>
      </c>
      <c r="K22" s="66">
        <v>100000</v>
      </c>
      <c r="L22" s="66">
        <v>9900</v>
      </c>
      <c r="M22" s="66">
        <v>90102.229649497895</v>
      </c>
      <c r="N22" s="65">
        <f t="shared" si="1"/>
        <v>5.5E-2</v>
      </c>
      <c r="O22">
        <f t="shared" si="2"/>
        <v>0.27633900000000006</v>
      </c>
      <c r="P22" s="66">
        <f t="shared" si="3"/>
        <v>52.5</v>
      </c>
      <c r="R22" s="164">
        <f t="shared" si="13"/>
        <v>4.8630616215440334E-2</v>
      </c>
      <c r="S22" s="164">
        <f t="shared" si="14"/>
        <v>1.343853585435857E-2</v>
      </c>
      <c r="T22" s="164">
        <f t="shared" si="15"/>
        <v>1.7596040180540883E-3</v>
      </c>
      <c r="U22" s="164">
        <f t="shared" si="16"/>
        <v>3.3432476343027671E-2</v>
      </c>
      <c r="V22" s="164">
        <f t="shared" si="17"/>
        <v>0.42458108825504731</v>
      </c>
      <c r="W22" s="164">
        <f t="shared" si="18"/>
        <v>0.41336567989093664</v>
      </c>
      <c r="X22" s="164">
        <f t="shared" si="19"/>
        <v>0.40244652915170365</v>
      </c>
      <c r="Z22" s="66">
        <f t="shared" si="4"/>
        <v>1343.853585435857</v>
      </c>
      <c r="AA22" s="66">
        <f t="shared" si="5"/>
        <v>158.5442453268887</v>
      </c>
      <c r="AB22" s="66">
        <v>0</v>
      </c>
      <c r="AC22" s="66"/>
      <c r="AD22" s="66">
        <f>(SUMPRODUCT(Z23:Z$25,W23:W$25)+SUMPRODUCT(AA23:AA$25,X23:X$25)+AB$25-AC$6*SUMPRODUCT(V23:V$25,R23:R$25))/(U22*X22)</f>
        <v>75161.193042478975</v>
      </c>
      <c r="AE22" s="66"/>
      <c r="AF22" s="66">
        <f t="shared" si="6"/>
        <v>0</v>
      </c>
      <c r="AG22" s="66">
        <f t="shared" si="7"/>
        <v>0</v>
      </c>
      <c r="AH22" s="66"/>
      <c r="AI22" s="66">
        <f>(SUMPRODUCT(AF23:AF$25,V23:V$25)+SUMPRODUCT(AG23:AG$25,V23:V$25)-AH$6*SUMPRODUCT(R23:R$25,V23:V$25))/(U22*X22)</f>
        <v>-2822.3069006968708</v>
      </c>
      <c r="AJ22" s="66"/>
      <c r="AK22" s="66">
        <f t="shared" si="8"/>
        <v>2.5531073513106177</v>
      </c>
      <c r="AL22" s="66">
        <f t="shared" si="9"/>
        <v>9.6288620106571869</v>
      </c>
      <c r="AM22" s="66">
        <f t="shared" si="10"/>
        <v>24.072155026642964</v>
      </c>
      <c r="AN22" s="66"/>
      <c r="AO22" s="66">
        <f>(SUMPRODUCT(AL23:AL$25,V23:V$25)+SUMPRODUCT(AM23:AM$25,V23:V$25)+SUMPRODUCT(AK23:AK$25,W23:W$25)-AN$6*SUMPRODUCT(V23:V$25,R23:R$25))/(U22*X22)</f>
        <v>-2.6404836090903389E-13</v>
      </c>
      <c r="AQ22" s="1">
        <f t="shared" si="11"/>
        <v>72338.886141782103</v>
      </c>
    </row>
    <row r="23" spans="1:43">
      <c r="A23">
        <f t="shared" si="12"/>
        <v>97</v>
      </c>
      <c r="B23">
        <f t="shared" si="0"/>
        <v>18</v>
      </c>
      <c r="C23">
        <v>278.94</v>
      </c>
      <c r="D23" s="65">
        <v>0.05</v>
      </c>
      <c r="E23" s="65">
        <v>0.05</v>
      </c>
      <c r="F23" s="66">
        <v>0</v>
      </c>
      <c r="G23" s="66">
        <v>0</v>
      </c>
      <c r="H23" s="66">
        <v>50</v>
      </c>
      <c r="I23" s="65">
        <v>0.02</v>
      </c>
      <c r="J23" s="65">
        <v>0.06</v>
      </c>
      <c r="K23" s="66">
        <v>100000</v>
      </c>
      <c r="L23" s="66">
        <v>9900</v>
      </c>
      <c r="M23" s="66">
        <v>92192.925170068032</v>
      </c>
      <c r="N23" s="65">
        <f t="shared" si="1"/>
        <v>5.5E-2</v>
      </c>
      <c r="O23">
        <f t="shared" si="2"/>
        <v>0.29288700000000001</v>
      </c>
      <c r="P23" s="66">
        <f t="shared" si="3"/>
        <v>52.5</v>
      </c>
      <c r="R23" s="164">
        <f t="shared" si="13"/>
        <v>3.3432476343027671E-2</v>
      </c>
      <c r="S23" s="164">
        <f t="shared" si="14"/>
        <v>9.791937698680345E-3</v>
      </c>
      <c r="T23" s="164">
        <f t="shared" si="15"/>
        <v>1.1820269322173665E-3</v>
      </c>
      <c r="U23" s="164">
        <f t="shared" si="16"/>
        <v>2.2458511712129963E-2</v>
      </c>
      <c r="V23" s="164">
        <f t="shared" si="17"/>
        <v>0.40244652915170365</v>
      </c>
      <c r="W23" s="164">
        <f t="shared" si="18"/>
        <v>0.39181581032316271</v>
      </c>
      <c r="X23" s="164">
        <f t="shared" si="19"/>
        <v>0.38146590440919781</v>
      </c>
      <c r="Z23" s="66">
        <f t="shared" si="4"/>
        <v>979.19376986803445</v>
      </c>
      <c r="AA23" s="66">
        <f t="shared" si="5"/>
        <v>108.97452051092075</v>
      </c>
      <c r="AB23" s="66">
        <v>0</v>
      </c>
      <c r="AC23" s="66"/>
      <c r="AD23" s="66">
        <f>(SUMPRODUCT(Z24:Z$25,W24:W$25)+SUMPRODUCT(AA24:AA$25,X24:X$25)+AB$25-AC$6*SUMPRODUCT(V24:V$25,R24:R$25))/(U23*X23)</f>
        <v>80368.890499599627</v>
      </c>
      <c r="AE23" s="66"/>
      <c r="AF23" s="66">
        <f t="shared" si="6"/>
        <v>0</v>
      </c>
      <c r="AG23" s="66">
        <f t="shared" si="7"/>
        <v>0</v>
      </c>
      <c r="AH23" s="66"/>
      <c r="AI23" s="66">
        <f>(SUMPRODUCT(AF24:AF$25,V24:V$25)+SUMPRODUCT(AG24:AG$25,V24:V$25)-AH$6*SUMPRODUCT(R24:R$25,V24:V$25))/(U23*X23)</f>
        <v>-2251.2923759110317</v>
      </c>
      <c r="AJ23" s="66"/>
      <c r="AK23" s="66">
        <f t="shared" si="8"/>
        <v>1.7552050080089527</v>
      </c>
      <c r="AL23" s="66">
        <f t="shared" si="9"/>
        <v>6.6196303159194789</v>
      </c>
      <c r="AM23" s="66">
        <f t="shared" si="10"/>
        <v>16.549075789798696</v>
      </c>
      <c r="AN23" s="66"/>
      <c r="AO23" s="66">
        <f>(SUMPRODUCT(AL24:AL$25,V24:V$25)+SUMPRODUCT(AM24:AM$25,V24:V$25)+SUMPRODUCT(AK24:AK$25,W24:W$25)-AN$6*SUMPRODUCT(V24:V$25,R24:R$25))/(U23*X23)</f>
        <v>0</v>
      </c>
      <c r="AQ23" s="1">
        <f t="shared" si="11"/>
        <v>78117.5981236886</v>
      </c>
    </row>
    <row r="24" spans="1:43">
      <c r="A24">
        <f t="shared" si="12"/>
        <v>98</v>
      </c>
      <c r="B24">
        <f t="shared" si="0"/>
        <v>19</v>
      </c>
      <c r="C24">
        <v>295.58</v>
      </c>
      <c r="D24" s="65">
        <v>0.05</v>
      </c>
      <c r="E24" s="65">
        <v>0.05</v>
      </c>
      <c r="F24" s="66">
        <v>0</v>
      </c>
      <c r="G24" s="66">
        <v>0</v>
      </c>
      <c r="H24" s="66">
        <v>50</v>
      </c>
      <c r="I24" s="65">
        <v>0.02</v>
      </c>
      <c r="J24" s="65">
        <v>0.06</v>
      </c>
      <c r="K24" s="66">
        <v>100000</v>
      </c>
      <c r="L24" s="66">
        <v>9900</v>
      </c>
      <c r="M24" s="66">
        <v>95238.095238095237</v>
      </c>
      <c r="N24" s="65">
        <f t="shared" si="1"/>
        <v>5.5E-2</v>
      </c>
      <c r="O24">
        <f t="shared" si="2"/>
        <v>0.310359</v>
      </c>
      <c r="P24" s="66">
        <f t="shared" si="3"/>
        <v>52.5</v>
      </c>
      <c r="R24" s="164">
        <f t="shared" si="13"/>
        <v>2.2458511712129963E-2</v>
      </c>
      <c r="S24" s="164">
        <f t="shared" si="14"/>
        <v>6.9702012364649428E-3</v>
      </c>
      <c r="T24" s="164">
        <f t="shared" si="15"/>
        <v>7.7441552378325102E-4</v>
      </c>
      <c r="U24" s="164">
        <f t="shared" si="16"/>
        <v>1.4713894951881768E-2</v>
      </c>
      <c r="V24" s="164">
        <f t="shared" si="17"/>
        <v>0.38146590440919781</v>
      </c>
      <c r="W24" s="164">
        <f t="shared" si="18"/>
        <v>0.37138939367124424</v>
      </c>
      <c r="X24" s="164">
        <f t="shared" si="19"/>
        <v>0.36157905631203585</v>
      </c>
      <c r="Z24" s="66">
        <f t="shared" si="4"/>
        <v>697.02012364649431</v>
      </c>
      <c r="AA24" s="66">
        <f t="shared" si="5"/>
        <v>73.753859407928672</v>
      </c>
      <c r="AB24" s="66">
        <v>0</v>
      </c>
      <c r="AC24" s="66"/>
      <c r="AD24" s="66">
        <f>(SUMPRODUCT(Z25:Z$25,W25:W$25)+SUMPRODUCT(AA25:AA$25,X25:X$25)+AB$25-AC$6*SUMPRODUCT(V25:V$25,R25:R$25))/(U24*X24)</f>
        <v>88014.435043411097</v>
      </c>
      <c r="AE24" s="66"/>
      <c r="AF24" s="66">
        <f t="shared" si="6"/>
        <v>0</v>
      </c>
      <c r="AG24" s="66">
        <f t="shared" si="7"/>
        <v>0</v>
      </c>
      <c r="AH24" s="66"/>
      <c r="AI24" s="66">
        <f>(SUMPRODUCT(AF25:AF$25,V25:V$25)+SUMPRODUCT(AG25:AG$25,V25:V$25)-AH$6*SUMPRODUCT(R25:R$25,V25:V$25))/(U24*X24)</f>
        <v>-1388.8261419127959</v>
      </c>
      <c r="AJ24" s="66"/>
      <c r="AK24" s="66">
        <f t="shared" si="8"/>
        <v>1.179071864886823</v>
      </c>
      <c r="AL24" s="66">
        <f t="shared" si="9"/>
        <v>4.4467853190017328</v>
      </c>
      <c r="AM24" s="66">
        <f t="shared" si="10"/>
        <v>11.116963297504332</v>
      </c>
      <c r="AN24" s="66"/>
      <c r="AO24" s="66">
        <f>(SUMPRODUCT(AL25:AL$25,V25:V$25)+SUMPRODUCT(AM25:AM$25,V25:V$25)+SUMPRODUCT(AK25:AK$25,W25:W$25)-AN$6*SUMPRODUCT(V25:V$25,R25:R$25))/(U24*X24)</f>
        <v>-8.3471708560915714E-14</v>
      </c>
      <c r="AQ24" s="1">
        <f t="shared" si="11"/>
        <v>86625.608901498301</v>
      </c>
    </row>
    <row r="25" spans="1:43">
      <c r="A25">
        <f t="shared" si="12"/>
        <v>99</v>
      </c>
      <c r="B25">
        <f t="shared" si="0"/>
        <v>20</v>
      </c>
      <c r="C25">
        <v>312.91999999999996</v>
      </c>
      <c r="D25" s="65">
        <v>0.05</v>
      </c>
      <c r="E25" s="65">
        <v>0.05</v>
      </c>
      <c r="F25" s="66">
        <v>0</v>
      </c>
      <c r="G25" s="66">
        <v>0</v>
      </c>
      <c r="H25" s="66">
        <v>50</v>
      </c>
      <c r="I25" s="65">
        <v>0.02</v>
      </c>
      <c r="J25" s="65">
        <v>0.06</v>
      </c>
      <c r="K25" s="66">
        <v>100000</v>
      </c>
      <c r="L25" s="66">
        <v>9900</v>
      </c>
      <c r="M25" s="176">
        <v>100000</v>
      </c>
      <c r="N25" s="65">
        <f t="shared" si="1"/>
        <v>5.5E-2</v>
      </c>
      <c r="O25">
        <f t="shared" si="2"/>
        <v>0.32856599999999997</v>
      </c>
      <c r="P25" s="66">
        <f t="shared" si="3"/>
        <v>52.5</v>
      </c>
      <c r="R25" s="164">
        <f t="shared" si="13"/>
        <v>1.4713894951881768E-2</v>
      </c>
      <c r="S25" s="164">
        <f t="shared" si="14"/>
        <v>4.8344856087599846E-3</v>
      </c>
      <c r="T25" s="164">
        <f t="shared" si="15"/>
        <v>4.9397046715608914E-4</v>
      </c>
      <c r="U25" s="164">
        <f t="shared" si="16"/>
        <v>9.3854388759656935E-3</v>
      </c>
      <c r="V25" s="164">
        <f t="shared" si="17"/>
        <v>0.36157905631203585</v>
      </c>
      <c r="W25" s="164">
        <f t="shared" si="18"/>
        <v>0.35202786129975755</v>
      </c>
      <c r="X25" s="164">
        <f t="shared" si="19"/>
        <v>0.34272896332894398</v>
      </c>
      <c r="Z25" s="66">
        <f t="shared" si="4"/>
        <v>483.44856087599845</v>
      </c>
      <c r="AA25" s="66">
        <f t="shared" si="5"/>
        <v>49.397046715608916</v>
      </c>
      <c r="AB25" s="66">
        <f>100000*X25*U25</f>
        <v>321.66617363468919</v>
      </c>
      <c r="AC25" s="66"/>
      <c r="AD25" s="66">
        <f>AB$25/X25/U25</f>
        <v>100000.00000000001</v>
      </c>
      <c r="AE25" s="66"/>
      <c r="AF25" s="66">
        <f t="shared" si="6"/>
        <v>0</v>
      </c>
      <c r="AG25" s="66">
        <f t="shared" si="7"/>
        <v>0</v>
      </c>
      <c r="AH25" s="66"/>
      <c r="AI25" s="66">
        <v>0</v>
      </c>
      <c r="AJ25" s="66"/>
      <c r="AK25" s="66">
        <f t="shared" si="8"/>
        <v>0.77247948497379282</v>
      </c>
      <c r="AL25" s="66">
        <f t="shared" si="9"/>
        <v>2.9133512004725901</v>
      </c>
      <c r="AM25" s="66">
        <f t="shared" si="10"/>
        <v>7.2833780011814753</v>
      </c>
      <c r="AN25" s="66"/>
      <c r="AO25" s="66">
        <v>0</v>
      </c>
      <c r="AQ25" s="1">
        <f t="shared" si="11"/>
        <v>100000.00000000001</v>
      </c>
    </row>
    <row r="26" spans="1:43">
      <c r="L26" s="66"/>
    </row>
    <row r="27" spans="1:43">
      <c r="L27" s="66"/>
    </row>
  </sheetData>
  <mergeCells count="4">
    <mergeCell ref="A1:P1"/>
    <mergeCell ref="A2:P2"/>
    <mergeCell ref="R1:AG1"/>
    <mergeCell ref="R2:AG2"/>
  </mergeCells>
  <pageMargins left="0.7" right="0.7" top="0.75" bottom="0.75" header="0.3" footer="0.3"/>
  <pageSetup scale="3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P54"/>
  <sheetViews>
    <sheetView workbookViewId="0">
      <selection activeCell="A2" sqref="A2:P2"/>
    </sheetView>
  </sheetViews>
  <sheetFormatPr defaultRowHeight="15"/>
  <cols>
    <col min="2" max="2" width="11" customWidth="1"/>
    <col min="3" max="3" width="11.5703125" customWidth="1"/>
    <col min="4" max="4" width="11.140625" customWidth="1"/>
    <col min="6" max="6" width="10.28515625" customWidth="1"/>
    <col min="9" max="9" width="10.5703125" bestFit="1" customWidth="1"/>
    <col min="10" max="10" width="10.140625" customWidth="1"/>
    <col min="11" max="11" width="11.5703125" customWidth="1"/>
    <col min="12" max="12" width="10.5703125" customWidth="1"/>
    <col min="13" max="13" width="10.42578125" customWidth="1"/>
    <col min="14" max="14" width="12.42578125" customWidth="1"/>
    <col min="15" max="16" width="9.5703125" bestFit="1" customWidth="1"/>
  </cols>
  <sheetData>
    <row r="1" spans="1:16" s="174" customFormat="1" ht="18.75">
      <c r="A1" s="204" t="s">
        <v>604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</row>
    <row r="2" spans="1:16" s="174" customFormat="1" ht="18.75">
      <c r="A2" s="204" t="s">
        <v>567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</row>
    <row r="3" spans="1:16" s="174" customFormat="1" ht="15.75" thickBot="1"/>
    <row r="4" spans="1:16" ht="45.75" thickBot="1">
      <c r="A4" s="199" t="s">
        <v>405</v>
      </c>
      <c r="B4" s="200" t="s">
        <v>553</v>
      </c>
      <c r="C4" s="201" t="s">
        <v>554</v>
      </c>
      <c r="D4" s="201" t="s">
        <v>555</v>
      </c>
      <c r="E4" s="201" t="s">
        <v>556</v>
      </c>
      <c r="F4" s="201" t="s">
        <v>81</v>
      </c>
      <c r="G4" s="201" t="s">
        <v>557</v>
      </c>
      <c r="H4" s="201" t="s">
        <v>558</v>
      </c>
      <c r="I4" s="201" t="s">
        <v>559</v>
      </c>
      <c r="J4" s="201" t="s">
        <v>560</v>
      </c>
      <c r="K4" s="201" t="s">
        <v>561</v>
      </c>
      <c r="L4" s="201" t="s">
        <v>562</v>
      </c>
      <c r="M4" s="202" t="s">
        <v>563</v>
      </c>
      <c r="N4" s="202" t="s">
        <v>564</v>
      </c>
      <c r="O4" s="202" t="s">
        <v>565</v>
      </c>
      <c r="P4" s="203" t="s">
        <v>566</v>
      </c>
    </row>
    <row r="5" spans="1:16">
      <c r="A5" s="174">
        <v>1</v>
      </c>
      <c r="B5" s="65">
        <v>6.5000000000000002E-2</v>
      </c>
      <c r="C5" s="65">
        <v>2.5000000000000001E-3</v>
      </c>
      <c r="D5" s="65">
        <f>B5-C5</f>
        <v>6.25E-2</v>
      </c>
      <c r="E5" s="65">
        <f>D5-0.0125</f>
        <v>0.05</v>
      </c>
      <c r="F5" s="198">
        <v>7.0000000000000007E-2</v>
      </c>
      <c r="G5" s="164">
        <v>1.6979000000000001E-2</v>
      </c>
      <c r="H5" s="198">
        <f>0.1-F5</f>
        <v>0.03</v>
      </c>
      <c r="I5" s="66">
        <v>50000</v>
      </c>
      <c r="J5" s="66">
        <f>I5*(D5-E5)*(1-G5)^0.5*(1-H5)^0.5</f>
        <v>610.30549791170154</v>
      </c>
      <c r="K5" s="66">
        <f>I5*(1+D5)^0.5*(1-G5)^0.5*H5*F5</f>
        <v>107.30875748424498</v>
      </c>
      <c r="L5" s="66">
        <f>+K5+J5</f>
        <v>717.61425539594654</v>
      </c>
      <c r="M5" s="66">
        <f t="shared" ref="M5:M53" si="0">(M6+L5)/(1+E5)</f>
        <v>5509.1180572981102</v>
      </c>
      <c r="N5" s="136">
        <f>4100/M5</f>
        <v>0.74422075500244456</v>
      </c>
      <c r="O5" s="66">
        <f>4100</f>
        <v>4100</v>
      </c>
      <c r="P5" s="66">
        <f>O5*(1+E5)-L5*$N$5</f>
        <v>3770.9365770487116</v>
      </c>
    </row>
    <row r="6" spans="1:16">
      <c r="A6" s="174">
        <f>A5+1</f>
        <v>2</v>
      </c>
      <c r="B6" s="65">
        <v>6.5000000000000002E-2</v>
      </c>
      <c r="C6" s="65">
        <v>2.5000000000000001E-3</v>
      </c>
      <c r="D6" s="65">
        <f t="shared" ref="D6:D54" si="1">B6-C6</f>
        <v>6.25E-2</v>
      </c>
      <c r="E6" s="65">
        <f t="shared" ref="E6:E54" si="2">D6-0.0125</f>
        <v>0.05</v>
      </c>
      <c r="F6" s="198">
        <v>0.06</v>
      </c>
      <c r="G6" s="164">
        <v>1.8891000000000002E-2</v>
      </c>
      <c r="H6" s="198">
        <f t="shared" ref="H6:H54" si="3">0.1-F6</f>
        <v>4.0000000000000008E-2</v>
      </c>
      <c r="I6" s="66">
        <f>I5*(1+E5)*(1-G5)*(1-H5)</f>
        <v>50060.344425000003</v>
      </c>
      <c r="J6" s="66">
        <f t="shared" ref="J6:J54" si="4">I6*(D6-E6)*(1-G6)^0.5*(1-H6)^0.5</f>
        <v>607.29274470872804</v>
      </c>
      <c r="K6" s="66">
        <f t="shared" ref="K6:K8" si="5">I6*(1+D6)^0.5*(1-G6)^0.5*H6*F6</f>
        <v>122.66712148434524</v>
      </c>
      <c r="L6" s="66">
        <f t="shared" ref="L6:L54" si="6">+K6+J6</f>
        <v>729.95986619307325</v>
      </c>
      <c r="M6" s="66">
        <f t="shared" si="0"/>
        <v>5066.9597047670695</v>
      </c>
      <c r="N6" s="174"/>
      <c r="O6" s="66">
        <f>P5</f>
        <v>3770.9365770487116</v>
      </c>
      <c r="P6" s="66">
        <f t="shared" ref="P6:P54" si="7">O6*(1+E6)-L6*$N$5</f>
        <v>3416.2321231614551</v>
      </c>
    </row>
    <row r="7" spans="1:16">
      <c r="A7" s="174">
        <f t="shared" ref="A7:A54" si="8">A6+1</f>
        <v>3</v>
      </c>
      <c r="B7" s="65">
        <v>6.5000000000000002E-2</v>
      </c>
      <c r="C7" s="65">
        <v>2.5000000000000001E-3</v>
      </c>
      <c r="D7" s="65">
        <f t="shared" si="1"/>
        <v>6.25E-2</v>
      </c>
      <c r="E7" s="65">
        <f t="shared" si="2"/>
        <v>0.05</v>
      </c>
      <c r="F7" s="198">
        <v>0.05</v>
      </c>
      <c r="G7" s="164">
        <v>2.0967E-2</v>
      </c>
      <c r="H7" s="198">
        <f t="shared" si="3"/>
        <v>0.05</v>
      </c>
      <c r="I7" s="66">
        <f t="shared" ref="I7:I54" si="9">I6*(1+E6)*(1-G6)*(1-H6)</f>
        <v>49507.571694135069</v>
      </c>
      <c r="J7" s="66">
        <f t="shared" si="4"/>
        <v>596.81826536883887</v>
      </c>
      <c r="K7" s="66">
        <f t="shared" si="5"/>
        <v>126.23354204268196</v>
      </c>
      <c r="L7" s="66">
        <f t="shared" si="6"/>
        <v>723.05180741152083</v>
      </c>
      <c r="M7" s="66">
        <f t="shared" si="0"/>
        <v>4590.3478238123498</v>
      </c>
      <c r="N7" s="174"/>
      <c r="O7" s="66">
        <f t="shared" ref="O7:O54" si="10">P6</f>
        <v>3416.2321231614551</v>
      </c>
      <c r="P7" s="66">
        <f t="shared" si="7"/>
        <v>3048.9335673018441</v>
      </c>
    </row>
    <row r="8" spans="1:16">
      <c r="A8" s="174">
        <f t="shared" si="8"/>
        <v>4</v>
      </c>
      <c r="B8" s="65">
        <v>6.5000000000000002E-2</v>
      </c>
      <c r="C8" s="65">
        <v>2.5000000000000001E-3</v>
      </c>
      <c r="D8" s="65">
        <f t="shared" si="1"/>
        <v>6.25E-2</v>
      </c>
      <c r="E8" s="65">
        <f t="shared" si="2"/>
        <v>0.05</v>
      </c>
      <c r="F8" s="198">
        <v>0.04</v>
      </c>
      <c r="G8" s="164">
        <v>2.3209E-2</v>
      </c>
      <c r="H8" s="198">
        <f t="shared" si="3"/>
        <v>6.0000000000000005E-2</v>
      </c>
      <c r="I8" s="66">
        <f t="shared" si="9"/>
        <v>48348.37257232808</v>
      </c>
      <c r="J8" s="66">
        <f t="shared" si="4"/>
        <v>579.1040799162962</v>
      </c>
      <c r="K8" s="66">
        <f t="shared" si="5"/>
        <v>118.21113736633257</v>
      </c>
      <c r="L8" s="66">
        <f t="shared" si="6"/>
        <v>697.31521728262874</v>
      </c>
      <c r="M8" s="66">
        <f t="shared" si="0"/>
        <v>4096.8134075914468</v>
      </c>
      <c r="N8" s="174"/>
      <c r="O8" s="66">
        <f t="shared" si="10"/>
        <v>3048.9335673018441</v>
      </c>
      <c r="P8" s="66">
        <f t="shared" si="7"/>
        <v>2682.4237881861645</v>
      </c>
    </row>
    <row r="9" spans="1:16">
      <c r="A9" s="174">
        <f t="shared" si="8"/>
        <v>5</v>
      </c>
      <c r="B9" s="65">
        <v>6.5000000000000002E-2</v>
      </c>
      <c r="C9" s="65">
        <v>2.5000000000000001E-3</v>
      </c>
      <c r="D9" s="65">
        <f t="shared" si="1"/>
        <v>6.25E-2</v>
      </c>
      <c r="E9" s="65">
        <f t="shared" si="2"/>
        <v>0.05</v>
      </c>
      <c r="F9" s="198">
        <v>0</v>
      </c>
      <c r="G9" s="164">
        <v>2.5644E-2</v>
      </c>
      <c r="H9" s="198">
        <f t="shared" si="3"/>
        <v>0.1</v>
      </c>
      <c r="I9" s="66">
        <f t="shared" si="9"/>
        <v>46612.313875784057</v>
      </c>
      <c r="J9" s="66">
        <f t="shared" si="4"/>
        <v>545.6206038362742</v>
      </c>
      <c r="K9" s="66">
        <f>I9*(1+D9)^0.5*(1-G9)^0.5*H9*F9</f>
        <v>0</v>
      </c>
      <c r="L9" s="66">
        <f t="shared" si="6"/>
        <v>545.6206038362742</v>
      </c>
      <c r="M9" s="66">
        <f t="shared" si="0"/>
        <v>3604.3388606883909</v>
      </c>
      <c r="N9" s="174"/>
      <c r="O9" s="66">
        <f t="shared" si="10"/>
        <v>2682.4237881861645</v>
      </c>
      <c r="P9" s="66">
        <f t="shared" si="7"/>
        <v>2410.4827998635515</v>
      </c>
    </row>
    <row r="10" spans="1:16">
      <c r="A10" s="174">
        <f t="shared" si="8"/>
        <v>6</v>
      </c>
      <c r="B10" s="65">
        <v>6.5000000000000002E-2</v>
      </c>
      <c r="C10" s="65">
        <v>2.5000000000000001E-3</v>
      </c>
      <c r="D10" s="65">
        <f t="shared" si="1"/>
        <v>6.25E-2</v>
      </c>
      <c r="E10" s="65">
        <f t="shared" si="2"/>
        <v>0.05</v>
      </c>
      <c r="F10" s="198">
        <v>0</v>
      </c>
      <c r="G10" s="164">
        <v>2.8303999999999999E-2</v>
      </c>
      <c r="H10" s="198">
        <f t="shared" si="3"/>
        <v>0.1</v>
      </c>
      <c r="I10" s="66">
        <f t="shared" si="9"/>
        <v>42919.053375322015</v>
      </c>
      <c r="J10" s="66">
        <f t="shared" si="4"/>
        <v>501.70289814182024</v>
      </c>
      <c r="K10" s="66">
        <f t="shared" ref="K10:K54" si="11">I10*(1+D10)^0.5*(1-G10)^0.5*H10*F10</f>
        <v>0</v>
      </c>
      <c r="L10" s="66">
        <f t="shared" si="6"/>
        <v>501.70289814182024</v>
      </c>
      <c r="M10" s="66">
        <f t="shared" si="0"/>
        <v>3238.9351998865363</v>
      </c>
      <c r="N10" s="174"/>
      <c r="O10" s="66">
        <f t="shared" si="10"/>
        <v>2410.4827998635515</v>
      </c>
      <c r="P10" s="66">
        <f t="shared" si="7"/>
        <v>2157.6292302147094</v>
      </c>
    </row>
    <row r="11" spans="1:16">
      <c r="A11" s="174">
        <f t="shared" si="8"/>
        <v>7</v>
      </c>
      <c r="B11" s="65">
        <v>6.5000000000000002E-2</v>
      </c>
      <c r="C11" s="65">
        <v>2.5000000000000001E-3</v>
      </c>
      <c r="D11" s="65">
        <f t="shared" si="1"/>
        <v>6.25E-2</v>
      </c>
      <c r="E11" s="65">
        <f t="shared" si="2"/>
        <v>0.05</v>
      </c>
      <c r="F11" s="198">
        <v>0</v>
      </c>
      <c r="G11" s="164">
        <v>3.1220000000000001E-2</v>
      </c>
      <c r="H11" s="198">
        <f t="shared" si="3"/>
        <v>0.1</v>
      </c>
      <c r="I11" s="66">
        <f t="shared" si="9"/>
        <v>39410.537501714629</v>
      </c>
      <c r="J11" s="66">
        <f t="shared" si="4"/>
        <v>459.99828020026513</v>
      </c>
      <c r="K11" s="66">
        <f t="shared" si="11"/>
        <v>0</v>
      </c>
      <c r="L11" s="66">
        <f t="shared" si="6"/>
        <v>459.99828020026513</v>
      </c>
      <c r="M11" s="66">
        <f t="shared" si="0"/>
        <v>2899.1790617390429</v>
      </c>
      <c r="N11" s="174"/>
      <c r="O11" s="66">
        <f t="shared" si="10"/>
        <v>2157.6292302147094</v>
      </c>
      <c r="P11" s="66">
        <f t="shared" si="7"/>
        <v>1923.1704243349777</v>
      </c>
    </row>
    <row r="12" spans="1:16">
      <c r="A12" s="174">
        <f t="shared" si="8"/>
        <v>8</v>
      </c>
      <c r="B12" s="65">
        <v>6.5000000000000002E-2</v>
      </c>
      <c r="C12" s="65">
        <v>2.5000000000000001E-3</v>
      </c>
      <c r="D12" s="65">
        <f t="shared" si="1"/>
        <v>6.25E-2</v>
      </c>
      <c r="E12" s="65">
        <f t="shared" si="2"/>
        <v>0.05</v>
      </c>
      <c r="F12" s="198">
        <v>0</v>
      </c>
      <c r="G12" s="164">
        <v>3.4424999999999997E-2</v>
      </c>
      <c r="H12" s="198">
        <f t="shared" si="3"/>
        <v>0.1</v>
      </c>
      <c r="I12" s="66">
        <f t="shared" si="9"/>
        <v>36080.232792260991</v>
      </c>
      <c r="J12" s="66">
        <f t="shared" si="4"/>
        <v>420.4299102865358</v>
      </c>
      <c r="K12" s="66">
        <f t="shared" si="11"/>
        <v>0</v>
      </c>
      <c r="L12" s="66">
        <f t="shared" si="6"/>
        <v>420.4299102865358</v>
      </c>
      <c r="M12" s="66">
        <f t="shared" si="0"/>
        <v>2584.1397346257299</v>
      </c>
      <c r="N12" s="174"/>
      <c r="O12" s="66">
        <f t="shared" si="10"/>
        <v>1923.1704243349777</v>
      </c>
      <c r="P12" s="66">
        <f t="shared" si="7"/>
        <v>1706.436280292671</v>
      </c>
    </row>
    <row r="13" spans="1:16">
      <c r="A13" s="174">
        <f t="shared" si="8"/>
        <v>9</v>
      </c>
      <c r="B13" s="65">
        <v>6.5000000000000002E-2</v>
      </c>
      <c r="C13" s="65">
        <v>2.5000000000000001E-3</v>
      </c>
      <c r="D13" s="65">
        <f t="shared" si="1"/>
        <v>6.25E-2</v>
      </c>
      <c r="E13" s="65">
        <f t="shared" si="2"/>
        <v>0.05</v>
      </c>
      <c r="F13" s="198">
        <v>0</v>
      </c>
      <c r="G13" s="164">
        <v>3.7948000000000003E-2</v>
      </c>
      <c r="H13" s="198">
        <f t="shared" si="3"/>
        <v>0.1</v>
      </c>
      <c r="I13" s="66">
        <f t="shared" si="9"/>
        <v>32922.071385576106</v>
      </c>
      <c r="J13" s="66">
        <f t="shared" si="4"/>
        <v>382.92850251383777</v>
      </c>
      <c r="K13" s="66">
        <f t="shared" si="11"/>
        <v>0</v>
      </c>
      <c r="L13" s="66">
        <f t="shared" si="6"/>
        <v>382.92850251383777</v>
      </c>
      <c r="M13" s="66">
        <f t="shared" si="0"/>
        <v>2292.9168110704809</v>
      </c>
      <c r="N13" s="174"/>
      <c r="O13" s="66">
        <f t="shared" si="10"/>
        <v>1706.436280292671</v>
      </c>
      <c r="P13" s="66">
        <f t="shared" si="7"/>
        <v>1506.7747550545009</v>
      </c>
    </row>
    <row r="14" spans="1:16">
      <c r="A14" s="174">
        <f t="shared" si="8"/>
        <v>10</v>
      </c>
      <c r="B14" s="65">
        <v>6.5000000000000002E-2</v>
      </c>
      <c r="C14" s="65">
        <v>2.5000000000000001E-3</v>
      </c>
      <c r="D14" s="65">
        <f t="shared" si="1"/>
        <v>6.25E-2</v>
      </c>
      <c r="E14" s="65">
        <f t="shared" si="2"/>
        <v>0.05</v>
      </c>
      <c r="F14" s="198">
        <v>0</v>
      </c>
      <c r="G14" s="164">
        <v>4.1812000000000002E-2</v>
      </c>
      <c r="H14" s="198">
        <f t="shared" si="3"/>
        <v>0.1</v>
      </c>
      <c r="I14" s="66">
        <f t="shared" si="9"/>
        <v>29930.743666501268</v>
      </c>
      <c r="J14" s="66">
        <f t="shared" si="4"/>
        <v>347.43545816251935</v>
      </c>
      <c r="K14" s="66">
        <f t="shared" si="11"/>
        <v>0</v>
      </c>
      <c r="L14" s="66">
        <f t="shared" si="6"/>
        <v>347.43545816251935</v>
      </c>
      <c r="M14" s="66">
        <f t="shared" si="0"/>
        <v>2024.6341491101671</v>
      </c>
      <c r="N14" s="174"/>
      <c r="O14" s="66">
        <f t="shared" si="10"/>
        <v>1506.7747550545009</v>
      </c>
      <c r="P14" s="66">
        <f t="shared" si="7"/>
        <v>1323.5448138188956</v>
      </c>
    </row>
    <row r="15" spans="1:16">
      <c r="A15" s="174">
        <f t="shared" si="8"/>
        <v>11</v>
      </c>
      <c r="B15" s="65">
        <v>6.5000000000000002E-2</v>
      </c>
      <c r="C15" s="65">
        <v>2.5000000000000001E-3</v>
      </c>
      <c r="D15" s="65">
        <f t="shared" si="1"/>
        <v>6.25E-2</v>
      </c>
      <c r="E15" s="65">
        <f t="shared" si="2"/>
        <v>0.05</v>
      </c>
      <c r="F15" s="198">
        <v>0</v>
      </c>
      <c r="G15" s="164">
        <v>4.6037000000000002E-2</v>
      </c>
      <c r="H15" s="198">
        <f t="shared" si="3"/>
        <v>0.1</v>
      </c>
      <c r="I15" s="66">
        <f t="shared" si="9"/>
        <v>27101.919044640057</v>
      </c>
      <c r="J15" s="66">
        <f t="shared" si="4"/>
        <v>313.90416400175963</v>
      </c>
      <c r="K15" s="66">
        <f t="shared" si="11"/>
        <v>0</v>
      </c>
      <c r="L15" s="66">
        <f t="shared" si="6"/>
        <v>313.90416400175963</v>
      </c>
      <c r="M15" s="66">
        <f t="shared" si="0"/>
        <v>1778.4303984031562</v>
      </c>
      <c r="N15" s="174"/>
      <c r="O15" s="66">
        <f t="shared" si="10"/>
        <v>1323.5448138188956</v>
      </c>
      <c r="P15" s="66">
        <f t="shared" si="7"/>
        <v>1156.1080605780398</v>
      </c>
    </row>
    <row r="16" spans="1:16">
      <c r="A16" s="174">
        <f t="shared" si="8"/>
        <v>12</v>
      </c>
      <c r="B16" s="65">
        <v>6.5000000000000002E-2</v>
      </c>
      <c r="C16" s="65">
        <v>2.5000000000000001E-3</v>
      </c>
      <c r="D16" s="65">
        <f t="shared" si="1"/>
        <v>6.25E-2</v>
      </c>
      <c r="E16" s="65">
        <f t="shared" si="2"/>
        <v>0.05</v>
      </c>
      <c r="F16" s="198">
        <v>0</v>
      </c>
      <c r="G16" s="164">
        <v>5.0643000000000001E-2</v>
      </c>
      <c r="H16" s="198">
        <f t="shared" si="3"/>
        <v>0.1</v>
      </c>
      <c r="I16" s="66">
        <f t="shared" si="9"/>
        <v>24432.245457714955</v>
      </c>
      <c r="J16" s="66">
        <f t="shared" si="4"/>
        <v>282.29905807526399</v>
      </c>
      <c r="K16" s="66">
        <f t="shared" si="11"/>
        <v>0</v>
      </c>
      <c r="L16" s="66">
        <f t="shared" si="6"/>
        <v>282.29905807526399</v>
      </c>
      <c r="M16" s="66">
        <f t="shared" si="0"/>
        <v>1553.4477543215544</v>
      </c>
      <c r="N16" s="174"/>
      <c r="O16" s="66">
        <f t="shared" si="10"/>
        <v>1156.1080605780398</v>
      </c>
      <c r="P16" s="66">
        <f t="shared" si="7"/>
        <v>1003.8206454696899</v>
      </c>
    </row>
    <row r="17" spans="1:16">
      <c r="A17" s="174">
        <f t="shared" si="8"/>
        <v>13</v>
      </c>
      <c r="B17" s="65">
        <v>6.5000000000000002E-2</v>
      </c>
      <c r="C17" s="65">
        <v>2.5000000000000001E-3</v>
      </c>
      <c r="D17" s="65">
        <f t="shared" si="1"/>
        <v>6.25E-2</v>
      </c>
      <c r="E17" s="65">
        <f t="shared" si="2"/>
        <v>0.05</v>
      </c>
      <c r="F17" s="198">
        <v>0</v>
      </c>
      <c r="G17" s="164">
        <v>5.5650999999999999E-2</v>
      </c>
      <c r="H17" s="198">
        <f t="shared" si="3"/>
        <v>0.1</v>
      </c>
      <c r="I17" s="66">
        <f t="shared" si="9"/>
        <v>21919.202472194902</v>
      </c>
      <c r="J17" s="66">
        <f t="shared" si="4"/>
        <v>252.59356270439483</v>
      </c>
      <c r="K17" s="66">
        <f t="shared" si="11"/>
        <v>0</v>
      </c>
      <c r="L17" s="66">
        <f t="shared" si="6"/>
        <v>252.59356270439483</v>
      </c>
      <c r="M17" s="66">
        <f t="shared" si="0"/>
        <v>1348.8210839623682</v>
      </c>
      <c r="N17" s="174"/>
      <c r="O17" s="66">
        <f t="shared" si="10"/>
        <v>1003.8206454696899</v>
      </c>
      <c r="P17" s="66">
        <f t="shared" si="7"/>
        <v>866.02630579855236</v>
      </c>
    </row>
    <row r="18" spans="1:16">
      <c r="A18" s="174">
        <f t="shared" si="8"/>
        <v>14</v>
      </c>
      <c r="B18" s="65">
        <v>6.5000000000000002E-2</v>
      </c>
      <c r="C18" s="65">
        <v>2.5000000000000001E-3</v>
      </c>
      <c r="D18" s="65">
        <f t="shared" si="1"/>
        <v>6.25E-2</v>
      </c>
      <c r="E18" s="65">
        <f t="shared" si="2"/>
        <v>0.05</v>
      </c>
      <c r="F18" s="198">
        <v>0</v>
      </c>
      <c r="G18" s="164">
        <v>6.1080000000000002E-2</v>
      </c>
      <c r="H18" s="198">
        <f t="shared" si="3"/>
        <v>0.1</v>
      </c>
      <c r="I18" s="66">
        <f t="shared" si="9"/>
        <v>19560.911203966974</v>
      </c>
      <c r="J18" s="66">
        <f t="shared" si="4"/>
        <v>224.76808445155291</v>
      </c>
      <c r="K18" s="66">
        <f t="shared" si="11"/>
        <v>0</v>
      </c>
      <c r="L18" s="66">
        <f t="shared" si="6"/>
        <v>224.76808445155291</v>
      </c>
      <c r="M18" s="66">
        <f t="shared" si="0"/>
        <v>1163.668575456092</v>
      </c>
      <c r="N18" s="174"/>
      <c r="O18" s="66">
        <f t="shared" si="10"/>
        <v>866.02630579855236</v>
      </c>
      <c r="P18" s="66">
        <f t="shared" si="7"/>
        <v>742.05054757749213</v>
      </c>
    </row>
    <row r="19" spans="1:16">
      <c r="A19" s="174">
        <f t="shared" si="8"/>
        <v>15</v>
      </c>
      <c r="B19" s="65">
        <v>6.5000000000000002E-2</v>
      </c>
      <c r="C19" s="65">
        <v>2.5000000000000001E-3</v>
      </c>
      <c r="D19" s="65">
        <f t="shared" si="1"/>
        <v>6.25E-2</v>
      </c>
      <c r="E19" s="65">
        <f t="shared" si="2"/>
        <v>0.05</v>
      </c>
      <c r="F19" s="198">
        <v>0</v>
      </c>
      <c r="G19" s="164">
        <v>6.6947999999999994E-2</v>
      </c>
      <c r="H19" s="198">
        <f t="shared" si="3"/>
        <v>0.1</v>
      </c>
      <c r="I19" s="66">
        <f t="shared" si="9"/>
        <v>17355.993556509096</v>
      </c>
      <c r="J19" s="66">
        <f t="shared" si="4"/>
        <v>198.8079156161516</v>
      </c>
      <c r="K19" s="66">
        <f t="shared" si="11"/>
        <v>0</v>
      </c>
      <c r="L19" s="66">
        <f t="shared" si="6"/>
        <v>198.8079156161516</v>
      </c>
      <c r="M19" s="66">
        <f t="shared" si="0"/>
        <v>997.08391977734379</v>
      </c>
      <c r="N19" s="174"/>
      <c r="O19" s="66">
        <f t="shared" si="10"/>
        <v>742.05054757749213</v>
      </c>
      <c r="P19" s="66">
        <f t="shared" si="7"/>
        <v>631.19609789605204</v>
      </c>
    </row>
    <row r="20" spans="1:16">
      <c r="A20" s="174">
        <f t="shared" si="8"/>
        <v>16</v>
      </c>
      <c r="B20" s="65">
        <v>6.5000000000000002E-2</v>
      </c>
      <c r="C20" s="65">
        <v>2.5000000000000001E-3</v>
      </c>
      <c r="D20" s="65">
        <f t="shared" si="1"/>
        <v>6.25E-2</v>
      </c>
      <c r="E20" s="65">
        <f t="shared" si="2"/>
        <v>0.05</v>
      </c>
      <c r="F20" s="198">
        <v>0</v>
      </c>
      <c r="G20" s="164">
        <v>7.3275000000000007E-2</v>
      </c>
      <c r="H20" s="198">
        <f t="shared" si="3"/>
        <v>0.1</v>
      </c>
      <c r="I20" s="66">
        <f t="shared" si="9"/>
        <v>15303.372052394092</v>
      </c>
      <c r="J20" s="66">
        <f t="shared" si="4"/>
        <v>174.7003777685849</v>
      </c>
      <c r="K20" s="66">
        <f t="shared" si="11"/>
        <v>0</v>
      </c>
      <c r="L20" s="66">
        <f t="shared" si="6"/>
        <v>174.7003777685849</v>
      </c>
      <c r="M20" s="66">
        <f t="shared" si="0"/>
        <v>848.1302001500593</v>
      </c>
      <c r="N20" s="174"/>
      <c r="O20" s="66">
        <f t="shared" si="10"/>
        <v>631.19609789605204</v>
      </c>
      <c r="P20" s="66">
        <f t="shared" si="7"/>
        <v>532.74025574870609</v>
      </c>
    </row>
    <row r="21" spans="1:16">
      <c r="A21" s="174">
        <f t="shared" si="8"/>
        <v>17</v>
      </c>
      <c r="B21" s="65">
        <v>6.5000000000000002E-2</v>
      </c>
      <c r="C21" s="65">
        <v>2.5000000000000001E-3</v>
      </c>
      <c r="D21" s="65">
        <f t="shared" si="1"/>
        <v>6.25E-2</v>
      </c>
      <c r="E21" s="65">
        <f t="shared" si="2"/>
        <v>0.05</v>
      </c>
      <c r="F21" s="198">
        <v>0</v>
      </c>
      <c r="G21" s="164">
        <v>8.0075999999999994E-2</v>
      </c>
      <c r="H21" s="198">
        <f t="shared" si="3"/>
        <v>0.1</v>
      </c>
      <c r="I21" s="66">
        <f t="shared" si="9"/>
        <v>13402.006504665897</v>
      </c>
      <c r="J21" s="66">
        <f t="shared" si="4"/>
        <v>152.4323225300931</v>
      </c>
      <c r="K21" s="66">
        <f t="shared" si="11"/>
        <v>0</v>
      </c>
      <c r="L21" s="66">
        <f t="shared" si="6"/>
        <v>152.4323225300931</v>
      </c>
      <c r="M21" s="66">
        <f t="shared" si="0"/>
        <v>715.83633238897744</v>
      </c>
      <c r="N21" s="174"/>
      <c r="O21" s="66">
        <f t="shared" si="10"/>
        <v>532.74025574870609</v>
      </c>
      <c r="P21" s="66">
        <f t="shared" si="7"/>
        <v>445.93397037601937</v>
      </c>
    </row>
    <row r="22" spans="1:16">
      <c r="A22" s="174">
        <f t="shared" si="8"/>
        <v>18</v>
      </c>
      <c r="B22" s="65">
        <v>6.5000000000000002E-2</v>
      </c>
      <c r="C22" s="65">
        <v>2.5000000000000001E-3</v>
      </c>
      <c r="D22" s="65">
        <f t="shared" si="1"/>
        <v>6.25E-2</v>
      </c>
      <c r="E22" s="65">
        <f t="shared" si="2"/>
        <v>0.05</v>
      </c>
      <c r="F22" s="198">
        <v>0</v>
      </c>
      <c r="G22" s="164">
        <v>8.7370000000000003E-2</v>
      </c>
      <c r="H22" s="198">
        <f t="shared" si="3"/>
        <v>0.1</v>
      </c>
      <c r="I22" s="66">
        <f t="shared" si="9"/>
        <v>11650.741923049365</v>
      </c>
      <c r="J22" s="66">
        <f t="shared" si="4"/>
        <v>131.98732297226721</v>
      </c>
      <c r="K22" s="66">
        <f t="shared" si="11"/>
        <v>0</v>
      </c>
      <c r="L22" s="66">
        <f t="shared" si="6"/>
        <v>131.98732297226721</v>
      </c>
      <c r="M22" s="66">
        <f t="shared" si="0"/>
        <v>599.19582647833329</v>
      </c>
      <c r="N22" s="174"/>
      <c r="O22" s="66">
        <f t="shared" si="10"/>
        <v>445.93397037601937</v>
      </c>
      <c r="P22" s="66">
        <f t="shared" si="7"/>
        <v>370.00296374164816</v>
      </c>
    </row>
    <row r="23" spans="1:16">
      <c r="A23" s="174">
        <f t="shared" si="8"/>
        <v>19</v>
      </c>
      <c r="B23" s="65">
        <v>6.5000000000000002E-2</v>
      </c>
      <c r="C23" s="65">
        <v>2.5000000000000001E-3</v>
      </c>
      <c r="D23" s="65">
        <f t="shared" si="1"/>
        <v>6.25E-2</v>
      </c>
      <c r="E23" s="65">
        <f t="shared" si="2"/>
        <v>0.05</v>
      </c>
      <c r="F23" s="198">
        <v>0</v>
      </c>
      <c r="G23" s="164">
        <v>9.5169000000000004E-2</v>
      </c>
      <c r="H23" s="198">
        <f t="shared" si="3"/>
        <v>0.1</v>
      </c>
      <c r="I23" s="66">
        <f t="shared" si="9"/>
        <v>10048.011688164754</v>
      </c>
      <c r="J23" s="66">
        <f t="shared" si="4"/>
        <v>113.34311260509472</v>
      </c>
      <c r="K23" s="66">
        <f t="shared" si="11"/>
        <v>0</v>
      </c>
      <c r="L23" s="66">
        <f t="shared" si="6"/>
        <v>113.34311260509472</v>
      </c>
      <c r="M23" s="66">
        <f t="shared" si="0"/>
        <v>497.16829482998276</v>
      </c>
      <c r="N23" s="174"/>
      <c r="O23" s="66">
        <f t="shared" si="10"/>
        <v>370.00296374164816</v>
      </c>
      <c r="P23" s="66">
        <f t="shared" si="7"/>
        <v>304.15081509143988</v>
      </c>
    </row>
    <row r="24" spans="1:16">
      <c r="A24" s="174">
        <f t="shared" si="8"/>
        <v>20</v>
      </c>
      <c r="B24" s="65">
        <v>6.5000000000000002E-2</v>
      </c>
      <c r="C24" s="65">
        <v>2.5000000000000001E-3</v>
      </c>
      <c r="D24" s="65">
        <f t="shared" si="1"/>
        <v>6.25E-2</v>
      </c>
      <c r="E24" s="65">
        <f t="shared" si="2"/>
        <v>0.05</v>
      </c>
      <c r="F24" s="198">
        <v>0</v>
      </c>
      <c r="G24" s="164">
        <v>0.10345500000000001</v>
      </c>
      <c r="H24" s="198">
        <f t="shared" si="3"/>
        <v>0.1</v>
      </c>
      <c r="I24" s="66">
        <f t="shared" si="9"/>
        <v>8591.7060783040433</v>
      </c>
      <c r="J24" s="66">
        <f t="shared" si="4"/>
        <v>96.470987830672414</v>
      </c>
      <c r="K24" s="66">
        <f t="shared" si="11"/>
        <v>0</v>
      </c>
      <c r="L24" s="66">
        <f t="shared" si="6"/>
        <v>96.470987830672414</v>
      </c>
      <c r="M24" s="66">
        <f t="shared" si="0"/>
        <v>408.6835969663872</v>
      </c>
      <c r="N24" s="174"/>
      <c r="O24" s="66">
        <f t="shared" si="10"/>
        <v>304.15081509143988</v>
      </c>
      <c r="P24" s="66">
        <f t="shared" si="7"/>
        <v>247.56264444683723</v>
      </c>
    </row>
    <row r="25" spans="1:16">
      <c r="A25" s="174">
        <f t="shared" si="8"/>
        <v>21</v>
      </c>
      <c r="B25" s="65">
        <v>6.5000000000000002E-2</v>
      </c>
      <c r="C25" s="65">
        <v>2.5000000000000001E-3</v>
      </c>
      <c r="D25" s="65">
        <f t="shared" si="1"/>
        <v>6.25E-2</v>
      </c>
      <c r="E25" s="65">
        <f t="shared" si="2"/>
        <v>0.05</v>
      </c>
      <c r="F25" s="198">
        <v>0</v>
      </c>
      <c r="G25" s="164">
        <v>0.112208</v>
      </c>
      <c r="H25" s="198">
        <f t="shared" si="3"/>
        <v>0.1</v>
      </c>
      <c r="I25" s="66">
        <f t="shared" si="9"/>
        <v>7279.1943140445792</v>
      </c>
      <c r="J25" s="66">
        <f t="shared" si="4"/>
        <v>81.333637191977388</v>
      </c>
      <c r="K25" s="66">
        <f t="shared" si="11"/>
        <v>0</v>
      </c>
      <c r="L25" s="66">
        <f t="shared" si="6"/>
        <v>81.333637191977388</v>
      </c>
      <c r="M25" s="66">
        <f t="shared" si="0"/>
        <v>332.64678898403417</v>
      </c>
      <c r="N25" s="174"/>
      <c r="O25" s="66">
        <f t="shared" si="10"/>
        <v>247.56264444683723</v>
      </c>
      <c r="P25" s="66">
        <f t="shared" si="7"/>
        <v>199.41059579107079</v>
      </c>
    </row>
    <row r="26" spans="1:16">
      <c r="A26" s="174">
        <f t="shared" si="8"/>
        <v>22</v>
      </c>
      <c r="B26" s="65">
        <v>6.5000000000000002E-2</v>
      </c>
      <c r="C26" s="65">
        <v>2.5000000000000001E-3</v>
      </c>
      <c r="D26" s="65">
        <f t="shared" si="1"/>
        <v>6.25E-2</v>
      </c>
      <c r="E26" s="65">
        <f t="shared" si="2"/>
        <v>0.05</v>
      </c>
      <c r="F26" s="198">
        <v>0</v>
      </c>
      <c r="G26" s="164">
        <v>0.121402</v>
      </c>
      <c r="H26" s="198">
        <f t="shared" si="3"/>
        <v>0.1</v>
      </c>
      <c r="I26" s="66">
        <f t="shared" si="9"/>
        <v>6106.9779021392815</v>
      </c>
      <c r="J26" s="66">
        <f t="shared" si="4"/>
        <v>67.881701773208192</v>
      </c>
      <c r="K26" s="66">
        <f t="shared" si="11"/>
        <v>0</v>
      </c>
      <c r="L26" s="66">
        <f t="shared" si="6"/>
        <v>67.881701773208192</v>
      </c>
      <c r="M26" s="66">
        <f t="shared" si="0"/>
        <v>267.94549124125848</v>
      </c>
      <c r="N26" s="174"/>
      <c r="O26" s="66">
        <f t="shared" si="10"/>
        <v>199.41059579107079</v>
      </c>
      <c r="P26" s="66">
        <f t="shared" si="7"/>
        <v>158.86215423611657</v>
      </c>
    </row>
    <row r="27" spans="1:16">
      <c r="A27" s="174">
        <f t="shared" si="8"/>
        <v>23</v>
      </c>
      <c r="B27" s="65">
        <v>6.5000000000000002E-2</v>
      </c>
      <c r="C27" s="65">
        <v>2.5000000000000001E-3</v>
      </c>
      <c r="D27" s="65">
        <f t="shared" si="1"/>
        <v>6.25E-2</v>
      </c>
      <c r="E27" s="65">
        <f t="shared" si="2"/>
        <v>0.05</v>
      </c>
      <c r="F27" s="198">
        <v>0</v>
      </c>
      <c r="G27" s="164">
        <v>0.13101699999999999</v>
      </c>
      <c r="H27" s="198">
        <f t="shared" si="3"/>
        <v>0.1</v>
      </c>
      <c r="I27" s="66">
        <f t="shared" si="9"/>
        <v>5070.4717494662609</v>
      </c>
      <c r="J27" s="66">
        <f t="shared" si="4"/>
        <v>56.051246518538406</v>
      </c>
      <c r="K27" s="66">
        <f t="shared" si="11"/>
        <v>0</v>
      </c>
      <c r="L27" s="66">
        <f t="shared" si="6"/>
        <v>56.051246518538406</v>
      </c>
      <c r="M27" s="66">
        <f t="shared" si="0"/>
        <v>213.46106403011325</v>
      </c>
      <c r="N27" s="174"/>
      <c r="O27" s="66">
        <f t="shared" si="10"/>
        <v>158.86215423611657</v>
      </c>
      <c r="P27" s="66">
        <f t="shared" si="7"/>
        <v>125.09076094506759</v>
      </c>
    </row>
    <row r="28" spans="1:16">
      <c r="A28" s="174">
        <f t="shared" si="8"/>
        <v>24</v>
      </c>
      <c r="B28" s="65">
        <v>6.5000000000000002E-2</v>
      </c>
      <c r="C28" s="65">
        <v>2.5000000000000001E-3</v>
      </c>
      <c r="D28" s="65">
        <f t="shared" si="1"/>
        <v>6.25E-2</v>
      </c>
      <c r="E28" s="65">
        <f t="shared" si="2"/>
        <v>0.05</v>
      </c>
      <c r="F28" s="198">
        <v>0</v>
      </c>
      <c r="G28" s="164">
        <v>0.14102999999999999</v>
      </c>
      <c r="H28" s="198">
        <f t="shared" si="3"/>
        <v>0.1</v>
      </c>
      <c r="I28" s="66">
        <f t="shared" si="9"/>
        <v>4163.8152958917863</v>
      </c>
      <c r="J28" s="66">
        <f t="shared" si="4"/>
        <v>45.762708652673204</v>
      </c>
      <c r="K28" s="66">
        <f t="shared" si="11"/>
        <v>0</v>
      </c>
      <c r="L28" s="66">
        <f t="shared" si="6"/>
        <v>45.762708652673204</v>
      </c>
      <c r="M28" s="66">
        <f t="shared" si="0"/>
        <v>168.08287071308052</v>
      </c>
      <c r="N28" s="174"/>
      <c r="O28" s="66">
        <f t="shared" si="10"/>
        <v>125.09076094506759</v>
      </c>
      <c r="P28" s="66">
        <f t="shared" si="7"/>
        <v>97.287741407871621</v>
      </c>
    </row>
    <row r="29" spans="1:16">
      <c r="A29" s="174">
        <f t="shared" si="8"/>
        <v>25</v>
      </c>
      <c r="B29" s="65">
        <v>6.5000000000000002E-2</v>
      </c>
      <c r="C29" s="65">
        <v>2.5000000000000001E-3</v>
      </c>
      <c r="D29" s="65">
        <f t="shared" si="1"/>
        <v>6.25E-2</v>
      </c>
      <c r="E29" s="65">
        <f t="shared" si="2"/>
        <v>0.05</v>
      </c>
      <c r="F29" s="198">
        <v>0</v>
      </c>
      <c r="G29" s="164">
        <v>0.151422</v>
      </c>
      <c r="H29" s="198">
        <f t="shared" si="3"/>
        <v>0.1</v>
      </c>
      <c r="I29" s="66">
        <f t="shared" si="9"/>
        <v>3379.8798413529985</v>
      </c>
      <c r="J29" s="66">
        <f t="shared" si="4"/>
        <v>36.92142144775562</v>
      </c>
      <c r="K29" s="66">
        <f t="shared" si="11"/>
        <v>0</v>
      </c>
      <c r="L29" s="66">
        <f t="shared" si="6"/>
        <v>36.92142144775562</v>
      </c>
      <c r="M29" s="66">
        <f t="shared" si="0"/>
        <v>130.72430559606136</v>
      </c>
      <c r="N29" s="174"/>
      <c r="O29" s="66">
        <f t="shared" si="10"/>
        <v>97.287741407871621</v>
      </c>
      <c r="P29" s="66">
        <f t="shared" si="7"/>
        <v>74.674440332653077</v>
      </c>
    </row>
    <row r="30" spans="1:16">
      <c r="A30" s="174">
        <f t="shared" si="8"/>
        <v>26</v>
      </c>
      <c r="B30" s="65">
        <v>6.5000000000000002E-2</v>
      </c>
      <c r="C30" s="65">
        <v>2.5000000000000001E-3</v>
      </c>
      <c r="D30" s="65">
        <f t="shared" si="1"/>
        <v>6.25E-2</v>
      </c>
      <c r="E30" s="65">
        <f t="shared" si="2"/>
        <v>0.05</v>
      </c>
      <c r="F30" s="198">
        <v>0</v>
      </c>
      <c r="G30" s="164">
        <v>0.16217899999999999</v>
      </c>
      <c r="H30" s="198">
        <f t="shared" si="3"/>
        <v>0.1</v>
      </c>
      <c r="I30" s="66">
        <f t="shared" si="9"/>
        <v>2710.3466338347848</v>
      </c>
      <c r="J30" s="66">
        <f t="shared" si="4"/>
        <v>29.41925876109654</v>
      </c>
      <c r="K30" s="66">
        <f t="shared" si="11"/>
        <v>0</v>
      </c>
      <c r="L30" s="66">
        <f t="shared" si="6"/>
        <v>29.41925876109654</v>
      </c>
      <c r="M30" s="66">
        <f t="shared" si="0"/>
        <v>100.3390994281088</v>
      </c>
      <c r="N30" s="174"/>
      <c r="O30" s="66">
        <f t="shared" si="10"/>
        <v>74.674440332653077</v>
      </c>
      <c r="P30" s="66">
        <f t="shared" si="7"/>
        <v>56.513739382490186</v>
      </c>
    </row>
    <row r="31" spans="1:16">
      <c r="A31" s="174">
        <f t="shared" si="8"/>
        <v>27</v>
      </c>
      <c r="B31" s="65">
        <v>6.5000000000000002E-2</v>
      </c>
      <c r="C31" s="65">
        <v>2.5000000000000001E-3</v>
      </c>
      <c r="D31" s="65">
        <f t="shared" si="1"/>
        <v>6.25E-2</v>
      </c>
      <c r="E31" s="65">
        <f t="shared" si="2"/>
        <v>0.05</v>
      </c>
      <c r="F31" s="198">
        <v>0</v>
      </c>
      <c r="G31" s="164">
        <v>0.17327899999999999</v>
      </c>
      <c r="H31" s="198">
        <f t="shared" si="3"/>
        <v>0.1</v>
      </c>
      <c r="I31" s="66">
        <f t="shared" si="9"/>
        <v>2145.8921341152586</v>
      </c>
      <c r="J31" s="66">
        <f t="shared" si="4"/>
        <v>23.137617663970001</v>
      </c>
      <c r="K31" s="66">
        <f t="shared" si="11"/>
        <v>0</v>
      </c>
      <c r="L31" s="66">
        <f t="shared" si="6"/>
        <v>23.137617663970001</v>
      </c>
      <c r="M31" s="66">
        <f t="shared" si="0"/>
        <v>75.936795638417692</v>
      </c>
      <c r="N31" s="174"/>
      <c r="O31" s="66">
        <f t="shared" si="10"/>
        <v>56.513739382490186</v>
      </c>
      <c r="P31" s="66">
        <f t="shared" si="7"/>
        <v>42.119931064777049</v>
      </c>
    </row>
    <row r="32" spans="1:16">
      <c r="A32" s="174">
        <f t="shared" si="8"/>
        <v>28</v>
      </c>
      <c r="B32" s="65">
        <v>6.5000000000000002E-2</v>
      </c>
      <c r="C32" s="65">
        <v>2.5000000000000001E-3</v>
      </c>
      <c r="D32" s="65">
        <f t="shared" si="1"/>
        <v>6.25E-2</v>
      </c>
      <c r="E32" s="65">
        <f t="shared" si="2"/>
        <v>0.05</v>
      </c>
      <c r="F32" s="198">
        <v>0</v>
      </c>
      <c r="G32" s="164">
        <v>0.18470600000000001</v>
      </c>
      <c r="H32" s="198">
        <f t="shared" si="3"/>
        <v>0.1</v>
      </c>
      <c r="I32" s="66">
        <f t="shared" si="9"/>
        <v>1676.4811160024663</v>
      </c>
      <c r="J32" s="66">
        <f t="shared" si="4"/>
        <v>17.950934270963891</v>
      </c>
      <c r="K32" s="66">
        <f t="shared" si="11"/>
        <v>0</v>
      </c>
      <c r="L32" s="66">
        <f t="shared" si="6"/>
        <v>17.950934270963891</v>
      </c>
      <c r="M32" s="66">
        <f t="shared" si="0"/>
        <v>56.596017756368589</v>
      </c>
      <c r="N32" s="174"/>
      <c r="O32" s="66">
        <f t="shared" si="10"/>
        <v>42.119931064777049</v>
      </c>
      <c r="P32" s="66">
        <f t="shared" si="7"/>
        <v>30.866469761879898</v>
      </c>
    </row>
    <row r="33" spans="1:16">
      <c r="A33" s="174">
        <f t="shared" si="8"/>
        <v>29</v>
      </c>
      <c r="B33" s="65">
        <v>6.5000000000000002E-2</v>
      </c>
      <c r="C33" s="65">
        <v>2.5000000000000001E-3</v>
      </c>
      <c r="D33" s="65">
        <f t="shared" si="1"/>
        <v>6.25E-2</v>
      </c>
      <c r="E33" s="65">
        <f t="shared" si="2"/>
        <v>0.05</v>
      </c>
      <c r="F33" s="198">
        <v>0</v>
      </c>
      <c r="G33" s="164">
        <v>0.19694600000000001</v>
      </c>
      <c r="H33" s="198">
        <f t="shared" si="3"/>
        <v>0.1</v>
      </c>
      <c r="I33" s="66">
        <f t="shared" si="9"/>
        <v>1291.6496202656583</v>
      </c>
      <c r="J33" s="66">
        <f t="shared" si="4"/>
        <v>13.726138071783868</v>
      </c>
      <c r="K33" s="66">
        <f t="shared" si="11"/>
        <v>0</v>
      </c>
      <c r="L33" s="66">
        <f t="shared" si="6"/>
        <v>13.726138071783868</v>
      </c>
      <c r="M33" s="66">
        <f t="shared" si="0"/>
        <v>41.474884373223126</v>
      </c>
      <c r="N33" s="174"/>
      <c r="O33" s="66">
        <f t="shared" si="10"/>
        <v>30.866469761879898</v>
      </c>
      <c r="P33" s="66">
        <f t="shared" si="7"/>
        <v>22.194516410923107</v>
      </c>
    </row>
    <row r="34" spans="1:16">
      <c r="A34" s="174">
        <f t="shared" si="8"/>
        <v>30</v>
      </c>
      <c r="B34" s="65">
        <v>6.5000000000000002E-2</v>
      </c>
      <c r="C34" s="65">
        <v>2.5000000000000001E-3</v>
      </c>
      <c r="D34" s="65">
        <f t="shared" si="1"/>
        <v>6.25E-2</v>
      </c>
      <c r="E34" s="65">
        <f t="shared" si="2"/>
        <v>0.05</v>
      </c>
      <c r="F34" s="198">
        <v>0</v>
      </c>
      <c r="G34" s="164">
        <v>0.210484</v>
      </c>
      <c r="H34" s="198">
        <f t="shared" si="3"/>
        <v>0.1</v>
      </c>
      <c r="I34" s="66">
        <f t="shared" si="9"/>
        <v>980.21485247441308</v>
      </c>
      <c r="J34" s="66">
        <f t="shared" si="4"/>
        <v>10.328399175174246</v>
      </c>
      <c r="K34" s="66">
        <f t="shared" si="11"/>
        <v>0</v>
      </c>
      <c r="L34" s="66">
        <f t="shared" si="6"/>
        <v>10.328399175174246</v>
      </c>
      <c r="M34" s="66">
        <f t="shared" si="0"/>
        <v>29.822490520100413</v>
      </c>
      <c r="N34" s="174"/>
      <c r="O34" s="66">
        <f t="shared" si="10"/>
        <v>22.194516410923107</v>
      </c>
      <c r="P34" s="66">
        <f t="shared" si="7"/>
        <v>15.617633199354461</v>
      </c>
    </row>
    <row r="35" spans="1:16">
      <c r="A35" s="174">
        <f t="shared" si="8"/>
        <v>31</v>
      </c>
      <c r="B35" s="65">
        <v>6.5000000000000002E-2</v>
      </c>
      <c r="C35" s="65">
        <v>2.5000000000000001E-3</v>
      </c>
      <c r="D35" s="65">
        <f t="shared" si="1"/>
        <v>6.25E-2</v>
      </c>
      <c r="E35" s="65">
        <f t="shared" si="2"/>
        <v>0.05</v>
      </c>
      <c r="F35" s="198">
        <v>0</v>
      </c>
      <c r="G35" s="164">
        <v>0.22580600000000001</v>
      </c>
      <c r="H35" s="198">
        <f t="shared" si="3"/>
        <v>0.1</v>
      </c>
      <c r="I35" s="66">
        <f t="shared" si="9"/>
        <v>731.33106744554834</v>
      </c>
      <c r="J35" s="66">
        <f t="shared" si="4"/>
        <v>7.6308021128264754</v>
      </c>
      <c r="K35" s="66">
        <f t="shared" si="11"/>
        <v>0</v>
      </c>
      <c r="L35" s="66">
        <f t="shared" si="6"/>
        <v>7.6308021128264754</v>
      </c>
      <c r="M35" s="66">
        <f t="shared" si="0"/>
        <v>20.985215870931185</v>
      </c>
      <c r="N35" s="174"/>
      <c r="O35" s="66">
        <f t="shared" si="10"/>
        <v>15.617633199354461</v>
      </c>
      <c r="P35" s="66">
        <f t="shared" si="7"/>
        <v>10.719513549640215</v>
      </c>
    </row>
    <row r="36" spans="1:16">
      <c r="A36" s="174">
        <f t="shared" si="8"/>
        <v>32</v>
      </c>
      <c r="B36" s="65">
        <v>6.5000000000000002E-2</v>
      </c>
      <c r="C36" s="65">
        <v>2.5000000000000001E-3</v>
      </c>
      <c r="D36" s="65">
        <f t="shared" si="1"/>
        <v>6.25E-2</v>
      </c>
      <c r="E36" s="65">
        <f t="shared" si="2"/>
        <v>0.05</v>
      </c>
      <c r="F36" s="198">
        <v>0</v>
      </c>
      <c r="G36" s="164">
        <v>0.243398</v>
      </c>
      <c r="H36" s="198">
        <f t="shared" si="3"/>
        <v>0.1</v>
      </c>
      <c r="I36" s="66">
        <f t="shared" si="9"/>
        <v>535.05155758629235</v>
      </c>
      <c r="J36" s="66">
        <f t="shared" si="4"/>
        <v>5.5190031619563023</v>
      </c>
      <c r="K36" s="66">
        <f t="shared" si="11"/>
        <v>0</v>
      </c>
      <c r="L36" s="66">
        <f t="shared" si="6"/>
        <v>5.5190031619563023</v>
      </c>
      <c r="M36" s="66">
        <f t="shared" si="0"/>
        <v>14.403674551651267</v>
      </c>
      <c r="N36" s="174"/>
      <c r="O36" s="66">
        <f t="shared" si="10"/>
        <v>10.719513549640215</v>
      </c>
      <c r="P36" s="66">
        <f t="shared" si="7"/>
        <v>7.1481325270702278</v>
      </c>
    </row>
    <row r="37" spans="1:16">
      <c r="A37" s="174">
        <f t="shared" si="8"/>
        <v>33</v>
      </c>
      <c r="B37" s="65">
        <v>6.5000000000000002E-2</v>
      </c>
      <c r="C37" s="65">
        <v>2.5000000000000001E-3</v>
      </c>
      <c r="D37" s="65">
        <f t="shared" si="1"/>
        <v>6.25E-2</v>
      </c>
      <c r="E37" s="65">
        <f t="shared" si="2"/>
        <v>0.05</v>
      </c>
      <c r="F37" s="198">
        <v>0</v>
      </c>
      <c r="G37" s="164">
        <v>0.26374500000000001</v>
      </c>
      <c r="H37" s="198">
        <f t="shared" si="3"/>
        <v>0.1</v>
      </c>
      <c r="I37" s="66">
        <f t="shared" si="9"/>
        <v>382.5559192513943</v>
      </c>
      <c r="J37" s="66">
        <f t="shared" si="4"/>
        <v>3.8926048771952333</v>
      </c>
      <c r="K37" s="66">
        <f t="shared" si="11"/>
        <v>0</v>
      </c>
      <c r="L37" s="66">
        <f t="shared" si="6"/>
        <v>3.8926048771952333</v>
      </c>
      <c r="M37" s="66">
        <f t="shared" si="0"/>
        <v>9.6048551172775287</v>
      </c>
      <c r="N37" s="174"/>
      <c r="O37" s="66">
        <f t="shared" si="10"/>
        <v>7.1481325270702278</v>
      </c>
      <c r="P37" s="66">
        <f t="shared" si="7"/>
        <v>4.6085818127913045</v>
      </c>
    </row>
    <row r="38" spans="1:16">
      <c r="A38" s="174">
        <f t="shared" si="8"/>
        <v>34</v>
      </c>
      <c r="B38" s="65">
        <v>6.5000000000000002E-2</v>
      </c>
      <c r="C38" s="65">
        <v>2.5000000000000001E-3</v>
      </c>
      <c r="D38" s="65">
        <f t="shared" si="1"/>
        <v>6.25E-2</v>
      </c>
      <c r="E38" s="65">
        <f t="shared" si="2"/>
        <v>0.05</v>
      </c>
      <c r="F38" s="198">
        <v>0</v>
      </c>
      <c r="G38" s="164">
        <v>0.28733399999999998</v>
      </c>
      <c r="H38" s="198">
        <f t="shared" si="3"/>
        <v>0.1</v>
      </c>
      <c r="I38" s="66">
        <f t="shared" si="9"/>
        <v>266.16747937037138</v>
      </c>
      <c r="J38" s="66">
        <f t="shared" si="4"/>
        <v>2.6645831638840929</v>
      </c>
      <c r="K38" s="66">
        <f t="shared" si="11"/>
        <v>0</v>
      </c>
      <c r="L38" s="66">
        <f t="shared" si="6"/>
        <v>2.6645831638840929</v>
      </c>
      <c r="M38" s="66">
        <f t="shared" si="0"/>
        <v>6.1924929959461723</v>
      </c>
      <c r="N38" s="174"/>
      <c r="O38" s="66">
        <f t="shared" si="10"/>
        <v>4.6085818127913045</v>
      </c>
      <c r="P38" s="66">
        <f t="shared" si="7"/>
        <v>2.8559728094382475</v>
      </c>
    </row>
    <row r="39" spans="1:16">
      <c r="A39" s="174">
        <f t="shared" si="8"/>
        <v>35</v>
      </c>
      <c r="B39" s="65">
        <v>6.5000000000000002E-2</v>
      </c>
      <c r="C39" s="65">
        <v>2.5000000000000001E-3</v>
      </c>
      <c r="D39" s="65">
        <f t="shared" si="1"/>
        <v>6.25E-2</v>
      </c>
      <c r="E39" s="65">
        <f t="shared" si="2"/>
        <v>0.05</v>
      </c>
      <c r="F39" s="198">
        <v>0</v>
      </c>
      <c r="G39" s="164">
        <v>0.31464900000000001</v>
      </c>
      <c r="H39" s="198">
        <f t="shared" si="3"/>
        <v>0.1</v>
      </c>
      <c r="I39" s="66">
        <f t="shared" si="9"/>
        <v>179.25564464605205</v>
      </c>
      <c r="J39" s="66">
        <f t="shared" si="4"/>
        <v>1.7597891403212256</v>
      </c>
      <c r="K39" s="66">
        <f t="shared" si="11"/>
        <v>0</v>
      </c>
      <c r="L39" s="66">
        <f t="shared" si="6"/>
        <v>1.7597891403212256</v>
      </c>
      <c r="M39" s="66">
        <f t="shared" si="0"/>
        <v>3.8375344818593882</v>
      </c>
      <c r="N39" s="174"/>
      <c r="O39" s="66">
        <f t="shared" si="10"/>
        <v>2.8559728094382475</v>
      </c>
      <c r="P39" s="66">
        <f t="shared" si="7"/>
        <v>1.6890998472551946</v>
      </c>
    </row>
    <row r="40" spans="1:16">
      <c r="A40" s="174">
        <f t="shared" si="8"/>
        <v>36</v>
      </c>
      <c r="B40" s="65">
        <v>6.5000000000000002E-2</v>
      </c>
      <c r="C40" s="65">
        <v>2.5000000000000001E-3</v>
      </c>
      <c r="D40" s="65">
        <f t="shared" si="1"/>
        <v>6.25E-2</v>
      </c>
      <c r="E40" s="65">
        <f t="shared" si="2"/>
        <v>0.05</v>
      </c>
      <c r="F40" s="198">
        <v>0</v>
      </c>
      <c r="G40" s="164">
        <v>0.34617700000000001</v>
      </c>
      <c r="H40" s="198">
        <f t="shared" si="3"/>
        <v>0.1</v>
      </c>
      <c r="I40" s="66">
        <f t="shared" si="9"/>
        <v>116.09611837155651</v>
      </c>
      <c r="J40" s="66">
        <f t="shared" si="4"/>
        <v>1.1132150375431928</v>
      </c>
      <c r="K40" s="66">
        <f t="shared" si="11"/>
        <v>0</v>
      </c>
      <c r="L40" s="66">
        <f t="shared" si="6"/>
        <v>1.1132150375431928</v>
      </c>
      <c r="M40" s="66">
        <f t="shared" si="0"/>
        <v>2.2696220656311326</v>
      </c>
      <c r="N40" s="174"/>
      <c r="O40" s="66">
        <f t="shared" si="10"/>
        <v>1.6890998472551946</v>
      </c>
      <c r="P40" s="66">
        <f t="shared" si="7"/>
        <v>0.94507710389748467</v>
      </c>
    </row>
    <row r="41" spans="1:16">
      <c r="A41" s="174">
        <f t="shared" si="8"/>
        <v>37</v>
      </c>
      <c r="B41" s="65">
        <v>6.5000000000000002E-2</v>
      </c>
      <c r="C41" s="65">
        <v>2.5000000000000001E-3</v>
      </c>
      <c r="D41" s="65">
        <f t="shared" si="1"/>
        <v>6.25E-2</v>
      </c>
      <c r="E41" s="65">
        <f t="shared" si="2"/>
        <v>0.05</v>
      </c>
      <c r="F41" s="198">
        <v>0</v>
      </c>
      <c r="G41" s="164">
        <v>0.38240299999999999</v>
      </c>
      <c r="H41" s="198">
        <f t="shared" si="3"/>
        <v>0.1</v>
      </c>
      <c r="I41" s="66">
        <f t="shared" si="9"/>
        <v>71.731465219933668</v>
      </c>
      <c r="J41" s="66">
        <f t="shared" si="4"/>
        <v>0.66848791218970449</v>
      </c>
      <c r="K41" s="66">
        <f t="shared" si="11"/>
        <v>0</v>
      </c>
      <c r="L41" s="66">
        <f t="shared" si="6"/>
        <v>0.66848791218970449</v>
      </c>
      <c r="M41" s="66">
        <f t="shared" si="0"/>
        <v>1.2698881313694965</v>
      </c>
      <c r="N41" s="174"/>
      <c r="O41" s="66">
        <f t="shared" si="10"/>
        <v>0.94507710389748467</v>
      </c>
      <c r="P41" s="66">
        <f t="shared" si="7"/>
        <v>0.49482838037252919</v>
      </c>
    </row>
    <row r="42" spans="1:16">
      <c r="A42" s="174">
        <f t="shared" si="8"/>
        <v>38</v>
      </c>
      <c r="B42" s="65">
        <v>6.5000000000000002E-2</v>
      </c>
      <c r="C42" s="65">
        <v>2.5000000000000001E-3</v>
      </c>
      <c r="D42" s="65">
        <f t="shared" si="1"/>
        <v>6.25E-2</v>
      </c>
      <c r="E42" s="65">
        <f t="shared" si="2"/>
        <v>0.05</v>
      </c>
      <c r="F42" s="198">
        <v>0</v>
      </c>
      <c r="G42" s="164">
        <v>0.423813</v>
      </c>
      <c r="H42" s="198">
        <f t="shared" si="3"/>
        <v>0.1</v>
      </c>
      <c r="I42" s="66">
        <f t="shared" si="9"/>
        <v>41.864575150536432</v>
      </c>
      <c r="J42" s="66">
        <f t="shared" si="4"/>
        <v>0.37684233291932739</v>
      </c>
      <c r="K42" s="66">
        <f t="shared" si="11"/>
        <v>0</v>
      </c>
      <c r="L42" s="66">
        <f t="shared" si="6"/>
        <v>0.37684233291932739</v>
      </c>
      <c r="M42" s="66">
        <f t="shared" si="0"/>
        <v>0.66489462574826697</v>
      </c>
      <c r="N42" s="174"/>
      <c r="O42" s="66">
        <f t="shared" si="10"/>
        <v>0.49482838037252919</v>
      </c>
      <c r="P42" s="66">
        <f t="shared" si="7"/>
        <v>0.23911591386905129</v>
      </c>
    </row>
    <row r="43" spans="1:16">
      <c r="A43" s="174">
        <f t="shared" si="8"/>
        <v>39</v>
      </c>
      <c r="B43" s="65">
        <v>6.5000000000000002E-2</v>
      </c>
      <c r="C43" s="65">
        <v>2.5000000000000001E-3</v>
      </c>
      <c r="D43" s="65">
        <f t="shared" si="1"/>
        <v>6.25E-2</v>
      </c>
      <c r="E43" s="65">
        <f t="shared" si="2"/>
        <v>0.05</v>
      </c>
      <c r="F43" s="198">
        <v>0</v>
      </c>
      <c r="G43" s="164">
        <v>0.47089300000000001</v>
      </c>
      <c r="H43" s="198">
        <f t="shared" si="3"/>
        <v>0.1</v>
      </c>
      <c r="I43" s="66">
        <f t="shared" si="9"/>
        <v>22.795123644337721</v>
      </c>
      <c r="J43" s="66">
        <f t="shared" si="4"/>
        <v>0.19662782421696673</v>
      </c>
      <c r="K43" s="66">
        <f t="shared" si="11"/>
        <v>0</v>
      </c>
      <c r="L43" s="66">
        <f t="shared" si="6"/>
        <v>0.19662782421696673</v>
      </c>
      <c r="M43" s="66">
        <f t="shared" si="0"/>
        <v>0.32129702411635291</v>
      </c>
      <c r="N43" s="174"/>
      <c r="O43" s="66">
        <f t="shared" si="10"/>
        <v>0.23911591386905129</v>
      </c>
      <c r="P43" s="66">
        <f t="shared" si="7"/>
        <v>0.10473720176926493</v>
      </c>
    </row>
    <row r="44" spans="1:16">
      <c r="A44" s="174">
        <f t="shared" si="8"/>
        <v>40</v>
      </c>
      <c r="B44" s="65">
        <v>6.5000000000000002E-2</v>
      </c>
      <c r="C44" s="65">
        <v>2.5000000000000001E-3</v>
      </c>
      <c r="D44" s="65">
        <f t="shared" si="1"/>
        <v>6.25E-2</v>
      </c>
      <c r="E44" s="65">
        <f t="shared" si="2"/>
        <v>0.05</v>
      </c>
      <c r="F44" s="198">
        <v>0</v>
      </c>
      <c r="G44" s="164">
        <v>0.52412800000000004</v>
      </c>
      <c r="H44" s="198">
        <f t="shared" si="3"/>
        <v>0.1</v>
      </c>
      <c r="I44" s="66">
        <f t="shared" si="9"/>
        <v>11.397701214349945</v>
      </c>
      <c r="J44" s="66">
        <f t="shared" si="4"/>
        <v>9.32381422372979E-2</v>
      </c>
      <c r="K44" s="66">
        <f t="shared" si="11"/>
        <v>0</v>
      </c>
      <c r="L44" s="66">
        <f t="shared" si="6"/>
        <v>9.32381422372979E-2</v>
      </c>
      <c r="M44" s="66">
        <f t="shared" si="0"/>
        <v>0.14073405110520379</v>
      </c>
      <c r="N44" s="174"/>
      <c r="O44" s="66">
        <f t="shared" si="10"/>
        <v>0.10473720176926493</v>
      </c>
      <c r="P44" s="66">
        <f t="shared" si="7"/>
        <v>4.0584301246861021E-2</v>
      </c>
    </row>
    <row r="45" spans="1:16">
      <c r="A45" s="174">
        <f t="shared" si="8"/>
        <v>41</v>
      </c>
      <c r="B45" s="65">
        <v>6.5000000000000002E-2</v>
      </c>
      <c r="C45" s="65">
        <v>2.5000000000000001E-3</v>
      </c>
      <c r="D45" s="65">
        <f t="shared" si="1"/>
        <v>6.25E-2</v>
      </c>
      <c r="E45" s="65">
        <f t="shared" si="2"/>
        <v>0.05</v>
      </c>
      <c r="F45" s="198">
        <v>0</v>
      </c>
      <c r="G45" s="164">
        <v>0.58400399999999997</v>
      </c>
      <c r="H45" s="198">
        <f t="shared" si="3"/>
        <v>0.1</v>
      </c>
      <c r="I45" s="66">
        <f t="shared" si="9"/>
        <v>5.125535294300005</v>
      </c>
      <c r="J45" s="66">
        <f t="shared" si="4"/>
        <v>3.920261824938099E-2</v>
      </c>
      <c r="K45" s="66">
        <f t="shared" si="11"/>
        <v>0</v>
      </c>
      <c r="L45" s="66">
        <f t="shared" si="6"/>
        <v>3.920261824938099E-2</v>
      </c>
      <c r="M45" s="66">
        <f t="shared" si="0"/>
        <v>5.4532611423166108E-2</v>
      </c>
      <c r="N45" s="174"/>
      <c r="O45" s="66">
        <f t="shared" si="10"/>
        <v>4.0584301246861021E-2</v>
      </c>
      <c r="P45" s="66">
        <f t="shared" si="7"/>
        <v>1.3438114157577143E-2</v>
      </c>
    </row>
    <row r="46" spans="1:16">
      <c r="A46" s="174">
        <f t="shared" si="8"/>
        <v>42</v>
      </c>
      <c r="B46" s="65">
        <v>6.5000000000000002E-2</v>
      </c>
      <c r="C46" s="65">
        <v>2.5000000000000001E-3</v>
      </c>
      <c r="D46" s="65">
        <f t="shared" si="1"/>
        <v>6.25E-2</v>
      </c>
      <c r="E46" s="65">
        <f t="shared" si="2"/>
        <v>0.05</v>
      </c>
      <c r="F46" s="198">
        <v>0</v>
      </c>
      <c r="G46" s="164">
        <v>0.651007</v>
      </c>
      <c r="H46" s="198">
        <f t="shared" si="3"/>
        <v>0.1</v>
      </c>
      <c r="I46" s="66">
        <f t="shared" si="9"/>
        <v>2.0149310603718056</v>
      </c>
      <c r="J46" s="66">
        <f t="shared" si="4"/>
        <v>1.4115615416526591E-2</v>
      </c>
      <c r="K46" s="66">
        <f t="shared" si="11"/>
        <v>0</v>
      </c>
      <c r="L46" s="66">
        <f t="shared" si="6"/>
        <v>1.4115615416526591E-2</v>
      </c>
      <c r="M46" s="66">
        <f t="shared" si="0"/>
        <v>1.8056623744943427E-2</v>
      </c>
      <c r="N46" s="174"/>
      <c r="O46" s="66">
        <f t="shared" si="10"/>
        <v>1.3438114157577143E-2</v>
      </c>
      <c r="P46" s="66">
        <f t="shared" si="7"/>
        <v>3.6048859028444367E-3</v>
      </c>
    </row>
    <row r="47" spans="1:16">
      <c r="A47" s="174">
        <f t="shared" si="8"/>
        <v>43</v>
      </c>
      <c r="B47" s="65">
        <v>6.5000000000000002E-2</v>
      </c>
      <c r="C47" s="65">
        <v>2.5000000000000001E-3</v>
      </c>
      <c r="D47" s="65">
        <f t="shared" si="1"/>
        <v>6.25E-2</v>
      </c>
      <c r="E47" s="65">
        <f t="shared" si="2"/>
        <v>0.05</v>
      </c>
      <c r="F47" s="198">
        <v>0</v>
      </c>
      <c r="G47" s="164">
        <v>0.72562199999999999</v>
      </c>
      <c r="H47" s="198">
        <f t="shared" si="3"/>
        <v>0.1</v>
      </c>
      <c r="I47" s="66">
        <f t="shared" si="9"/>
        <v>0.66452100959695903</v>
      </c>
      <c r="J47" s="66">
        <f t="shared" si="4"/>
        <v>4.1277617943864227E-3</v>
      </c>
      <c r="K47" s="66">
        <f t="shared" si="11"/>
        <v>0</v>
      </c>
      <c r="L47" s="66">
        <f t="shared" si="6"/>
        <v>4.1277617943864227E-3</v>
      </c>
      <c r="M47" s="66">
        <f t="shared" si="0"/>
        <v>4.8438395156640088E-3</v>
      </c>
      <c r="N47" s="174"/>
      <c r="O47" s="66">
        <f t="shared" si="10"/>
        <v>3.6048859028444367E-3</v>
      </c>
      <c r="P47" s="66">
        <f t="shared" si="7"/>
        <v>7.1316419889814976E-4</v>
      </c>
    </row>
    <row r="48" spans="1:16">
      <c r="A48" s="174">
        <f t="shared" si="8"/>
        <v>44</v>
      </c>
      <c r="B48" s="65">
        <v>6.5000000000000002E-2</v>
      </c>
      <c r="C48" s="65">
        <v>2.5000000000000001E-3</v>
      </c>
      <c r="D48" s="65">
        <f t="shared" si="1"/>
        <v>6.25E-2</v>
      </c>
      <c r="E48" s="65">
        <f t="shared" si="2"/>
        <v>0.05</v>
      </c>
      <c r="F48" s="198">
        <v>0</v>
      </c>
      <c r="G48" s="164">
        <v>0.80833600000000005</v>
      </c>
      <c r="H48" s="198">
        <f t="shared" si="3"/>
        <v>0.1</v>
      </c>
      <c r="I48" s="66">
        <f t="shared" si="9"/>
        <v>0.17230179856477873</v>
      </c>
      <c r="J48" s="66">
        <f t="shared" si="4"/>
        <v>8.9452267190733633E-4</v>
      </c>
      <c r="K48" s="66">
        <f t="shared" si="11"/>
        <v>0</v>
      </c>
      <c r="L48" s="66">
        <f t="shared" si="6"/>
        <v>8.9452267190733633E-4</v>
      </c>
      <c r="M48" s="66">
        <f t="shared" si="0"/>
        <v>9.5826969706078722E-4</v>
      </c>
      <c r="N48" s="174"/>
      <c r="O48" s="66">
        <f t="shared" si="10"/>
        <v>7.1316419889814976E-4</v>
      </c>
      <c r="P48" s="66">
        <f t="shared" si="7"/>
        <v>8.3100070589375396E-5</v>
      </c>
    </row>
    <row r="49" spans="1:16">
      <c r="A49" s="174">
        <f t="shared" si="8"/>
        <v>45</v>
      </c>
      <c r="B49" s="65">
        <v>6.5000000000000002E-2</v>
      </c>
      <c r="C49" s="65">
        <v>2.5000000000000001E-3</v>
      </c>
      <c r="D49" s="65">
        <f t="shared" si="1"/>
        <v>6.25E-2</v>
      </c>
      <c r="E49" s="65">
        <f t="shared" si="2"/>
        <v>0.05</v>
      </c>
      <c r="F49" s="198">
        <v>0</v>
      </c>
      <c r="G49" s="164">
        <v>0.89963300000000002</v>
      </c>
      <c r="H49" s="198">
        <f t="shared" si="3"/>
        <v>0.1</v>
      </c>
      <c r="I49" s="66">
        <f t="shared" si="9"/>
        <v>3.1207729064513155E-2</v>
      </c>
      <c r="J49" s="66">
        <f t="shared" si="4"/>
        <v>1.1724353550681472E-4</v>
      </c>
      <c r="K49" s="66">
        <f t="shared" si="11"/>
        <v>0</v>
      </c>
      <c r="L49" s="66">
        <f t="shared" si="6"/>
        <v>1.1724353550681472E-4</v>
      </c>
      <c r="M49" s="66">
        <f t="shared" si="0"/>
        <v>1.116605100064902E-4</v>
      </c>
      <c r="N49" s="174"/>
      <c r="O49" s="66">
        <f t="shared" si="10"/>
        <v>8.3100070589375396E-5</v>
      </c>
      <c r="P49" s="66">
        <f t="shared" si="7"/>
        <v>1.6048066060715335E-12</v>
      </c>
    </row>
    <row r="50" spans="1:16">
      <c r="A50" s="174">
        <f t="shared" si="8"/>
        <v>46</v>
      </c>
      <c r="B50" s="65">
        <v>6.5000000000000002E-2</v>
      </c>
      <c r="C50" s="65">
        <v>2.5000000000000001E-3</v>
      </c>
      <c r="D50" s="65">
        <f t="shared" si="1"/>
        <v>6.25E-2</v>
      </c>
      <c r="E50" s="65">
        <f t="shared" si="2"/>
        <v>0.05</v>
      </c>
      <c r="F50" s="198">
        <v>0</v>
      </c>
      <c r="G50" s="164">
        <v>1</v>
      </c>
      <c r="H50" s="198">
        <f t="shared" si="3"/>
        <v>0.1</v>
      </c>
      <c r="I50" s="66">
        <f t="shared" si="9"/>
        <v>2.9599537051520023E-3</v>
      </c>
      <c r="J50" s="66">
        <f t="shared" si="4"/>
        <v>0</v>
      </c>
      <c r="K50" s="66">
        <f t="shared" si="11"/>
        <v>0</v>
      </c>
      <c r="L50" s="66">
        <f t="shared" si="6"/>
        <v>0</v>
      </c>
      <c r="M50" s="66">
        <f t="shared" si="0"/>
        <v>0</v>
      </c>
      <c r="N50" s="174"/>
      <c r="O50" s="66">
        <f t="shared" si="10"/>
        <v>1.6048066060715335E-12</v>
      </c>
      <c r="P50" s="66">
        <f t="shared" si="7"/>
        <v>1.6850469363751103E-12</v>
      </c>
    </row>
    <row r="51" spans="1:16">
      <c r="A51" s="174">
        <f t="shared" si="8"/>
        <v>47</v>
      </c>
      <c r="B51" s="65">
        <v>6.5000000000000002E-2</v>
      </c>
      <c r="C51" s="65">
        <v>2.5000000000000001E-3</v>
      </c>
      <c r="D51" s="65">
        <f t="shared" si="1"/>
        <v>6.25E-2</v>
      </c>
      <c r="E51" s="65">
        <f t="shared" si="2"/>
        <v>0.05</v>
      </c>
      <c r="F51" s="198">
        <v>0</v>
      </c>
      <c r="G51" s="198"/>
      <c r="H51" s="198">
        <f t="shared" si="3"/>
        <v>0.1</v>
      </c>
      <c r="I51" s="66">
        <f t="shared" si="9"/>
        <v>0</v>
      </c>
      <c r="J51" s="66">
        <f t="shared" si="4"/>
        <v>0</v>
      </c>
      <c r="K51" s="66">
        <f t="shared" si="11"/>
        <v>0</v>
      </c>
      <c r="L51" s="66">
        <f t="shared" si="6"/>
        <v>0</v>
      </c>
      <c r="M51" s="66">
        <f t="shared" si="0"/>
        <v>0</v>
      </c>
      <c r="N51" s="174"/>
      <c r="O51" s="66">
        <f t="shared" si="10"/>
        <v>1.6850469363751103E-12</v>
      </c>
      <c r="P51" s="66">
        <f t="shared" si="7"/>
        <v>1.7692992831938659E-12</v>
      </c>
    </row>
    <row r="52" spans="1:16">
      <c r="A52" s="174">
        <f t="shared" si="8"/>
        <v>48</v>
      </c>
      <c r="B52" s="65">
        <v>6.5000000000000002E-2</v>
      </c>
      <c r="C52" s="65">
        <v>2.5000000000000001E-3</v>
      </c>
      <c r="D52" s="65">
        <f t="shared" si="1"/>
        <v>6.25E-2</v>
      </c>
      <c r="E52" s="65">
        <f t="shared" si="2"/>
        <v>0.05</v>
      </c>
      <c r="F52" s="198">
        <v>0</v>
      </c>
      <c r="G52" s="198"/>
      <c r="H52" s="198">
        <f t="shared" si="3"/>
        <v>0.1</v>
      </c>
      <c r="I52" s="66">
        <f t="shared" si="9"/>
        <v>0</v>
      </c>
      <c r="J52" s="66">
        <f t="shared" si="4"/>
        <v>0</v>
      </c>
      <c r="K52" s="66">
        <f t="shared" si="11"/>
        <v>0</v>
      </c>
      <c r="L52" s="66">
        <f t="shared" si="6"/>
        <v>0</v>
      </c>
      <c r="M52" s="66">
        <f t="shared" si="0"/>
        <v>0</v>
      </c>
      <c r="N52" s="174"/>
      <c r="O52" s="66">
        <f t="shared" si="10"/>
        <v>1.7692992831938659E-12</v>
      </c>
      <c r="P52" s="66">
        <f t="shared" si="7"/>
        <v>1.8577642473535592E-12</v>
      </c>
    </row>
    <row r="53" spans="1:16">
      <c r="A53" s="174">
        <f t="shared" si="8"/>
        <v>49</v>
      </c>
      <c r="B53" s="65">
        <v>6.5000000000000002E-2</v>
      </c>
      <c r="C53" s="65">
        <v>2.5000000000000001E-3</v>
      </c>
      <c r="D53" s="65">
        <f t="shared" si="1"/>
        <v>6.25E-2</v>
      </c>
      <c r="E53" s="65">
        <f t="shared" si="2"/>
        <v>0.05</v>
      </c>
      <c r="F53" s="198">
        <v>0</v>
      </c>
      <c r="G53" s="198"/>
      <c r="H53" s="198">
        <f t="shared" si="3"/>
        <v>0.1</v>
      </c>
      <c r="I53" s="66">
        <f t="shared" si="9"/>
        <v>0</v>
      </c>
      <c r="J53" s="66">
        <f t="shared" si="4"/>
        <v>0</v>
      </c>
      <c r="K53" s="66">
        <f t="shared" si="11"/>
        <v>0</v>
      </c>
      <c r="L53" s="66">
        <f t="shared" si="6"/>
        <v>0</v>
      </c>
      <c r="M53" s="66">
        <f t="shared" si="0"/>
        <v>0</v>
      </c>
      <c r="N53" s="174"/>
      <c r="O53" s="66">
        <f t="shared" si="10"/>
        <v>1.8577642473535592E-12</v>
      </c>
      <c r="P53" s="66">
        <f t="shared" si="7"/>
        <v>1.9506524597212372E-12</v>
      </c>
    </row>
    <row r="54" spans="1:16">
      <c r="A54" s="174">
        <f t="shared" si="8"/>
        <v>50</v>
      </c>
      <c r="B54" s="65">
        <v>6.5000000000000002E-2</v>
      </c>
      <c r="C54" s="65">
        <v>2.5000000000000001E-3</v>
      </c>
      <c r="D54" s="65">
        <f t="shared" si="1"/>
        <v>6.25E-2</v>
      </c>
      <c r="E54" s="65">
        <f t="shared" si="2"/>
        <v>0.05</v>
      </c>
      <c r="F54" s="198">
        <v>0</v>
      </c>
      <c r="G54" s="198"/>
      <c r="H54" s="198">
        <f t="shared" si="3"/>
        <v>0.1</v>
      </c>
      <c r="I54" s="66">
        <f t="shared" si="9"/>
        <v>0</v>
      </c>
      <c r="J54" s="66">
        <f t="shared" si="4"/>
        <v>0</v>
      </c>
      <c r="K54" s="66">
        <f t="shared" si="11"/>
        <v>0</v>
      </c>
      <c r="L54" s="66">
        <f t="shared" si="6"/>
        <v>0</v>
      </c>
      <c r="M54" s="66">
        <f>(M55+L54)/(1+E54)</f>
        <v>0</v>
      </c>
      <c r="N54" s="174"/>
      <c r="O54" s="66">
        <f t="shared" si="10"/>
        <v>1.9506524597212372E-12</v>
      </c>
      <c r="P54" s="66">
        <f t="shared" si="7"/>
        <v>2.0481850827072989E-12</v>
      </c>
    </row>
  </sheetData>
  <mergeCells count="2">
    <mergeCell ref="A1:P1"/>
    <mergeCell ref="A2:P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S70"/>
  <sheetViews>
    <sheetView topLeftCell="A2" zoomScaleNormal="100" workbookViewId="0">
      <selection activeCell="A2" sqref="A2:M2"/>
    </sheetView>
  </sheetViews>
  <sheetFormatPr defaultRowHeight="15"/>
  <cols>
    <col min="1" max="1" width="9.140625" style="2"/>
    <col min="2" max="2" width="11.5703125" style="2" bestFit="1" customWidth="1"/>
    <col min="3" max="3" width="9.5703125" style="2" bestFit="1" customWidth="1"/>
    <col min="4" max="5" width="10.5703125" style="2" bestFit="1" customWidth="1"/>
    <col min="6" max="7" width="11.5703125" style="2" bestFit="1" customWidth="1"/>
    <col min="8" max="8" width="14.28515625" style="2" bestFit="1" customWidth="1"/>
    <col min="9" max="9" width="10" style="2" bestFit="1" customWidth="1"/>
    <col min="10" max="10" width="10" style="2" customWidth="1"/>
    <col min="11" max="11" width="12" style="2" customWidth="1"/>
    <col min="12" max="12" width="11.28515625" style="2" customWidth="1"/>
    <col min="13" max="13" width="9.5703125" style="2" bestFit="1" customWidth="1"/>
    <col min="14" max="14" width="4.140625" style="2" customWidth="1"/>
    <col min="15" max="15" width="35" style="2" customWidth="1"/>
    <col min="16" max="16" width="10.7109375" style="2" bestFit="1" customWidth="1"/>
    <col min="17" max="16384" width="9.140625" style="2"/>
  </cols>
  <sheetData>
    <row r="1" spans="1:17" ht="18.75">
      <c r="A1" s="205" t="s">
        <v>570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</row>
    <row r="2" spans="1:17" ht="18.75">
      <c r="A2" s="206" t="s">
        <v>129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</row>
    <row r="3" spans="1:17" ht="15.75" thickBot="1">
      <c r="A3" s="27"/>
      <c r="B3" s="28"/>
      <c r="C3" s="28"/>
      <c r="D3" s="28"/>
      <c r="E3" s="28"/>
      <c r="F3" s="28"/>
    </row>
    <row r="4" spans="1:17" s="6" customFormat="1" ht="60.75" thickBot="1">
      <c r="A4" s="33" t="s">
        <v>15</v>
      </c>
      <c r="B4" s="35" t="s">
        <v>16</v>
      </c>
      <c r="C4" s="35" t="s">
        <v>17</v>
      </c>
      <c r="D4" s="35" t="s">
        <v>18</v>
      </c>
      <c r="E4" s="35" t="s">
        <v>19</v>
      </c>
      <c r="F4" s="35" t="s">
        <v>20</v>
      </c>
      <c r="G4" s="37" t="s">
        <v>21</v>
      </c>
      <c r="H4" s="37" t="s">
        <v>22</v>
      </c>
      <c r="I4" s="37" t="s">
        <v>28</v>
      </c>
      <c r="J4" s="37" t="s">
        <v>23</v>
      </c>
      <c r="K4" s="37" t="s">
        <v>24</v>
      </c>
      <c r="L4" s="37" t="s">
        <v>127</v>
      </c>
      <c r="M4" s="40" t="s">
        <v>25</v>
      </c>
      <c r="O4" s="45" t="s">
        <v>29</v>
      </c>
      <c r="P4" s="6" t="s">
        <v>125</v>
      </c>
      <c r="Q4" s="6" t="s">
        <v>126</v>
      </c>
    </row>
    <row r="5" spans="1:17">
      <c r="A5" s="34"/>
      <c r="B5" s="36"/>
      <c r="C5" s="36"/>
      <c r="D5" s="36"/>
      <c r="E5" s="36"/>
      <c r="F5" s="36"/>
      <c r="G5" s="7"/>
      <c r="H5" s="7"/>
      <c r="I5" s="7"/>
      <c r="J5" s="7"/>
      <c r="K5" s="7"/>
      <c r="L5" s="7"/>
      <c r="M5" s="7"/>
      <c r="O5" s="44"/>
      <c r="P5" s="117">
        <v>38701</v>
      </c>
      <c r="Q5" s="118">
        <v>1248.2929683669099</v>
      </c>
    </row>
    <row r="6" spans="1:17">
      <c r="A6" s="17">
        <v>1</v>
      </c>
      <c r="B6" s="25">
        <v>1000</v>
      </c>
      <c r="C6" s="25">
        <f>B6*0.03</f>
        <v>30</v>
      </c>
      <c r="D6" s="25">
        <f>+B6-C6</f>
        <v>970</v>
      </c>
      <c r="E6" s="25">
        <v>6</v>
      </c>
      <c r="F6" s="25">
        <f>+G6/1000*0.05</f>
        <v>5</v>
      </c>
      <c r="G6" s="38">
        <v>100000</v>
      </c>
      <c r="H6" s="9">
        <f>(G6-M5-D6+E6+F6)/(1.04^(1/12))</f>
        <v>98717.823533885035</v>
      </c>
      <c r="I6" s="11">
        <f>0.00112*1000/12</f>
        <v>9.3333333333333324E-2</v>
      </c>
      <c r="J6" s="9">
        <f>+H6*I6/1000+F6+E6</f>
        <v>20.213663529829269</v>
      </c>
      <c r="K6" s="9">
        <f>+M5+D6-J6</f>
        <v>949.78633647017068</v>
      </c>
      <c r="L6" s="19">
        <f>K6*((((Q6/Q5)^12-0.01)^(1/12))-1)</f>
        <v>23.58721500772792</v>
      </c>
      <c r="M6" s="9">
        <f>+K6+L6</f>
        <v>973.37355147789856</v>
      </c>
      <c r="O6" s="41" t="s">
        <v>30</v>
      </c>
      <c r="P6" s="117">
        <f>+P5+365/12</f>
        <v>38731.416666666664</v>
      </c>
      <c r="Q6" s="118">
        <v>1280.0848958531201</v>
      </c>
    </row>
    <row r="7" spans="1:17">
      <c r="A7" s="17">
        <f>+A6+1</f>
        <v>2</v>
      </c>
      <c r="B7" s="25">
        <v>0</v>
      </c>
      <c r="C7" s="25">
        <f t="shared" ref="C7:C65" si="0">B7*0.03</f>
        <v>0</v>
      </c>
      <c r="D7" s="25">
        <f t="shared" ref="D7:D65" si="1">+B7-C7</f>
        <v>0</v>
      </c>
      <c r="E7" s="25">
        <v>6</v>
      </c>
      <c r="F7" s="25">
        <f t="shared" ref="F7:F65" si="2">+G7/1000*0.05</f>
        <v>5</v>
      </c>
      <c r="G7" s="38">
        <v>100000</v>
      </c>
      <c r="H7" s="9">
        <f t="shared" ref="H7:H65" si="3">(G7-M6-D7+E7+F7)/(1.04^(1/12))</f>
        <v>98714.460990499181</v>
      </c>
      <c r="I7" s="11">
        <f t="shared" ref="I7:I17" si="4">0.00112*1000/12</f>
        <v>9.3333333333333324E-2</v>
      </c>
      <c r="J7" s="9">
        <f t="shared" ref="J7:J65" si="5">+H7*I7/1000+F7+E7</f>
        <v>20.213349692446588</v>
      </c>
      <c r="K7" s="9">
        <f t="shared" ref="K7:K65" si="6">+M6+D7-J7</f>
        <v>953.16020178545193</v>
      </c>
      <c r="L7" s="19">
        <f t="shared" ref="L7:L65" si="7">K7*((((Q7/Q6)^12-0.01)^(1/12))-1)</f>
        <v>-0.36254327976591044</v>
      </c>
      <c r="M7" s="9">
        <f t="shared" ref="M7:M65" si="8">+K7+L7</f>
        <v>952.79765850568606</v>
      </c>
      <c r="O7" s="41" t="s">
        <v>31</v>
      </c>
      <c r="P7" s="117">
        <f t="shared" ref="P7:P65" si="9">+P6+365/12</f>
        <v>38761.833333333328</v>
      </c>
      <c r="Q7" s="118">
        <v>1280.6643137861499</v>
      </c>
    </row>
    <row r="8" spans="1:17">
      <c r="A8" s="17">
        <f t="shared" ref="A8:A65" si="10">+A7+1</f>
        <v>3</v>
      </c>
      <c r="B8" s="25">
        <v>0</v>
      </c>
      <c r="C8" s="25">
        <f t="shared" si="0"/>
        <v>0</v>
      </c>
      <c r="D8" s="25">
        <f t="shared" si="1"/>
        <v>0</v>
      </c>
      <c r="E8" s="25">
        <v>6</v>
      </c>
      <c r="F8" s="25">
        <f t="shared" si="2"/>
        <v>5</v>
      </c>
      <c r="G8" s="38">
        <v>100000</v>
      </c>
      <c r="H8" s="9">
        <f t="shared" si="3"/>
        <v>98734.969743151945</v>
      </c>
      <c r="I8" s="11">
        <f t="shared" si="4"/>
        <v>9.3333333333333324E-2</v>
      </c>
      <c r="J8" s="9">
        <f t="shared" si="5"/>
        <v>20.215263842694181</v>
      </c>
      <c r="K8" s="9">
        <f t="shared" si="6"/>
        <v>932.58239466299187</v>
      </c>
      <c r="L8" s="19">
        <f t="shared" si="7"/>
        <v>9.622536810744057</v>
      </c>
      <c r="M8" s="9">
        <f t="shared" si="8"/>
        <v>942.20493147373588</v>
      </c>
      <c r="O8" s="42" t="s">
        <v>32</v>
      </c>
      <c r="P8" s="117">
        <f t="shared" si="9"/>
        <v>38792.249999999993</v>
      </c>
      <c r="Q8" s="118">
        <v>1294.8278417890499</v>
      </c>
    </row>
    <row r="9" spans="1:17" ht="15.75" thickBot="1">
      <c r="A9" s="17">
        <f t="shared" si="10"/>
        <v>4</v>
      </c>
      <c r="B9" s="25">
        <v>0</v>
      </c>
      <c r="C9" s="25">
        <f t="shared" si="0"/>
        <v>0</v>
      </c>
      <c r="D9" s="25">
        <f t="shared" si="1"/>
        <v>0</v>
      </c>
      <c r="E9" s="25">
        <v>6</v>
      </c>
      <c r="F9" s="25">
        <f t="shared" si="2"/>
        <v>5</v>
      </c>
      <c r="G9" s="38">
        <v>100000</v>
      </c>
      <c r="H9" s="9">
        <f t="shared" si="3"/>
        <v>98745.52790550777</v>
      </c>
      <c r="I9" s="11">
        <f t="shared" si="4"/>
        <v>9.3333333333333324E-2</v>
      </c>
      <c r="J9" s="9">
        <f t="shared" si="5"/>
        <v>20.216249271180725</v>
      </c>
      <c r="K9" s="9">
        <f t="shared" si="6"/>
        <v>921.9886822025552</v>
      </c>
      <c r="L9" s="19">
        <f t="shared" si="7"/>
        <v>10.564032032971367</v>
      </c>
      <c r="M9" s="9">
        <f t="shared" si="8"/>
        <v>932.55271423552654</v>
      </c>
      <c r="O9" s="43" t="s">
        <v>33</v>
      </c>
      <c r="P9" s="117">
        <f t="shared" si="9"/>
        <v>38822.666666666657</v>
      </c>
      <c r="Q9" s="118">
        <v>1310.61196417927</v>
      </c>
    </row>
    <row r="10" spans="1:17">
      <c r="A10" s="17">
        <f t="shared" si="10"/>
        <v>5</v>
      </c>
      <c r="B10" s="25">
        <v>0</v>
      </c>
      <c r="C10" s="25">
        <f t="shared" si="0"/>
        <v>0</v>
      </c>
      <c r="D10" s="25">
        <f t="shared" si="1"/>
        <v>0</v>
      </c>
      <c r="E10" s="25">
        <v>6</v>
      </c>
      <c r="F10" s="25">
        <f t="shared" si="2"/>
        <v>5</v>
      </c>
      <c r="G10" s="38">
        <v>100000</v>
      </c>
      <c r="H10" s="9">
        <f t="shared" si="3"/>
        <v>98755.148627007278</v>
      </c>
      <c r="I10" s="11">
        <f t="shared" si="4"/>
        <v>9.3333333333333324E-2</v>
      </c>
      <c r="J10" s="9">
        <f t="shared" si="5"/>
        <v>20.217147205187345</v>
      </c>
      <c r="K10" s="9">
        <f t="shared" si="6"/>
        <v>912.33556703033923</v>
      </c>
      <c r="L10" s="19">
        <f t="shared" si="7"/>
        <v>-29.289266668948784</v>
      </c>
      <c r="M10" s="9">
        <f t="shared" si="8"/>
        <v>883.04630036139042</v>
      </c>
      <c r="O10" s="44"/>
      <c r="P10" s="117">
        <f t="shared" si="9"/>
        <v>38853.083333333321</v>
      </c>
      <c r="Q10" s="118">
        <v>1270.0898621369399</v>
      </c>
    </row>
    <row r="11" spans="1:17">
      <c r="A11" s="17">
        <f t="shared" si="10"/>
        <v>6</v>
      </c>
      <c r="B11" s="25">
        <v>0</v>
      </c>
      <c r="C11" s="25">
        <f t="shared" si="0"/>
        <v>0</v>
      </c>
      <c r="D11" s="25">
        <f t="shared" si="1"/>
        <v>0</v>
      </c>
      <c r="E11" s="25">
        <v>6</v>
      </c>
      <c r="F11" s="25">
        <f t="shared" si="2"/>
        <v>5</v>
      </c>
      <c r="G11" s="38">
        <v>100000</v>
      </c>
      <c r="H11" s="9">
        <f t="shared" si="3"/>
        <v>98804.493498612195</v>
      </c>
      <c r="I11" s="11">
        <f t="shared" si="4"/>
        <v>9.3333333333333324E-2</v>
      </c>
      <c r="J11" s="9">
        <f t="shared" si="5"/>
        <v>20.221752726537137</v>
      </c>
      <c r="K11" s="9">
        <f t="shared" si="6"/>
        <v>862.82454763485327</v>
      </c>
      <c r="L11" s="19">
        <f t="shared" si="7"/>
        <v>-0.64382021958237645</v>
      </c>
      <c r="M11" s="9">
        <f t="shared" si="8"/>
        <v>862.18072741527089</v>
      </c>
      <c r="O11" s="42" t="s">
        <v>122</v>
      </c>
      <c r="P11" s="117">
        <f t="shared" si="9"/>
        <v>38883.499999999985</v>
      </c>
      <c r="Q11" s="118">
        <v>1270.2043808654801</v>
      </c>
    </row>
    <row r="12" spans="1:17">
      <c r="A12" s="17">
        <f t="shared" si="10"/>
        <v>7</v>
      </c>
      <c r="B12" s="25">
        <v>0</v>
      </c>
      <c r="C12" s="25">
        <f t="shared" si="0"/>
        <v>0</v>
      </c>
      <c r="D12" s="25">
        <f t="shared" si="1"/>
        <v>0</v>
      </c>
      <c r="E12" s="25">
        <v>6</v>
      </c>
      <c r="F12" s="25">
        <f t="shared" si="2"/>
        <v>5</v>
      </c>
      <c r="G12" s="38">
        <v>100000</v>
      </c>
      <c r="H12" s="9">
        <f t="shared" si="3"/>
        <v>98825.290985996486</v>
      </c>
      <c r="I12" s="11">
        <f t="shared" si="4"/>
        <v>9.3333333333333324E-2</v>
      </c>
      <c r="J12" s="9">
        <f t="shared" si="5"/>
        <v>20.223693825359671</v>
      </c>
      <c r="K12" s="9">
        <f t="shared" si="6"/>
        <v>841.95703358991125</v>
      </c>
      <c r="L12" s="19">
        <f t="shared" si="7"/>
        <v>3.6128979593396822</v>
      </c>
      <c r="M12" s="9">
        <f t="shared" si="8"/>
        <v>845.5699315492509</v>
      </c>
      <c r="O12" s="42" t="s">
        <v>123</v>
      </c>
      <c r="P12" s="117">
        <f t="shared" si="9"/>
        <v>38913.91666666665</v>
      </c>
      <c r="Q12" s="118">
        <v>1276.6603521130801</v>
      </c>
    </row>
    <row r="13" spans="1:17">
      <c r="A13" s="17">
        <f t="shared" si="10"/>
        <v>8</v>
      </c>
      <c r="B13" s="25">
        <v>0</v>
      </c>
      <c r="C13" s="25">
        <f t="shared" si="0"/>
        <v>0</v>
      </c>
      <c r="D13" s="25">
        <f t="shared" si="1"/>
        <v>0</v>
      </c>
      <c r="E13" s="25">
        <v>6</v>
      </c>
      <c r="F13" s="25">
        <f t="shared" si="2"/>
        <v>5</v>
      </c>
      <c r="G13" s="38">
        <v>100000</v>
      </c>
      <c r="H13" s="9">
        <f t="shared" si="3"/>
        <v>98841.847579882451</v>
      </c>
      <c r="I13" s="11">
        <f t="shared" si="4"/>
        <v>9.3333333333333324E-2</v>
      </c>
      <c r="J13" s="9">
        <f t="shared" si="5"/>
        <v>20.225239107455693</v>
      </c>
      <c r="K13" s="9">
        <f t="shared" si="6"/>
        <v>825.34469244179525</v>
      </c>
      <c r="L13" s="19">
        <f t="shared" si="7"/>
        <v>17.009793372739573</v>
      </c>
      <c r="M13" s="9">
        <f t="shared" si="8"/>
        <v>842.35448581453477</v>
      </c>
      <c r="O13" s="42" t="s">
        <v>128</v>
      </c>
      <c r="P13" s="117">
        <f t="shared" si="9"/>
        <v>38944.333333333314</v>
      </c>
      <c r="Q13" s="118">
        <v>1303.8184595953301</v>
      </c>
    </row>
    <row r="14" spans="1:17" ht="15.75" thickBot="1">
      <c r="A14" s="17">
        <f t="shared" si="10"/>
        <v>9</v>
      </c>
      <c r="B14" s="25">
        <v>0</v>
      </c>
      <c r="C14" s="25">
        <f t="shared" si="0"/>
        <v>0</v>
      </c>
      <c r="D14" s="25">
        <f t="shared" si="1"/>
        <v>0</v>
      </c>
      <c r="E14" s="25">
        <v>6</v>
      </c>
      <c r="F14" s="25">
        <f t="shared" si="2"/>
        <v>5</v>
      </c>
      <c r="G14" s="38">
        <v>100000</v>
      </c>
      <c r="H14" s="9">
        <f t="shared" si="3"/>
        <v>98845.05253343322</v>
      </c>
      <c r="I14" s="11">
        <f t="shared" si="4"/>
        <v>9.3333333333333324E-2</v>
      </c>
      <c r="J14" s="9">
        <f t="shared" si="5"/>
        <v>20.225538236453765</v>
      </c>
      <c r="K14" s="9">
        <f t="shared" si="6"/>
        <v>822.12894757808101</v>
      </c>
      <c r="L14" s="19">
        <f t="shared" si="7"/>
        <v>19.669344982174923</v>
      </c>
      <c r="M14" s="9">
        <f t="shared" si="8"/>
        <v>841.79829256025596</v>
      </c>
      <c r="O14" s="43" t="s">
        <v>124</v>
      </c>
      <c r="P14" s="117">
        <f t="shared" si="9"/>
        <v>38974.749999999978</v>
      </c>
      <c r="Q14" s="118">
        <v>1335.8469928263701</v>
      </c>
    </row>
    <row r="15" spans="1:17">
      <c r="A15" s="17">
        <f t="shared" si="10"/>
        <v>10</v>
      </c>
      <c r="B15" s="25">
        <v>0</v>
      </c>
      <c r="C15" s="25">
        <f t="shared" si="0"/>
        <v>0</v>
      </c>
      <c r="D15" s="25">
        <f t="shared" si="1"/>
        <v>0</v>
      </c>
      <c r="E15" s="25">
        <v>6</v>
      </c>
      <c r="F15" s="25">
        <f t="shared" si="2"/>
        <v>5</v>
      </c>
      <c r="G15" s="38">
        <v>100000</v>
      </c>
      <c r="H15" s="9">
        <f t="shared" si="3"/>
        <v>98845.606911797004</v>
      </c>
      <c r="I15" s="11">
        <f t="shared" si="4"/>
        <v>9.3333333333333324E-2</v>
      </c>
      <c r="J15" s="9">
        <f t="shared" si="5"/>
        <v>20.225589978434385</v>
      </c>
      <c r="K15" s="9">
        <f t="shared" si="6"/>
        <v>821.57270258182155</v>
      </c>
      <c r="L15" s="19">
        <f t="shared" si="7"/>
        <v>25.401398274652234</v>
      </c>
      <c r="M15" s="9">
        <f t="shared" si="8"/>
        <v>846.9741008564738</v>
      </c>
      <c r="O15" s="41"/>
      <c r="P15" s="117">
        <f t="shared" si="9"/>
        <v>39005.166666666642</v>
      </c>
      <c r="Q15" s="118">
        <v>1377.9425715134701</v>
      </c>
    </row>
    <row r="16" spans="1:17">
      <c r="A16" s="17">
        <f t="shared" si="10"/>
        <v>11</v>
      </c>
      <c r="B16" s="25">
        <v>0</v>
      </c>
      <c r="C16" s="25">
        <f t="shared" si="0"/>
        <v>0</v>
      </c>
      <c r="D16" s="25">
        <f t="shared" si="1"/>
        <v>0</v>
      </c>
      <c r="E16" s="25">
        <v>6</v>
      </c>
      <c r="F16" s="25">
        <f t="shared" si="2"/>
        <v>5</v>
      </c>
      <c r="G16" s="38">
        <v>100000</v>
      </c>
      <c r="H16" s="9">
        <f t="shared" si="3"/>
        <v>98840.447992460249</v>
      </c>
      <c r="I16" s="11">
        <f t="shared" si="4"/>
        <v>9.3333333333333324E-2</v>
      </c>
      <c r="J16" s="9">
        <f t="shared" si="5"/>
        <v>20.225108479296289</v>
      </c>
      <c r="K16" s="9">
        <f t="shared" si="6"/>
        <v>826.7489923771775</v>
      </c>
      <c r="L16" s="19">
        <f t="shared" si="7"/>
        <v>13.036967779015042</v>
      </c>
      <c r="M16" s="9">
        <f t="shared" si="8"/>
        <v>839.78596015619257</v>
      </c>
      <c r="O16" s="42" t="s">
        <v>38</v>
      </c>
      <c r="P16" s="117">
        <f t="shared" si="9"/>
        <v>39035.583333333307</v>
      </c>
      <c r="Q16" s="118">
        <v>1400.6343639275401</v>
      </c>
    </row>
    <row r="17" spans="1:17">
      <c r="A17" s="18">
        <f t="shared" si="10"/>
        <v>12</v>
      </c>
      <c r="B17" s="26">
        <v>0</v>
      </c>
      <c r="C17" s="26">
        <f t="shared" si="0"/>
        <v>0</v>
      </c>
      <c r="D17" s="26">
        <f t="shared" si="1"/>
        <v>0</v>
      </c>
      <c r="E17" s="26">
        <v>6</v>
      </c>
      <c r="F17" s="26">
        <f t="shared" si="2"/>
        <v>5</v>
      </c>
      <c r="G17" s="39">
        <v>100000</v>
      </c>
      <c r="H17" s="10">
        <f t="shared" si="3"/>
        <v>98847.612677844954</v>
      </c>
      <c r="I17" s="12">
        <f t="shared" si="4"/>
        <v>9.3333333333333324E-2</v>
      </c>
      <c r="J17" s="10">
        <f t="shared" si="5"/>
        <v>20.225777183265528</v>
      </c>
      <c r="K17" s="10">
        <f t="shared" si="6"/>
        <v>819.56018297292701</v>
      </c>
      <c r="L17" s="20">
        <f t="shared" si="7"/>
        <v>9.7397007712781765</v>
      </c>
      <c r="M17" s="10">
        <f t="shared" si="8"/>
        <v>829.2998837442052</v>
      </c>
      <c r="O17" s="42" t="s">
        <v>37</v>
      </c>
      <c r="P17" s="117">
        <f t="shared" si="9"/>
        <v>39065.999999999971</v>
      </c>
      <c r="Q17" s="118">
        <v>1418.30048570335</v>
      </c>
    </row>
    <row r="18" spans="1:17">
      <c r="A18" s="17">
        <f t="shared" si="10"/>
        <v>13</v>
      </c>
      <c r="B18" s="25">
        <v>1000</v>
      </c>
      <c r="C18" s="25">
        <f t="shared" si="0"/>
        <v>30</v>
      </c>
      <c r="D18" s="25">
        <f t="shared" si="1"/>
        <v>970</v>
      </c>
      <c r="E18" s="25">
        <v>6</v>
      </c>
      <c r="F18" s="25">
        <f t="shared" si="2"/>
        <v>5</v>
      </c>
      <c r="G18" s="38">
        <v>100000</v>
      </c>
      <c r="H18" s="9">
        <f t="shared" si="3"/>
        <v>97891.229703247911</v>
      </c>
      <c r="I18" s="11">
        <f>0.00117*1000/12</f>
        <v>9.7499999999999989E-2</v>
      </c>
      <c r="J18" s="9">
        <f t="shared" si="5"/>
        <v>20.54439489606667</v>
      </c>
      <c r="K18" s="9">
        <f t="shared" si="6"/>
        <v>1778.7554888481384</v>
      </c>
      <c r="L18" s="19">
        <f t="shared" si="7"/>
        <v>23.734472490201266</v>
      </c>
      <c r="M18" s="9">
        <f t="shared" si="8"/>
        <v>1802.4899613383398</v>
      </c>
      <c r="O18" s="42" t="s">
        <v>39</v>
      </c>
      <c r="P18" s="117">
        <f t="shared" si="9"/>
        <v>39096.416666666635</v>
      </c>
      <c r="Q18" s="118">
        <v>1438.24288727312</v>
      </c>
    </row>
    <row r="19" spans="1:17" ht="15.75" thickBot="1">
      <c r="A19" s="17">
        <f t="shared" si="10"/>
        <v>14</v>
      </c>
      <c r="B19" s="25">
        <v>0</v>
      </c>
      <c r="C19" s="25">
        <f t="shared" si="0"/>
        <v>0</v>
      </c>
      <c r="D19" s="25">
        <f t="shared" si="1"/>
        <v>0</v>
      </c>
      <c r="E19" s="25">
        <v>6</v>
      </c>
      <c r="F19" s="25">
        <f t="shared" si="2"/>
        <v>5</v>
      </c>
      <c r="G19" s="38">
        <v>100000</v>
      </c>
      <c r="H19" s="9">
        <f t="shared" si="3"/>
        <v>97888.050035060005</v>
      </c>
      <c r="I19" s="11">
        <f t="shared" ref="I19:I29" si="11">0.00117*1000/12</f>
        <v>9.7499999999999989E-2</v>
      </c>
      <c r="J19" s="9">
        <f t="shared" si="5"/>
        <v>20.544084878418349</v>
      </c>
      <c r="K19" s="9">
        <f t="shared" si="6"/>
        <v>1781.9458764599215</v>
      </c>
      <c r="L19" s="19">
        <f t="shared" si="7"/>
        <v>-40.838204961519764</v>
      </c>
      <c r="M19" s="9">
        <f t="shared" si="8"/>
        <v>1741.1076714984017</v>
      </c>
      <c r="O19" s="43" t="s">
        <v>40</v>
      </c>
      <c r="P19" s="117">
        <f t="shared" si="9"/>
        <v>39126.833333333299</v>
      </c>
      <c r="Q19" s="118">
        <v>1406.8190087714399</v>
      </c>
    </row>
    <row r="20" spans="1:17">
      <c r="A20" s="17">
        <f t="shared" si="10"/>
        <v>15</v>
      </c>
      <c r="B20" s="25">
        <v>0</v>
      </c>
      <c r="C20" s="25">
        <f t="shared" si="0"/>
        <v>0</v>
      </c>
      <c r="D20" s="25">
        <f t="shared" si="1"/>
        <v>0</v>
      </c>
      <c r="E20" s="25">
        <v>6</v>
      </c>
      <c r="F20" s="25">
        <f t="shared" si="2"/>
        <v>5</v>
      </c>
      <c r="G20" s="38">
        <v>100000</v>
      </c>
      <c r="H20" s="9">
        <f t="shared" si="3"/>
        <v>97949.232030965984</v>
      </c>
      <c r="I20" s="11">
        <f t="shared" si="11"/>
        <v>9.7499999999999989E-2</v>
      </c>
      <c r="J20" s="9">
        <f t="shared" si="5"/>
        <v>20.550050123019183</v>
      </c>
      <c r="K20" s="9">
        <f t="shared" si="6"/>
        <v>1720.5576213753825</v>
      </c>
      <c r="L20" s="19">
        <f t="shared" si="7"/>
        <v>15.88628109574357</v>
      </c>
      <c r="M20" s="9">
        <f t="shared" si="8"/>
        <v>1736.443902471126</v>
      </c>
      <c r="P20" s="117">
        <f t="shared" si="9"/>
        <v>39157.249999999964</v>
      </c>
      <c r="Q20" s="118">
        <v>1420.8637684604601</v>
      </c>
    </row>
    <row r="21" spans="1:17">
      <c r="A21" s="17">
        <f t="shared" si="10"/>
        <v>16</v>
      </c>
      <c r="B21" s="25">
        <v>0</v>
      </c>
      <c r="C21" s="25">
        <f t="shared" si="0"/>
        <v>0</v>
      </c>
      <c r="D21" s="25">
        <f t="shared" si="1"/>
        <v>0</v>
      </c>
      <c r="E21" s="25">
        <v>6</v>
      </c>
      <c r="F21" s="25">
        <f t="shared" si="2"/>
        <v>5</v>
      </c>
      <c r="G21" s="38">
        <v>100000</v>
      </c>
      <c r="H21" s="9">
        <f t="shared" si="3"/>
        <v>97953.880581847319</v>
      </c>
      <c r="I21" s="11">
        <f t="shared" si="11"/>
        <v>9.7499999999999989E-2</v>
      </c>
      <c r="J21" s="9">
        <f t="shared" si="5"/>
        <v>20.550503356730111</v>
      </c>
      <c r="K21" s="9">
        <f t="shared" si="6"/>
        <v>1715.8933991143958</v>
      </c>
      <c r="L21" s="19">
        <f t="shared" si="7"/>
        <v>73.374567576235947</v>
      </c>
      <c r="M21" s="9">
        <f t="shared" si="8"/>
        <v>1789.2679666906317</v>
      </c>
      <c r="P21" s="117">
        <f t="shared" si="9"/>
        <v>39187.666666666628</v>
      </c>
      <c r="Q21" s="118">
        <v>1482.3673207519601</v>
      </c>
    </row>
    <row r="22" spans="1:17">
      <c r="A22" s="17">
        <f t="shared" si="10"/>
        <v>17</v>
      </c>
      <c r="B22" s="25">
        <v>0</v>
      </c>
      <c r="C22" s="25">
        <f t="shared" si="0"/>
        <v>0</v>
      </c>
      <c r="D22" s="25">
        <f t="shared" si="1"/>
        <v>0</v>
      </c>
      <c r="E22" s="25">
        <v>6</v>
      </c>
      <c r="F22" s="25">
        <f t="shared" si="2"/>
        <v>5</v>
      </c>
      <c r="G22" s="38">
        <v>100000</v>
      </c>
      <c r="H22" s="9">
        <f t="shared" si="3"/>
        <v>97901.22888558048</v>
      </c>
      <c r="I22" s="11">
        <f t="shared" si="11"/>
        <v>9.7499999999999989E-2</v>
      </c>
      <c r="J22" s="9">
        <f t="shared" si="5"/>
        <v>20.545369816344095</v>
      </c>
      <c r="K22" s="9">
        <f t="shared" si="6"/>
        <v>1768.7225968742875</v>
      </c>
      <c r="L22" s="19">
        <f t="shared" si="7"/>
        <v>56.535783990822722</v>
      </c>
      <c r="M22" s="9">
        <f t="shared" si="8"/>
        <v>1825.2583808651102</v>
      </c>
      <c r="P22" s="117">
        <f t="shared" si="9"/>
        <v>39218.083333333292</v>
      </c>
      <c r="Q22" s="118">
        <v>1530.62116056332</v>
      </c>
    </row>
    <row r="23" spans="1:17">
      <c r="A23" s="17">
        <f t="shared" si="10"/>
        <v>18</v>
      </c>
      <c r="B23" s="25">
        <v>0</v>
      </c>
      <c r="C23" s="25">
        <f t="shared" si="0"/>
        <v>0</v>
      </c>
      <c r="D23" s="25">
        <f t="shared" si="1"/>
        <v>0</v>
      </c>
      <c r="E23" s="25">
        <v>6</v>
      </c>
      <c r="F23" s="25">
        <f t="shared" si="2"/>
        <v>5</v>
      </c>
      <c r="G23" s="38">
        <v>100000</v>
      </c>
      <c r="H23" s="9">
        <f t="shared" si="3"/>
        <v>97865.355910192637</v>
      </c>
      <c r="I23" s="11">
        <f t="shared" si="11"/>
        <v>9.7499999999999989E-2</v>
      </c>
      <c r="J23" s="9">
        <f t="shared" si="5"/>
        <v>20.54187220124378</v>
      </c>
      <c r="K23" s="9">
        <f t="shared" si="6"/>
        <v>1804.7165086638665</v>
      </c>
      <c r="L23" s="19">
        <f t="shared" si="7"/>
        <v>-33.999697476063076</v>
      </c>
      <c r="M23" s="9">
        <f t="shared" si="8"/>
        <v>1770.7168111878034</v>
      </c>
      <c r="P23" s="117">
        <f t="shared" si="9"/>
        <v>39248.499999999956</v>
      </c>
      <c r="Q23" s="118">
        <v>1503.34859621028</v>
      </c>
    </row>
    <row r="24" spans="1:17">
      <c r="A24" s="17">
        <f t="shared" si="10"/>
        <v>19</v>
      </c>
      <c r="B24" s="25">
        <v>0</v>
      </c>
      <c r="C24" s="25">
        <f t="shared" si="0"/>
        <v>0</v>
      </c>
      <c r="D24" s="25">
        <f t="shared" si="1"/>
        <v>0</v>
      </c>
      <c r="E24" s="25">
        <v>6</v>
      </c>
      <c r="F24" s="25">
        <f t="shared" si="2"/>
        <v>5</v>
      </c>
      <c r="G24" s="38">
        <v>100000</v>
      </c>
      <c r="H24" s="9">
        <f t="shared" si="3"/>
        <v>97919.71950759842</v>
      </c>
      <c r="I24" s="11">
        <f t="shared" si="11"/>
        <v>9.7499999999999989E-2</v>
      </c>
      <c r="J24" s="9">
        <f t="shared" si="5"/>
        <v>20.547172651990845</v>
      </c>
      <c r="K24" s="9">
        <f t="shared" si="6"/>
        <v>1750.1696385358125</v>
      </c>
      <c r="L24" s="19">
        <f t="shared" si="7"/>
        <v>-58.066130668184478</v>
      </c>
      <c r="M24" s="9">
        <f t="shared" si="8"/>
        <v>1692.103507867628</v>
      </c>
      <c r="P24" s="117">
        <f t="shared" si="9"/>
        <v>39278.916666666621</v>
      </c>
      <c r="Q24" s="118">
        <v>1455.27477802626</v>
      </c>
    </row>
    <row r="25" spans="1:17">
      <c r="A25" s="17">
        <f t="shared" si="10"/>
        <v>20</v>
      </c>
      <c r="B25" s="25">
        <v>0</v>
      </c>
      <c r="C25" s="25">
        <f t="shared" si="0"/>
        <v>0</v>
      </c>
      <c r="D25" s="25">
        <f t="shared" si="1"/>
        <v>0</v>
      </c>
      <c r="E25" s="25">
        <v>6</v>
      </c>
      <c r="F25" s="25">
        <f t="shared" si="2"/>
        <v>5</v>
      </c>
      <c r="G25" s="38">
        <v>100000</v>
      </c>
      <c r="H25" s="9">
        <f t="shared" si="3"/>
        <v>97998.076291198915</v>
      </c>
      <c r="I25" s="11">
        <f t="shared" si="11"/>
        <v>9.7499999999999989E-2</v>
      </c>
      <c r="J25" s="9">
        <f t="shared" si="5"/>
        <v>20.554812438391892</v>
      </c>
      <c r="K25" s="9">
        <f t="shared" si="6"/>
        <v>1671.548695429236</v>
      </c>
      <c r="L25" s="19">
        <f t="shared" si="7"/>
        <v>20.279060514576191</v>
      </c>
      <c r="M25" s="9">
        <f t="shared" si="8"/>
        <v>1691.8277559438122</v>
      </c>
      <c r="P25" s="117">
        <f t="shared" si="9"/>
        <v>39309.333333333285</v>
      </c>
      <c r="Q25" s="118">
        <v>1473.9879120601499</v>
      </c>
    </row>
    <row r="26" spans="1:17">
      <c r="A26" s="17">
        <f t="shared" si="10"/>
        <v>21</v>
      </c>
      <c r="B26" s="25">
        <v>0</v>
      </c>
      <c r="C26" s="25">
        <f t="shared" si="0"/>
        <v>0</v>
      </c>
      <c r="D26" s="25">
        <f t="shared" si="1"/>
        <v>0</v>
      </c>
      <c r="E26" s="25">
        <v>6</v>
      </c>
      <c r="F26" s="25">
        <f t="shared" si="2"/>
        <v>5</v>
      </c>
      <c r="G26" s="38">
        <v>100000</v>
      </c>
      <c r="H26" s="9">
        <f t="shared" si="3"/>
        <v>97998.351143328371</v>
      </c>
      <c r="I26" s="11">
        <f t="shared" si="11"/>
        <v>9.7499999999999989E-2</v>
      </c>
      <c r="J26" s="9">
        <f t="shared" si="5"/>
        <v>20.554839236474514</v>
      </c>
      <c r="K26" s="9">
        <f t="shared" si="6"/>
        <v>1671.2729167073378</v>
      </c>
      <c r="L26" s="19">
        <f t="shared" si="7"/>
        <v>58.871497717740397</v>
      </c>
      <c r="M26" s="9">
        <f t="shared" si="8"/>
        <v>1730.1444144250781</v>
      </c>
      <c r="P26" s="117">
        <f t="shared" si="9"/>
        <v>39339.749999999949</v>
      </c>
      <c r="Q26" s="118">
        <v>1526.7467302933801</v>
      </c>
    </row>
    <row r="27" spans="1:17">
      <c r="A27" s="17">
        <f t="shared" si="10"/>
        <v>22</v>
      </c>
      <c r="B27" s="25">
        <v>0</v>
      </c>
      <c r="C27" s="25">
        <f t="shared" si="0"/>
        <v>0</v>
      </c>
      <c r="D27" s="25">
        <f t="shared" si="1"/>
        <v>0</v>
      </c>
      <c r="E27" s="25">
        <v>6</v>
      </c>
      <c r="F27" s="25">
        <f t="shared" si="2"/>
        <v>5</v>
      </c>
      <c r="G27" s="38">
        <v>100000</v>
      </c>
      <c r="H27" s="9">
        <f t="shared" si="3"/>
        <v>97960.159514302402</v>
      </c>
      <c r="I27" s="11">
        <f t="shared" si="11"/>
        <v>9.7499999999999989E-2</v>
      </c>
      <c r="J27" s="9">
        <f t="shared" si="5"/>
        <v>20.551115552644482</v>
      </c>
      <c r="K27" s="9">
        <f t="shared" si="6"/>
        <v>1709.5932988724337</v>
      </c>
      <c r="L27" s="19">
        <f t="shared" si="7"/>
        <v>24.124428952501621</v>
      </c>
      <c r="M27" s="9">
        <f t="shared" si="8"/>
        <v>1733.7177278249353</v>
      </c>
      <c r="P27" s="117">
        <f t="shared" si="9"/>
        <v>39370.166666666613</v>
      </c>
      <c r="Q27" s="118">
        <v>1549.3773178578999</v>
      </c>
    </row>
    <row r="28" spans="1:17">
      <c r="A28" s="17">
        <f t="shared" si="10"/>
        <v>23</v>
      </c>
      <c r="B28" s="25">
        <v>0</v>
      </c>
      <c r="C28" s="25">
        <f t="shared" si="0"/>
        <v>0</v>
      </c>
      <c r="D28" s="25">
        <f t="shared" si="1"/>
        <v>0</v>
      </c>
      <c r="E28" s="25">
        <v>6</v>
      </c>
      <c r="F28" s="25">
        <f t="shared" si="2"/>
        <v>5</v>
      </c>
      <c r="G28" s="38">
        <v>100000</v>
      </c>
      <c r="H28" s="9">
        <f t="shared" si="3"/>
        <v>97956.597860829206</v>
      </c>
      <c r="I28" s="11">
        <f t="shared" si="11"/>
        <v>9.7499999999999989E-2</v>
      </c>
      <c r="J28" s="9">
        <f t="shared" si="5"/>
        <v>20.550768291430845</v>
      </c>
      <c r="K28" s="9">
        <f t="shared" si="6"/>
        <v>1713.1669595335045</v>
      </c>
      <c r="L28" s="19">
        <f t="shared" si="7"/>
        <v>-77.809095629338074</v>
      </c>
      <c r="M28" s="9">
        <f t="shared" si="8"/>
        <v>1635.3578639041664</v>
      </c>
      <c r="P28" s="117">
        <f t="shared" si="9"/>
        <v>39400.583333333278</v>
      </c>
      <c r="Q28" s="118">
        <v>1481.14315797736</v>
      </c>
    </row>
    <row r="29" spans="1:17">
      <c r="A29" s="18">
        <f t="shared" si="10"/>
        <v>24</v>
      </c>
      <c r="B29" s="26">
        <v>0</v>
      </c>
      <c r="C29" s="26">
        <f t="shared" si="0"/>
        <v>0</v>
      </c>
      <c r="D29" s="26">
        <f t="shared" si="1"/>
        <v>0</v>
      </c>
      <c r="E29" s="26">
        <v>6</v>
      </c>
      <c r="F29" s="26">
        <f t="shared" si="2"/>
        <v>5</v>
      </c>
      <c r="G29" s="39">
        <v>100000</v>
      </c>
      <c r="H29" s="10">
        <f t="shared" si="3"/>
        <v>98054.636770869969</v>
      </c>
      <c r="I29" s="12">
        <f t="shared" si="11"/>
        <v>9.7499999999999989E-2</v>
      </c>
      <c r="J29" s="10">
        <f t="shared" si="5"/>
        <v>20.56032708515982</v>
      </c>
      <c r="K29" s="10">
        <f t="shared" si="6"/>
        <v>1614.7975368190066</v>
      </c>
      <c r="L29" s="20">
        <f t="shared" si="7"/>
        <v>-15.42986156520351</v>
      </c>
      <c r="M29" s="10">
        <f t="shared" si="8"/>
        <v>1599.3676752538031</v>
      </c>
      <c r="P29" s="117">
        <f t="shared" si="9"/>
        <v>39430.999999999942</v>
      </c>
      <c r="Q29" s="118">
        <v>1468.35517406699</v>
      </c>
    </row>
    <row r="30" spans="1:17">
      <c r="A30" s="17">
        <f t="shared" si="10"/>
        <v>25</v>
      </c>
      <c r="B30" s="25">
        <v>1000</v>
      </c>
      <c r="C30" s="25">
        <f t="shared" si="0"/>
        <v>30</v>
      </c>
      <c r="D30" s="25">
        <f t="shared" si="1"/>
        <v>970</v>
      </c>
      <c r="E30" s="25">
        <v>6</v>
      </c>
      <c r="F30" s="25">
        <f t="shared" si="2"/>
        <v>5</v>
      </c>
      <c r="G30" s="38">
        <v>100000</v>
      </c>
      <c r="H30" s="9">
        <f t="shared" si="3"/>
        <v>97123.674687129591</v>
      </c>
      <c r="I30" s="11">
        <f>0.00124*1000/12</f>
        <v>0.10333333333333333</v>
      </c>
      <c r="J30" s="9">
        <f t="shared" si="5"/>
        <v>21.03611305100339</v>
      </c>
      <c r="K30" s="9">
        <f t="shared" si="6"/>
        <v>2548.3315622027999</v>
      </c>
      <c r="L30" s="19">
        <f t="shared" si="7"/>
        <v>-160.15563926541489</v>
      </c>
      <c r="M30" s="9">
        <f t="shared" si="8"/>
        <v>2388.1759229373852</v>
      </c>
      <c r="P30" s="117">
        <f t="shared" si="9"/>
        <v>39461.416666666606</v>
      </c>
      <c r="Q30" s="118">
        <v>1378.5472934583499</v>
      </c>
    </row>
    <row r="31" spans="1:17">
      <c r="A31" s="17">
        <f t="shared" si="10"/>
        <v>26</v>
      </c>
      <c r="B31" s="25">
        <v>0</v>
      </c>
      <c r="C31" s="25">
        <f t="shared" si="0"/>
        <v>0</v>
      </c>
      <c r="D31" s="25">
        <f t="shared" si="1"/>
        <v>0</v>
      </c>
      <c r="E31" s="25">
        <v>6</v>
      </c>
      <c r="F31" s="25">
        <f t="shared" si="2"/>
        <v>5</v>
      </c>
      <c r="G31" s="38">
        <v>100000</v>
      </c>
      <c r="H31" s="9">
        <f t="shared" si="3"/>
        <v>97304.275200361168</v>
      </c>
      <c r="I31" s="11">
        <f t="shared" ref="I31:I41" si="12">0.00124*1000/12</f>
        <v>0.10333333333333333</v>
      </c>
      <c r="J31" s="9">
        <f t="shared" si="5"/>
        <v>21.054775104037319</v>
      </c>
      <c r="K31" s="9">
        <f t="shared" si="6"/>
        <v>2367.121147833348</v>
      </c>
      <c r="L31" s="19">
        <f t="shared" si="7"/>
        <v>-85.205889732288568</v>
      </c>
      <c r="M31" s="9">
        <f t="shared" si="8"/>
        <v>2281.9152581010594</v>
      </c>
      <c r="P31" s="117">
        <f t="shared" si="9"/>
        <v>39491.83333333327</v>
      </c>
      <c r="Q31" s="118">
        <v>1330.6329513220001</v>
      </c>
    </row>
    <row r="32" spans="1:17">
      <c r="A32" s="17">
        <f t="shared" si="10"/>
        <v>27</v>
      </c>
      <c r="B32" s="25">
        <v>0</v>
      </c>
      <c r="C32" s="25">
        <f t="shared" si="0"/>
        <v>0</v>
      </c>
      <c r="D32" s="25">
        <f t="shared" si="1"/>
        <v>0</v>
      </c>
      <c r="E32" s="25">
        <v>6</v>
      </c>
      <c r="F32" s="25">
        <f t="shared" si="2"/>
        <v>5</v>
      </c>
      <c r="G32" s="38">
        <v>100000</v>
      </c>
      <c r="H32" s="9">
        <f t="shared" si="3"/>
        <v>97410.189130550745</v>
      </c>
      <c r="I32" s="11">
        <f t="shared" si="12"/>
        <v>0.10333333333333333</v>
      </c>
      <c r="J32" s="9">
        <f t="shared" si="5"/>
        <v>21.065719543490246</v>
      </c>
      <c r="K32" s="9">
        <f t="shared" si="6"/>
        <v>2260.8495385575693</v>
      </c>
      <c r="L32" s="19">
        <f t="shared" si="7"/>
        <v>-15.494915528910287</v>
      </c>
      <c r="M32" s="9">
        <f t="shared" si="8"/>
        <v>2245.3546230286588</v>
      </c>
      <c r="P32" s="117">
        <f t="shared" si="9"/>
        <v>39522.249999999935</v>
      </c>
      <c r="Q32" s="118">
        <v>1322.7034376367999</v>
      </c>
    </row>
    <row r="33" spans="1:19">
      <c r="A33" s="17">
        <f t="shared" si="10"/>
        <v>28</v>
      </c>
      <c r="B33" s="25">
        <v>0</v>
      </c>
      <c r="C33" s="25">
        <f t="shared" si="0"/>
        <v>0</v>
      </c>
      <c r="D33" s="25">
        <f t="shared" si="1"/>
        <v>0</v>
      </c>
      <c r="E33" s="25">
        <v>6</v>
      </c>
      <c r="F33" s="25">
        <f t="shared" si="2"/>
        <v>5</v>
      </c>
      <c r="G33" s="38">
        <v>100000</v>
      </c>
      <c r="H33" s="9">
        <f t="shared" si="3"/>
        <v>97446.630466172996</v>
      </c>
      <c r="I33" s="11">
        <f t="shared" si="12"/>
        <v>0.10333333333333333</v>
      </c>
      <c r="J33" s="9">
        <f t="shared" si="5"/>
        <v>21.069485148171211</v>
      </c>
      <c r="K33" s="9">
        <f t="shared" si="6"/>
        <v>2224.2851378804876</v>
      </c>
      <c r="L33" s="19">
        <f t="shared" si="7"/>
        <v>104.63048235509488</v>
      </c>
      <c r="M33" s="9">
        <f t="shared" si="8"/>
        <v>2328.9156202355825</v>
      </c>
      <c r="P33" s="117">
        <f t="shared" si="9"/>
        <v>39552.666666666599</v>
      </c>
      <c r="Q33" s="118">
        <v>1385.58651455924</v>
      </c>
    </row>
    <row r="34" spans="1:19">
      <c r="A34" s="17">
        <f t="shared" si="10"/>
        <v>29</v>
      </c>
      <c r="B34" s="25">
        <v>0</v>
      </c>
      <c r="C34" s="25">
        <f t="shared" si="0"/>
        <v>0</v>
      </c>
      <c r="D34" s="25">
        <f t="shared" si="1"/>
        <v>0</v>
      </c>
      <c r="E34" s="25">
        <v>6</v>
      </c>
      <c r="F34" s="25">
        <f t="shared" si="2"/>
        <v>5</v>
      </c>
      <c r="G34" s="38">
        <v>100000</v>
      </c>
      <c r="H34" s="9">
        <f t="shared" si="3"/>
        <v>97363.342133294806</v>
      </c>
      <c r="I34" s="11">
        <f t="shared" si="12"/>
        <v>0.10333333333333333</v>
      </c>
      <c r="J34" s="9">
        <f t="shared" si="5"/>
        <v>21.060878687107127</v>
      </c>
      <c r="K34" s="9">
        <f t="shared" si="6"/>
        <v>2307.8547415484754</v>
      </c>
      <c r="L34" s="19">
        <f t="shared" si="7"/>
        <v>22.916575746748762</v>
      </c>
      <c r="M34" s="9">
        <f t="shared" si="8"/>
        <v>2330.771317295224</v>
      </c>
      <c r="P34" s="117">
        <f t="shared" si="9"/>
        <v>39583.083333333263</v>
      </c>
      <c r="Q34" s="118">
        <v>1400.37667926584</v>
      </c>
    </row>
    <row r="35" spans="1:19">
      <c r="A35" s="17">
        <f t="shared" si="10"/>
        <v>30</v>
      </c>
      <c r="B35" s="25">
        <v>0</v>
      </c>
      <c r="C35" s="25">
        <f t="shared" si="0"/>
        <v>0</v>
      </c>
      <c r="D35" s="25">
        <f t="shared" si="1"/>
        <v>0</v>
      </c>
      <c r="E35" s="25">
        <v>6</v>
      </c>
      <c r="F35" s="25">
        <f t="shared" si="2"/>
        <v>5</v>
      </c>
      <c r="G35" s="38">
        <v>100000</v>
      </c>
      <c r="H35" s="9">
        <f t="shared" si="3"/>
        <v>97361.492491481156</v>
      </c>
      <c r="I35" s="11">
        <f t="shared" si="12"/>
        <v>0.10333333333333333</v>
      </c>
      <c r="J35" s="9">
        <f t="shared" si="5"/>
        <v>21.060687557453051</v>
      </c>
      <c r="K35" s="9">
        <f t="shared" si="6"/>
        <v>2309.7106297377709</v>
      </c>
      <c r="L35" s="19">
        <f t="shared" si="7"/>
        <v>-203.78540826360543</v>
      </c>
      <c r="M35" s="9">
        <f t="shared" si="8"/>
        <v>2105.9252214741655</v>
      </c>
      <c r="P35" s="117">
        <f t="shared" si="9"/>
        <v>39613.499999999927</v>
      </c>
      <c r="Q35" s="118">
        <v>1280.0012286060501</v>
      </c>
    </row>
    <row r="36" spans="1:19">
      <c r="A36" s="17">
        <f t="shared" si="10"/>
        <v>31</v>
      </c>
      <c r="B36" s="25">
        <v>0</v>
      </c>
      <c r="C36" s="25">
        <f t="shared" si="0"/>
        <v>0</v>
      </c>
      <c r="D36" s="25">
        <f t="shared" si="1"/>
        <v>0</v>
      </c>
      <c r="E36" s="25">
        <v>6</v>
      </c>
      <c r="F36" s="25">
        <f t="shared" si="2"/>
        <v>5</v>
      </c>
      <c r="G36" s="38">
        <v>100000</v>
      </c>
      <c r="H36" s="9">
        <f t="shared" si="3"/>
        <v>97585.604901589555</v>
      </c>
      <c r="I36" s="11">
        <f t="shared" si="12"/>
        <v>0.10333333333333333</v>
      </c>
      <c r="J36" s="9">
        <f t="shared" si="5"/>
        <v>21.083845839830921</v>
      </c>
      <c r="K36" s="9">
        <f t="shared" si="6"/>
        <v>2084.8413756343348</v>
      </c>
      <c r="L36" s="19">
        <f t="shared" si="7"/>
        <v>-22.503241770182012</v>
      </c>
      <c r="M36" s="9">
        <f t="shared" si="8"/>
        <v>2062.338133864153</v>
      </c>
      <c r="P36" s="117">
        <f t="shared" si="9"/>
        <v>39643.916666666591</v>
      </c>
      <c r="Q36" s="118">
        <v>1267.3809097025801</v>
      </c>
    </row>
    <row r="37" spans="1:19">
      <c r="A37" s="17">
        <f t="shared" si="10"/>
        <v>32</v>
      </c>
      <c r="B37" s="25">
        <v>0</v>
      </c>
      <c r="C37" s="25">
        <f t="shared" si="0"/>
        <v>0</v>
      </c>
      <c r="D37" s="25">
        <f t="shared" si="1"/>
        <v>0</v>
      </c>
      <c r="E37" s="25">
        <v>6</v>
      </c>
      <c r="F37" s="25">
        <f t="shared" si="2"/>
        <v>5</v>
      </c>
      <c r="G37" s="38">
        <v>100000</v>
      </c>
      <c r="H37" s="9">
        <f t="shared" si="3"/>
        <v>97629.049762031616</v>
      </c>
      <c r="I37" s="11">
        <f t="shared" si="12"/>
        <v>0.10333333333333333</v>
      </c>
      <c r="J37" s="9">
        <f t="shared" si="5"/>
        <v>21.088335142076602</v>
      </c>
      <c r="K37" s="9">
        <f t="shared" si="6"/>
        <v>2041.2497987220763</v>
      </c>
      <c r="L37" s="19">
        <f t="shared" si="7"/>
        <v>23.384355684220569</v>
      </c>
      <c r="M37" s="9">
        <f t="shared" si="8"/>
        <v>2064.6341544062971</v>
      </c>
      <c r="P37" s="117">
        <f t="shared" si="9"/>
        <v>39674.333333333256</v>
      </c>
      <c r="Q37" s="118">
        <v>1282.8279671284099</v>
      </c>
    </row>
    <row r="38" spans="1:19">
      <c r="A38" s="17">
        <f t="shared" si="10"/>
        <v>33</v>
      </c>
      <c r="B38" s="25">
        <v>0</v>
      </c>
      <c r="C38" s="25">
        <f t="shared" si="0"/>
        <v>0</v>
      </c>
      <c r="D38" s="25">
        <f t="shared" si="1"/>
        <v>0</v>
      </c>
      <c r="E38" s="25">
        <v>6</v>
      </c>
      <c r="F38" s="25">
        <f t="shared" si="2"/>
        <v>5</v>
      </c>
      <c r="G38" s="38">
        <v>100000</v>
      </c>
      <c r="H38" s="9">
        <f t="shared" si="3"/>
        <v>97626.761233536236</v>
      </c>
      <c r="I38" s="11">
        <f t="shared" si="12"/>
        <v>0.10333333333333333</v>
      </c>
      <c r="J38" s="9">
        <f t="shared" si="5"/>
        <v>21.088098660798742</v>
      </c>
      <c r="K38" s="9">
        <f t="shared" si="6"/>
        <v>2043.5460557454983</v>
      </c>
      <c r="L38" s="19">
        <f t="shared" si="7"/>
        <v>-190.45408806970454</v>
      </c>
      <c r="M38" s="9">
        <f t="shared" si="8"/>
        <v>1853.0919676757937</v>
      </c>
      <c r="P38" s="117">
        <f t="shared" si="9"/>
        <v>39704.74999999992</v>
      </c>
      <c r="Q38" s="118">
        <v>1166.3614179789499</v>
      </c>
    </row>
    <row r="39" spans="1:19">
      <c r="A39" s="17">
        <f t="shared" si="10"/>
        <v>34</v>
      </c>
      <c r="B39" s="25">
        <v>0</v>
      </c>
      <c r="C39" s="25">
        <f t="shared" si="0"/>
        <v>0</v>
      </c>
      <c r="D39" s="25">
        <f t="shared" si="1"/>
        <v>0</v>
      </c>
      <c r="E39" s="25">
        <v>6</v>
      </c>
      <c r="F39" s="25">
        <f t="shared" si="2"/>
        <v>5</v>
      </c>
      <c r="G39" s="38">
        <v>100000</v>
      </c>
      <c r="H39" s="9">
        <f t="shared" si="3"/>
        <v>97837.613145972849</v>
      </c>
      <c r="I39" s="11">
        <f t="shared" si="12"/>
        <v>0.10333333333333333</v>
      </c>
      <c r="J39" s="9">
        <f t="shared" si="5"/>
        <v>21.109886691750528</v>
      </c>
      <c r="K39" s="9">
        <f t="shared" si="6"/>
        <v>1831.9820809840433</v>
      </c>
      <c r="L39" s="19">
        <f t="shared" si="7"/>
        <v>-322.67474718932544</v>
      </c>
      <c r="M39" s="9">
        <f t="shared" si="8"/>
        <v>1509.3073337947178</v>
      </c>
      <c r="P39" s="117">
        <f t="shared" si="9"/>
        <v>39735.166666666584</v>
      </c>
      <c r="Q39" s="118">
        <v>968.75377014091805</v>
      </c>
    </row>
    <row r="40" spans="1:19">
      <c r="A40" s="17">
        <f t="shared" si="10"/>
        <v>35</v>
      </c>
      <c r="B40" s="25">
        <v>0</v>
      </c>
      <c r="C40" s="25">
        <f t="shared" si="0"/>
        <v>0</v>
      </c>
      <c r="D40" s="25">
        <f t="shared" si="1"/>
        <v>0</v>
      </c>
      <c r="E40" s="25">
        <v>6</v>
      </c>
      <c r="F40" s="25">
        <f t="shared" si="2"/>
        <v>5</v>
      </c>
      <c r="G40" s="38">
        <v>100000</v>
      </c>
      <c r="H40" s="9">
        <f t="shared" si="3"/>
        <v>98180.275990866721</v>
      </c>
      <c r="I40" s="11">
        <f t="shared" si="12"/>
        <v>0.10333333333333333</v>
      </c>
      <c r="J40" s="9">
        <f t="shared" si="5"/>
        <v>21.145295185722894</v>
      </c>
      <c r="K40" s="9">
        <f t="shared" si="6"/>
        <v>1488.1620386089949</v>
      </c>
      <c r="L40" s="19">
        <f t="shared" si="7"/>
        <v>-114.35036681440626</v>
      </c>
      <c r="M40" s="9">
        <f t="shared" si="8"/>
        <v>1373.8116717945886</v>
      </c>
      <c r="P40" s="117">
        <f t="shared" si="9"/>
        <v>39765.583333333248</v>
      </c>
      <c r="Q40" s="118">
        <v>896.23713616059899</v>
      </c>
    </row>
    <row r="41" spans="1:19">
      <c r="A41" s="18">
        <f t="shared" si="10"/>
        <v>36</v>
      </c>
      <c r="B41" s="26">
        <v>0</v>
      </c>
      <c r="C41" s="26">
        <f t="shared" si="0"/>
        <v>0</v>
      </c>
      <c r="D41" s="26">
        <f t="shared" si="1"/>
        <v>0</v>
      </c>
      <c r="E41" s="26">
        <v>6</v>
      </c>
      <c r="F41" s="26">
        <f t="shared" si="2"/>
        <v>5</v>
      </c>
      <c r="G41" s="39">
        <v>100000</v>
      </c>
      <c r="H41" s="10">
        <f t="shared" si="3"/>
        <v>98315.32952274679</v>
      </c>
      <c r="I41" s="12">
        <f t="shared" si="12"/>
        <v>0.10333333333333333</v>
      </c>
      <c r="J41" s="10">
        <f t="shared" si="5"/>
        <v>21.159250717350503</v>
      </c>
      <c r="K41" s="10">
        <f t="shared" si="6"/>
        <v>1352.6524210772382</v>
      </c>
      <c r="L41" s="20">
        <f t="shared" si="7"/>
        <v>9.5527691700830655</v>
      </c>
      <c r="M41" s="10">
        <f t="shared" si="8"/>
        <v>1362.2051902473213</v>
      </c>
      <c r="P41" s="117">
        <f t="shared" si="9"/>
        <v>39795.999999999913</v>
      </c>
      <c r="Q41" s="118">
        <v>903.25492143355405</v>
      </c>
    </row>
    <row r="42" spans="1:19">
      <c r="A42" s="17">
        <f t="shared" si="10"/>
        <v>37</v>
      </c>
      <c r="B42" s="25">
        <v>1000</v>
      </c>
      <c r="C42" s="25">
        <f t="shared" si="0"/>
        <v>30</v>
      </c>
      <c r="D42" s="25">
        <f t="shared" si="1"/>
        <v>970</v>
      </c>
      <c r="E42" s="25">
        <v>6</v>
      </c>
      <c r="F42" s="25">
        <f t="shared" si="2"/>
        <v>5</v>
      </c>
      <c r="G42" s="38">
        <v>100000</v>
      </c>
      <c r="H42" s="9">
        <f t="shared" si="3"/>
        <v>97360.063297338784</v>
      </c>
      <c r="I42" s="11">
        <f>0.00133*1000/12</f>
        <v>0.11083333333333334</v>
      </c>
      <c r="J42" s="9">
        <f t="shared" si="5"/>
        <v>21.790740348788383</v>
      </c>
      <c r="K42" s="9">
        <f t="shared" si="6"/>
        <v>2310.4144498985329</v>
      </c>
      <c r="L42" s="19">
        <f t="shared" si="7"/>
        <v>-203.13795948643784</v>
      </c>
      <c r="M42" s="9">
        <f t="shared" si="8"/>
        <v>2107.276490412095</v>
      </c>
      <c r="P42" s="117">
        <f t="shared" si="9"/>
        <v>39826.416666666577</v>
      </c>
      <c r="Q42" s="118">
        <v>825.88165263162</v>
      </c>
    </row>
    <row r="43" spans="1:19">
      <c r="A43" s="17">
        <f t="shared" si="10"/>
        <v>38</v>
      </c>
      <c r="B43" s="25">
        <v>0</v>
      </c>
      <c r="C43" s="25">
        <f t="shared" si="0"/>
        <v>0</v>
      </c>
      <c r="D43" s="25">
        <f t="shared" si="1"/>
        <v>0</v>
      </c>
      <c r="E43" s="25">
        <v>6</v>
      </c>
      <c r="F43" s="25">
        <f t="shared" si="2"/>
        <v>5</v>
      </c>
      <c r="G43" s="38">
        <v>100000</v>
      </c>
      <c r="H43" s="9">
        <f t="shared" si="3"/>
        <v>97584.258041919704</v>
      </c>
      <c r="I43" s="11">
        <f t="shared" ref="I43:I53" si="13">0.00133*1000/12</f>
        <v>0.11083333333333334</v>
      </c>
      <c r="J43" s="9">
        <f t="shared" si="5"/>
        <v>21.815588599646098</v>
      </c>
      <c r="K43" s="9">
        <f t="shared" si="6"/>
        <v>2085.4609018124488</v>
      </c>
      <c r="L43" s="19">
        <f t="shared" si="7"/>
        <v>-235.63143161777569</v>
      </c>
      <c r="M43" s="9">
        <f t="shared" si="8"/>
        <v>1849.8294701946731</v>
      </c>
      <c r="P43" s="117">
        <f t="shared" si="9"/>
        <v>39856.833333333241</v>
      </c>
      <c r="Q43" s="118">
        <v>735.09218156952898</v>
      </c>
    </row>
    <row r="44" spans="1:19">
      <c r="A44" s="17">
        <f t="shared" si="10"/>
        <v>39</v>
      </c>
      <c r="B44" s="25">
        <v>0</v>
      </c>
      <c r="C44" s="25">
        <f t="shared" si="0"/>
        <v>0</v>
      </c>
      <c r="D44" s="25">
        <f t="shared" si="1"/>
        <v>0</v>
      </c>
      <c r="E44" s="25">
        <v>6</v>
      </c>
      <c r="F44" s="25">
        <f t="shared" si="2"/>
        <v>5</v>
      </c>
      <c r="G44" s="38">
        <v>100000</v>
      </c>
      <c r="H44" s="9">
        <f t="shared" si="3"/>
        <v>97840.864997737488</v>
      </c>
      <c r="I44" s="11">
        <f t="shared" si="13"/>
        <v>0.11083333333333334</v>
      </c>
      <c r="J44" s="9">
        <f t="shared" si="5"/>
        <v>21.844029203915905</v>
      </c>
      <c r="K44" s="9">
        <f t="shared" si="6"/>
        <v>1827.9854409907573</v>
      </c>
      <c r="L44" s="19">
        <f t="shared" si="7"/>
        <v>155.48483484522086</v>
      </c>
      <c r="M44" s="9">
        <f t="shared" si="8"/>
        <v>1983.4702758359781</v>
      </c>
      <c r="P44" s="117">
        <f t="shared" si="9"/>
        <v>39887.249999999905</v>
      </c>
      <c r="Q44" s="118">
        <v>797.866805412806</v>
      </c>
    </row>
    <row r="45" spans="1:19">
      <c r="A45" s="17">
        <f t="shared" si="10"/>
        <v>40</v>
      </c>
      <c r="B45" s="25">
        <v>0</v>
      </c>
      <c r="C45" s="25">
        <f t="shared" si="0"/>
        <v>0</v>
      </c>
      <c r="D45" s="25">
        <f t="shared" si="1"/>
        <v>0</v>
      </c>
      <c r="E45" s="25">
        <v>6</v>
      </c>
      <c r="F45" s="25">
        <f t="shared" si="2"/>
        <v>5</v>
      </c>
      <c r="G45" s="38">
        <v>100000</v>
      </c>
      <c r="H45" s="9">
        <f t="shared" si="3"/>
        <v>97707.66026971348</v>
      </c>
      <c r="I45" s="11">
        <f t="shared" si="13"/>
        <v>0.11083333333333334</v>
      </c>
      <c r="J45" s="9">
        <f t="shared" si="5"/>
        <v>21.829265679893243</v>
      </c>
      <c r="K45" s="9">
        <f t="shared" si="6"/>
        <v>1961.6410101560848</v>
      </c>
      <c r="L45" s="19">
        <f t="shared" si="7"/>
        <v>183.6391704191507</v>
      </c>
      <c r="M45" s="9">
        <f t="shared" si="8"/>
        <v>2145.2801805752356</v>
      </c>
      <c r="P45" s="117">
        <f t="shared" si="9"/>
        <v>39917.66666666657</v>
      </c>
      <c r="Q45" s="118">
        <v>872.80722850034499</v>
      </c>
    </row>
    <row r="46" spans="1:19">
      <c r="A46" s="17">
        <f t="shared" si="10"/>
        <v>41</v>
      </c>
      <c r="B46" s="25">
        <v>0</v>
      </c>
      <c r="C46" s="25">
        <f t="shared" si="0"/>
        <v>0</v>
      </c>
      <c r="D46" s="25">
        <f t="shared" si="1"/>
        <v>0</v>
      </c>
      <c r="E46" s="25">
        <v>6</v>
      </c>
      <c r="F46" s="25">
        <f t="shared" si="2"/>
        <v>5</v>
      </c>
      <c r="G46" s="38">
        <v>100000</v>
      </c>
      <c r="H46" s="9">
        <f t="shared" si="3"/>
        <v>97546.378359978276</v>
      </c>
      <c r="I46" s="11">
        <f t="shared" si="13"/>
        <v>0.11083333333333334</v>
      </c>
      <c r="J46" s="9">
        <f t="shared" si="5"/>
        <v>21.811390268230923</v>
      </c>
      <c r="K46" s="9">
        <f t="shared" si="6"/>
        <v>2123.4687903070048</v>
      </c>
      <c r="L46" s="19">
        <f t="shared" si="7"/>
        <v>111.71927196935611</v>
      </c>
      <c r="M46" s="9">
        <f t="shared" si="8"/>
        <v>2235.1880622763611</v>
      </c>
      <c r="P46" s="117">
        <f t="shared" si="9"/>
        <v>39948.083333333234</v>
      </c>
      <c r="Q46" s="118">
        <v>919.13986299999999</v>
      </c>
    </row>
    <row r="47" spans="1:19">
      <c r="A47" s="17">
        <f t="shared" si="10"/>
        <v>42</v>
      </c>
      <c r="B47" s="25">
        <v>0</v>
      </c>
      <c r="C47" s="25">
        <f t="shared" si="0"/>
        <v>0</v>
      </c>
      <c r="D47" s="25">
        <f t="shared" si="1"/>
        <v>0</v>
      </c>
      <c r="E47" s="25">
        <v>6</v>
      </c>
      <c r="F47" s="25">
        <f t="shared" si="2"/>
        <v>5</v>
      </c>
      <c r="G47" s="38">
        <v>100000</v>
      </c>
      <c r="H47" s="9">
        <f t="shared" si="3"/>
        <v>97456.763852854187</v>
      </c>
      <c r="I47" s="11">
        <f t="shared" si="13"/>
        <v>0.11083333333333334</v>
      </c>
      <c r="J47" s="9">
        <f t="shared" si="5"/>
        <v>21.80145799369134</v>
      </c>
      <c r="K47" s="9">
        <f t="shared" si="6"/>
        <v>2213.3866042826699</v>
      </c>
      <c r="L47" s="19">
        <f t="shared" si="7"/>
        <v>-1.4151979676535871</v>
      </c>
      <c r="M47" s="9">
        <f t="shared" si="8"/>
        <v>2211.9714063150163</v>
      </c>
      <c r="P47" s="117">
        <f t="shared" si="9"/>
        <v>39978.499999999898</v>
      </c>
      <c r="Q47" s="118">
        <v>919.32</v>
      </c>
    </row>
    <row r="48" spans="1:19">
      <c r="A48" s="17">
        <f t="shared" si="10"/>
        <v>43</v>
      </c>
      <c r="B48" s="25">
        <v>0</v>
      </c>
      <c r="C48" s="25">
        <f t="shared" si="0"/>
        <v>0</v>
      </c>
      <c r="D48" s="25">
        <f t="shared" si="1"/>
        <v>0</v>
      </c>
      <c r="E48" s="25">
        <v>6</v>
      </c>
      <c r="F48" s="25">
        <f t="shared" si="2"/>
        <v>5</v>
      </c>
      <c r="G48" s="38">
        <v>100000</v>
      </c>
      <c r="H48" s="9">
        <f t="shared" si="3"/>
        <v>97479.904751534923</v>
      </c>
      <c r="I48" s="11">
        <f t="shared" si="13"/>
        <v>0.11083333333333334</v>
      </c>
      <c r="J48" s="9">
        <f t="shared" si="5"/>
        <v>21.804022776628457</v>
      </c>
      <c r="K48" s="9">
        <f t="shared" si="6"/>
        <v>2190.1673835383881</v>
      </c>
      <c r="L48" s="19">
        <f t="shared" si="7"/>
        <v>161.55020549515794</v>
      </c>
      <c r="M48" s="9">
        <f t="shared" si="8"/>
        <v>2351.7175890335461</v>
      </c>
      <c r="P48" s="117">
        <f t="shared" si="9"/>
        <v>40008.916666666562</v>
      </c>
      <c r="Q48" s="118">
        <v>987.48</v>
      </c>
      <c r="S48"/>
    </row>
    <row r="49" spans="1:19">
      <c r="A49" s="17">
        <f t="shared" si="10"/>
        <v>44</v>
      </c>
      <c r="B49" s="25">
        <v>0</v>
      </c>
      <c r="C49" s="25">
        <f t="shared" si="0"/>
        <v>0</v>
      </c>
      <c r="D49" s="25">
        <f t="shared" si="1"/>
        <v>0</v>
      </c>
      <c r="E49" s="25">
        <v>6</v>
      </c>
      <c r="F49" s="25">
        <f t="shared" si="2"/>
        <v>5</v>
      </c>
      <c r="G49" s="38">
        <v>100000</v>
      </c>
      <c r="H49" s="9">
        <f t="shared" si="3"/>
        <v>97340.614568629433</v>
      </c>
      <c r="I49" s="11">
        <f t="shared" si="13"/>
        <v>0.11083333333333334</v>
      </c>
      <c r="J49" s="9">
        <f t="shared" si="5"/>
        <v>21.788584781356427</v>
      </c>
      <c r="K49" s="9">
        <f t="shared" si="6"/>
        <v>2329.9290042521898</v>
      </c>
      <c r="L49" s="19">
        <f t="shared" si="7"/>
        <v>76.849229697374554</v>
      </c>
      <c r="M49" s="9">
        <f t="shared" si="8"/>
        <v>2406.7782339495643</v>
      </c>
      <c r="P49" s="117">
        <f t="shared" si="9"/>
        <v>40039.333333333227</v>
      </c>
      <c r="Q49" s="118">
        <v>1020.624637</v>
      </c>
      <c r="S49"/>
    </row>
    <row r="50" spans="1:19">
      <c r="A50" s="17">
        <f t="shared" si="10"/>
        <v>45</v>
      </c>
      <c r="B50" s="25">
        <v>0</v>
      </c>
      <c r="C50" s="25">
        <f t="shared" si="0"/>
        <v>0</v>
      </c>
      <c r="D50" s="25">
        <f t="shared" si="1"/>
        <v>0</v>
      </c>
      <c r="E50" s="25">
        <v>6</v>
      </c>
      <c r="F50" s="25">
        <f t="shared" si="2"/>
        <v>5</v>
      </c>
      <c r="G50" s="38">
        <v>100000</v>
      </c>
      <c r="H50" s="9">
        <f t="shared" si="3"/>
        <v>97285.733589757248</v>
      </c>
      <c r="I50" s="11">
        <f t="shared" si="13"/>
        <v>0.11083333333333334</v>
      </c>
      <c r="J50" s="9">
        <f t="shared" si="5"/>
        <v>21.782502139531431</v>
      </c>
      <c r="K50" s="9">
        <f t="shared" si="6"/>
        <v>2384.9957318100328</v>
      </c>
      <c r="L50" s="19">
        <f t="shared" si="7"/>
        <v>83.830451758379837</v>
      </c>
      <c r="M50" s="9">
        <f t="shared" si="8"/>
        <v>2468.8261835684125</v>
      </c>
      <c r="P50" s="117">
        <f t="shared" si="9"/>
        <v>40069.749999999891</v>
      </c>
      <c r="Q50" s="118">
        <v>1057.0785579753399</v>
      </c>
      <c r="S50"/>
    </row>
    <row r="51" spans="1:19">
      <c r="A51" s="17">
        <f t="shared" si="10"/>
        <v>46</v>
      </c>
      <c r="B51" s="25">
        <v>0</v>
      </c>
      <c r="C51" s="25">
        <f t="shared" si="0"/>
        <v>0</v>
      </c>
      <c r="D51" s="25">
        <f t="shared" si="1"/>
        <v>0</v>
      </c>
      <c r="E51" s="25">
        <v>6</v>
      </c>
      <c r="F51" s="25">
        <f t="shared" si="2"/>
        <v>5</v>
      </c>
      <c r="G51" s="38">
        <v>100000</v>
      </c>
      <c r="H51" s="9">
        <f t="shared" si="3"/>
        <v>97223.888106158411</v>
      </c>
      <c r="I51" s="11">
        <f t="shared" si="13"/>
        <v>0.11083333333333334</v>
      </c>
      <c r="J51" s="9">
        <f t="shared" si="5"/>
        <v>21.775647598432556</v>
      </c>
      <c r="K51" s="9">
        <f t="shared" si="6"/>
        <v>2447.05053596998</v>
      </c>
      <c r="L51" s="19">
        <f t="shared" si="7"/>
        <v>-50.89944224734603</v>
      </c>
      <c r="M51" s="9">
        <f t="shared" si="8"/>
        <v>2396.151093722634</v>
      </c>
      <c r="P51" s="117">
        <f t="shared" si="9"/>
        <v>40100.166666666555</v>
      </c>
      <c r="Q51" s="118">
        <v>1036.1945371475999</v>
      </c>
      <c r="S51"/>
    </row>
    <row r="52" spans="1:19">
      <c r="A52" s="17">
        <f t="shared" si="10"/>
        <v>47</v>
      </c>
      <c r="B52" s="25">
        <v>0</v>
      </c>
      <c r="C52" s="25">
        <f t="shared" si="0"/>
        <v>0</v>
      </c>
      <c r="D52" s="25">
        <f t="shared" si="1"/>
        <v>0</v>
      </c>
      <c r="E52" s="25">
        <v>6</v>
      </c>
      <c r="F52" s="25">
        <f t="shared" si="2"/>
        <v>5</v>
      </c>
      <c r="G52" s="38">
        <v>100000</v>
      </c>
      <c r="H52" s="9">
        <f t="shared" si="3"/>
        <v>97296.3260530158</v>
      </c>
      <c r="I52" s="11">
        <f t="shared" si="13"/>
        <v>0.11083333333333334</v>
      </c>
      <c r="J52" s="9">
        <f t="shared" si="5"/>
        <v>21.783676137542585</v>
      </c>
      <c r="K52" s="9">
        <f t="shared" si="6"/>
        <v>2374.3674175850915</v>
      </c>
      <c r="L52" s="19">
        <f t="shared" si="7"/>
        <v>135.11837299845752</v>
      </c>
      <c r="M52" s="9">
        <f t="shared" si="8"/>
        <v>2509.4857905835488</v>
      </c>
      <c r="P52" s="117">
        <f t="shared" si="9"/>
        <v>40130.583333333219</v>
      </c>
      <c r="Q52" s="118">
        <v>1095.6300000000001</v>
      </c>
      <c r="S52"/>
    </row>
    <row r="53" spans="1:19">
      <c r="A53" s="18">
        <f t="shared" si="10"/>
        <v>48</v>
      </c>
      <c r="B53" s="26">
        <v>0</v>
      </c>
      <c r="C53" s="26">
        <f t="shared" si="0"/>
        <v>0</v>
      </c>
      <c r="D53" s="26">
        <f t="shared" si="1"/>
        <v>0</v>
      </c>
      <c r="E53" s="26">
        <v>6</v>
      </c>
      <c r="F53" s="26">
        <f t="shared" si="2"/>
        <v>5</v>
      </c>
      <c r="G53" s="39">
        <v>100000</v>
      </c>
      <c r="H53" s="10">
        <f t="shared" si="3"/>
        <v>97183.361173774058</v>
      </c>
      <c r="I53" s="12">
        <f t="shared" si="13"/>
        <v>0.11083333333333334</v>
      </c>
      <c r="J53" s="10">
        <f t="shared" si="5"/>
        <v>21.771155863426628</v>
      </c>
      <c r="K53" s="10">
        <f t="shared" si="6"/>
        <v>2487.7146347201224</v>
      </c>
      <c r="L53" s="20">
        <f t="shared" si="7"/>
        <v>42.493875194069084</v>
      </c>
      <c r="M53" s="10">
        <f t="shared" si="8"/>
        <v>2530.2085099141914</v>
      </c>
      <c r="P53" s="117">
        <f t="shared" si="9"/>
        <v>40160.999999999884</v>
      </c>
      <c r="Q53" s="118">
        <v>1115.0999999999999</v>
      </c>
      <c r="S53"/>
    </row>
    <row r="54" spans="1:19">
      <c r="A54" s="17">
        <f t="shared" si="10"/>
        <v>49</v>
      </c>
      <c r="B54" s="25">
        <v>1000</v>
      </c>
      <c r="C54" s="25">
        <f t="shared" si="0"/>
        <v>30</v>
      </c>
      <c r="D54" s="25">
        <f t="shared" si="1"/>
        <v>970</v>
      </c>
      <c r="E54" s="25">
        <v>6</v>
      </c>
      <c r="F54" s="25">
        <f t="shared" si="2"/>
        <v>5</v>
      </c>
      <c r="G54" s="38">
        <v>100000</v>
      </c>
      <c r="H54" s="9">
        <f t="shared" si="3"/>
        <v>96195.871239525688</v>
      </c>
      <c r="I54" s="11">
        <f>0.00141*1000/12</f>
        <v>0.11749999999999999</v>
      </c>
      <c r="J54" s="9">
        <f t="shared" si="5"/>
        <v>22.303014870644269</v>
      </c>
      <c r="K54" s="9">
        <f t="shared" si="6"/>
        <v>3477.905495043547</v>
      </c>
      <c r="L54" s="19">
        <f t="shared" si="7"/>
        <v>-133.01142412433606</v>
      </c>
      <c r="M54" s="9">
        <f t="shared" si="8"/>
        <v>3344.8940709192111</v>
      </c>
      <c r="P54" s="117">
        <f t="shared" si="9"/>
        <v>40191.416666666548</v>
      </c>
      <c r="Q54" s="118">
        <v>1073.8699999999999</v>
      </c>
      <c r="S54"/>
    </row>
    <row r="55" spans="1:19">
      <c r="A55" s="17">
        <f t="shared" si="10"/>
        <v>50</v>
      </c>
      <c r="B55" s="25">
        <v>0</v>
      </c>
      <c r="C55" s="25">
        <f t="shared" si="0"/>
        <v>0</v>
      </c>
      <c r="D55" s="25">
        <f t="shared" si="1"/>
        <v>0</v>
      </c>
      <c r="E55" s="25">
        <v>6</v>
      </c>
      <c r="F55" s="25">
        <f t="shared" si="2"/>
        <v>5</v>
      </c>
      <c r="G55" s="38">
        <v>100000</v>
      </c>
      <c r="H55" s="9">
        <f t="shared" si="3"/>
        <v>96350.678878594059</v>
      </c>
      <c r="I55" s="11">
        <f t="shared" ref="I55:I65" si="14">0.00141*1000/12</f>
        <v>0.11749999999999999</v>
      </c>
      <c r="J55" s="9">
        <f t="shared" si="5"/>
        <v>22.3212047682348</v>
      </c>
      <c r="K55" s="9">
        <f t="shared" si="6"/>
        <v>3322.5728661509761</v>
      </c>
      <c r="L55" s="19">
        <f t="shared" si="7"/>
        <v>92.699871799779928</v>
      </c>
      <c r="M55" s="9">
        <f t="shared" si="8"/>
        <v>3415.272737950756</v>
      </c>
      <c r="P55" s="117">
        <f t="shared" si="9"/>
        <v>40221.833333333212</v>
      </c>
      <c r="Q55" s="118">
        <v>1104.49</v>
      </c>
      <c r="S55"/>
    </row>
    <row r="56" spans="1:19">
      <c r="A56" s="17">
        <f t="shared" si="10"/>
        <v>51</v>
      </c>
      <c r="B56" s="25">
        <v>0</v>
      </c>
      <c r="C56" s="25">
        <f t="shared" si="0"/>
        <v>0</v>
      </c>
      <c r="D56" s="25">
        <f t="shared" si="1"/>
        <v>0</v>
      </c>
      <c r="E56" s="25">
        <v>6</v>
      </c>
      <c r="F56" s="25">
        <f t="shared" si="2"/>
        <v>5</v>
      </c>
      <c r="G56" s="38">
        <v>100000</v>
      </c>
      <c r="H56" s="9">
        <f t="shared" si="3"/>
        <v>96280.529861191477</v>
      </c>
      <c r="I56" s="11">
        <f t="shared" si="14"/>
        <v>0.11749999999999999</v>
      </c>
      <c r="J56" s="9">
        <f t="shared" si="5"/>
        <v>22.31296225869</v>
      </c>
      <c r="K56" s="9">
        <f t="shared" si="6"/>
        <v>3392.9597756920662</v>
      </c>
      <c r="L56" s="19">
        <f t="shared" si="7"/>
        <v>197.98569147883069</v>
      </c>
      <c r="M56" s="9">
        <f t="shared" si="8"/>
        <v>3590.9454671708968</v>
      </c>
      <c r="P56" s="117">
        <f t="shared" si="9"/>
        <v>40252.249999999876</v>
      </c>
      <c r="Q56" s="118">
        <v>1169.43119269817</v>
      </c>
      <c r="S56"/>
    </row>
    <row r="57" spans="1:19">
      <c r="A57" s="17">
        <f t="shared" si="10"/>
        <v>52</v>
      </c>
      <c r="B57" s="25">
        <v>0</v>
      </c>
      <c r="C57" s="25">
        <f t="shared" si="0"/>
        <v>0</v>
      </c>
      <c r="D57" s="25">
        <f t="shared" si="1"/>
        <v>0</v>
      </c>
      <c r="E57" s="25">
        <v>6</v>
      </c>
      <c r="F57" s="25">
        <f t="shared" si="2"/>
        <v>5</v>
      </c>
      <c r="G57" s="38">
        <v>100000</v>
      </c>
      <c r="H57" s="9">
        <f t="shared" si="3"/>
        <v>96105.430362167128</v>
      </c>
      <c r="I57" s="11">
        <f t="shared" si="14"/>
        <v>0.11749999999999999</v>
      </c>
      <c r="J57" s="9">
        <f t="shared" si="5"/>
        <v>22.292388067554636</v>
      </c>
      <c r="K57" s="9">
        <f t="shared" si="6"/>
        <v>3568.653079103342</v>
      </c>
      <c r="L57" s="19">
        <f t="shared" si="7"/>
        <v>50.126195244518655</v>
      </c>
      <c r="M57" s="9">
        <f t="shared" si="8"/>
        <v>3618.7792743478608</v>
      </c>
      <c r="P57" s="117">
        <f t="shared" si="9"/>
        <v>40282.666666666541</v>
      </c>
      <c r="Q57" s="118">
        <v>1186.69</v>
      </c>
      <c r="R57" s="113"/>
      <c r="S57"/>
    </row>
    <row r="58" spans="1:19">
      <c r="A58" s="17">
        <f t="shared" si="10"/>
        <v>53</v>
      </c>
      <c r="B58" s="25">
        <v>0</v>
      </c>
      <c r="C58" s="25">
        <f t="shared" si="0"/>
        <v>0</v>
      </c>
      <c r="D58" s="25">
        <f t="shared" si="1"/>
        <v>0</v>
      </c>
      <c r="E58" s="25">
        <v>6</v>
      </c>
      <c r="F58" s="25">
        <f t="shared" si="2"/>
        <v>5</v>
      </c>
      <c r="G58" s="38">
        <v>100000</v>
      </c>
      <c r="H58" s="9">
        <f t="shared" si="3"/>
        <v>96077.687378300121</v>
      </c>
      <c r="I58" s="11">
        <f t="shared" si="14"/>
        <v>0.11749999999999999</v>
      </c>
      <c r="J58" s="9">
        <f t="shared" si="5"/>
        <v>22.289128266950264</v>
      </c>
      <c r="K58" s="9">
        <f t="shared" si="6"/>
        <v>3596.4901460809106</v>
      </c>
      <c r="L58" s="19">
        <f t="shared" si="7"/>
        <v>-302.60455788545391</v>
      </c>
      <c r="M58" s="9">
        <f t="shared" si="8"/>
        <v>3293.8855881954569</v>
      </c>
      <c r="P58" s="117">
        <f t="shared" si="9"/>
        <v>40313.083333333205</v>
      </c>
      <c r="Q58" s="118">
        <v>1089.4100000000001</v>
      </c>
      <c r="R58" s="114"/>
      <c r="S58"/>
    </row>
    <row r="59" spans="1:19">
      <c r="A59" s="17">
        <f t="shared" si="10"/>
        <v>54</v>
      </c>
      <c r="B59" s="25">
        <v>0</v>
      </c>
      <c r="C59" s="25">
        <f t="shared" si="0"/>
        <v>0</v>
      </c>
      <c r="D59" s="25">
        <f t="shared" si="1"/>
        <v>0</v>
      </c>
      <c r="E59" s="25">
        <v>6</v>
      </c>
      <c r="F59" s="25">
        <f t="shared" si="2"/>
        <v>5</v>
      </c>
      <c r="G59" s="38">
        <v>100000</v>
      </c>
      <c r="H59" s="9">
        <f t="shared" si="3"/>
        <v>96401.52091771175</v>
      </c>
      <c r="I59" s="11">
        <f t="shared" si="14"/>
        <v>0.11749999999999999</v>
      </c>
      <c r="J59" s="9">
        <f t="shared" si="5"/>
        <v>22.327178707831131</v>
      </c>
      <c r="K59" s="9">
        <f t="shared" si="6"/>
        <v>3271.5584094876258</v>
      </c>
      <c r="L59" s="19">
        <f t="shared" si="7"/>
        <v>-181.33823587206081</v>
      </c>
      <c r="M59" s="9">
        <f t="shared" si="8"/>
        <v>3090.2201736155648</v>
      </c>
      <c r="P59" s="117">
        <f t="shared" si="9"/>
        <v>40343.499999999869</v>
      </c>
      <c r="Q59" s="118">
        <v>1030.71008330308</v>
      </c>
      <c r="R59" s="115"/>
      <c r="S59"/>
    </row>
    <row r="60" spans="1:19">
      <c r="A60" s="17">
        <f t="shared" si="10"/>
        <v>55</v>
      </c>
      <c r="B60" s="25">
        <v>0</v>
      </c>
      <c r="C60" s="25">
        <f t="shared" si="0"/>
        <v>0</v>
      </c>
      <c r="D60" s="25">
        <f t="shared" si="1"/>
        <v>0</v>
      </c>
      <c r="E60" s="25">
        <v>6</v>
      </c>
      <c r="F60" s="25">
        <f t="shared" si="2"/>
        <v>5</v>
      </c>
      <c r="G60" s="38">
        <v>100000</v>
      </c>
      <c r="H60" s="9">
        <f t="shared" si="3"/>
        <v>96604.521760357253</v>
      </c>
      <c r="I60" s="11">
        <f t="shared" si="14"/>
        <v>0.11749999999999999</v>
      </c>
      <c r="J60" s="9">
        <f t="shared" si="5"/>
        <v>22.351031306841975</v>
      </c>
      <c r="K60" s="9">
        <f t="shared" si="6"/>
        <v>3067.869142308723</v>
      </c>
      <c r="L60" s="19">
        <f t="shared" si="7"/>
        <v>209.76861186622767</v>
      </c>
      <c r="M60" s="9">
        <f t="shared" si="8"/>
        <v>3277.6377541749507</v>
      </c>
      <c r="P60" s="117">
        <f t="shared" si="9"/>
        <v>40373.916666666533</v>
      </c>
      <c r="Q60" s="118">
        <v>1101.5999999999999</v>
      </c>
      <c r="R60" s="116"/>
      <c r="S60"/>
    </row>
    <row r="61" spans="1:19">
      <c r="A61" s="17">
        <f t="shared" si="10"/>
        <v>56</v>
      </c>
      <c r="B61" s="25">
        <v>0</v>
      </c>
      <c r="C61" s="25">
        <f t="shared" si="0"/>
        <v>0</v>
      </c>
      <c r="D61" s="25">
        <f t="shared" si="1"/>
        <v>0</v>
      </c>
      <c r="E61" s="25">
        <v>6</v>
      </c>
      <c r="F61" s="25">
        <f t="shared" si="2"/>
        <v>5</v>
      </c>
      <c r="G61" s="38">
        <v>100000</v>
      </c>
      <c r="H61" s="9">
        <f t="shared" si="3"/>
        <v>96417.715734117519</v>
      </c>
      <c r="I61" s="11">
        <f t="shared" si="14"/>
        <v>0.11749999999999999</v>
      </c>
      <c r="J61" s="9">
        <f t="shared" si="5"/>
        <v>22.329081598758808</v>
      </c>
      <c r="K61" s="9">
        <f t="shared" si="6"/>
        <v>3255.3086725761918</v>
      </c>
      <c r="L61" s="19">
        <f t="shared" si="7"/>
        <v>-159.13079376891955</v>
      </c>
      <c r="M61" s="9">
        <f t="shared" si="8"/>
        <v>3096.1778788072725</v>
      </c>
      <c r="P61" s="117">
        <f t="shared" si="9"/>
        <v>40404.333333333198</v>
      </c>
      <c r="Q61" s="118">
        <v>1049.33</v>
      </c>
      <c r="S61"/>
    </row>
    <row r="62" spans="1:19">
      <c r="A62" s="17">
        <f t="shared" si="10"/>
        <v>57</v>
      </c>
      <c r="B62" s="25">
        <v>0</v>
      </c>
      <c r="C62" s="25">
        <f t="shared" si="0"/>
        <v>0</v>
      </c>
      <c r="D62" s="25">
        <f t="shared" si="1"/>
        <v>0</v>
      </c>
      <c r="E62" s="25">
        <v>6</v>
      </c>
      <c r="F62" s="25">
        <f t="shared" si="2"/>
        <v>5</v>
      </c>
      <c r="G62" s="38">
        <v>100000</v>
      </c>
      <c r="H62" s="9">
        <f t="shared" si="3"/>
        <v>96598.58349549945</v>
      </c>
      <c r="I62" s="11">
        <f t="shared" si="14"/>
        <v>0.11749999999999999</v>
      </c>
      <c r="J62" s="9">
        <f t="shared" si="5"/>
        <v>22.350333560721182</v>
      </c>
      <c r="K62" s="9">
        <f t="shared" si="6"/>
        <v>3073.8275452465514</v>
      </c>
      <c r="L62" s="19">
        <f t="shared" si="7"/>
        <v>268.10114725652022</v>
      </c>
      <c r="M62" s="9">
        <f t="shared" si="8"/>
        <v>3341.9286925030715</v>
      </c>
      <c r="P62" s="117">
        <f t="shared" si="9"/>
        <v>40434.749999999862</v>
      </c>
      <c r="Q62" s="118">
        <v>1141.20115690593</v>
      </c>
      <c r="S62"/>
    </row>
    <row r="63" spans="1:19">
      <c r="A63" s="17">
        <f t="shared" si="10"/>
        <v>58</v>
      </c>
      <c r="B63" s="25">
        <v>0</v>
      </c>
      <c r="C63" s="25">
        <f t="shared" si="0"/>
        <v>0</v>
      </c>
      <c r="D63" s="25">
        <f t="shared" si="1"/>
        <v>0</v>
      </c>
      <c r="E63" s="25">
        <v>6</v>
      </c>
      <c r="F63" s="25">
        <f t="shared" si="2"/>
        <v>5</v>
      </c>
      <c r="G63" s="38">
        <v>100000</v>
      </c>
      <c r="H63" s="9">
        <f t="shared" si="3"/>
        <v>96353.634580810263</v>
      </c>
      <c r="I63" s="11">
        <f t="shared" si="14"/>
        <v>0.11749999999999999</v>
      </c>
      <c r="J63" s="9">
        <f t="shared" si="5"/>
        <v>22.321552063245207</v>
      </c>
      <c r="K63" s="9">
        <f t="shared" si="6"/>
        <v>3319.6071404398263</v>
      </c>
      <c r="L63" s="19">
        <f t="shared" si="7"/>
        <v>120.48038045540476</v>
      </c>
      <c r="M63" s="9">
        <f t="shared" si="8"/>
        <v>3440.0875208952311</v>
      </c>
      <c r="P63" s="117">
        <f t="shared" si="9"/>
        <v>40465.166666666526</v>
      </c>
      <c r="Q63" s="118">
        <v>1183.26</v>
      </c>
      <c r="S63"/>
    </row>
    <row r="64" spans="1:19">
      <c r="A64" s="17">
        <f t="shared" si="10"/>
        <v>59</v>
      </c>
      <c r="B64" s="25">
        <v>0</v>
      </c>
      <c r="C64" s="25">
        <f t="shared" si="0"/>
        <v>0</v>
      </c>
      <c r="D64" s="25">
        <f t="shared" si="1"/>
        <v>0</v>
      </c>
      <c r="E64" s="25">
        <v>6</v>
      </c>
      <c r="F64" s="25">
        <f t="shared" si="2"/>
        <v>5</v>
      </c>
      <c r="G64" s="38">
        <v>100000</v>
      </c>
      <c r="H64" s="9">
        <f t="shared" si="3"/>
        <v>96255.796050307647</v>
      </c>
      <c r="I64" s="11">
        <f t="shared" si="14"/>
        <v>0.11749999999999999</v>
      </c>
      <c r="J64" s="9">
        <f t="shared" si="5"/>
        <v>22.310056035911145</v>
      </c>
      <c r="K64" s="9">
        <f t="shared" si="6"/>
        <v>3417.7774648593199</v>
      </c>
      <c r="L64" s="19">
        <f t="shared" si="7"/>
        <v>-10.762426309545347</v>
      </c>
      <c r="M64" s="9">
        <f t="shared" si="8"/>
        <v>3407.0150385497745</v>
      </c>
      <c r="P64" s="117">
        <f t="shared" si="9"/>
        <v>40495.58333333319</v>
      </c>
      <c r="Q64" s="118">
        <v>1180.55</v>
      </c>
      <c r="S64"/>
    </row>
    <row r="65" spans="1:19">
      <c r="A65" s="18">
        <f t="shared" si="10"/>
        <v>60</v>
      </c>
      <c r="B65" s="26">
        <v>0</v>
      </c>
      <c r="C65" s="26">
        <f t="shared" si="0"/>
        <v>0</v>
      </c>
      <c r="D65" s="26">
        <f t="shared" si="1"/>
        <v>0</v>
      </c>
      <c r="E65" s="26">
        <v>6</v>
      </c>
      <c r="F65" s="26">
        <f t="shared" si="2"/>
        <v>5</v>
      </c>
      <c r="G65" s="39">
        <v>100000</v>
      </c>
      <c r="H65" s="10">
        <f t="shared" si="3"/>
        <v>96288.760615245468</v>
      </c>
      <c r="I65" s="12">
        <f t="shared" si="14"/>
        <v>0.11749999999999999</v>
      </c>
      <c r="J65" s="10">
        <f t="shared" si="5"/>
        <v>22.313929372291341</v>
      </c>
      <c r="K65" s="10">
        <f t="shared" si="6"/>
        <v>3384.701109177483</v>
      </c>
      <c r="L65" s="20">
        <f t="shared" si="7"/>
        <v>219.60012185150833</v>
      </c>
      <c r="M65" s="10">
        <f t="shared" si="8"/>
        <v>3604.3012310289914</v>
      </c>
      <c r="P65" s="117">
        <f t="shared" si="9"/>
        <v>40525.999999999854</v>
      </c>
      <c r="Q65" s="118">
        <v>1257.63598797798</v>
      </c>
      <c r="S65"/>
    </row>
    <row r="66" spans="1:19">
      <c r="A66" s="27"/>
      <c r="B66" s="28"/>
      <c r="C66" s="28"/>
      <c r="D66" s="28"/>
      <c r="E66" s="28"/>
      <c r="F66" s="28"/>
      <c r="H66" s="29"/>
      <c r="I66" s="3"/>
      <c r="J66" s="29"/>
      <c r="K66" s="29"/>
      <c r="M66" s="29"/>
      <c r="S66"/>
    </row>
    <row r="67" spans="1:19">
      <c r="S67"/>
    </row>
    <row r="68" spans="1:19">
      <c r="S68"/>
    </row>
    <row r="69" spans="1:19">
      <c r="S69"/>
    </row>
    <row r="70" spans="1:19">
      <c r="S70"/>
    </row>
  </sheetData>
  <sortState ref="P5:Q51">
    <sortCondition ref="P5:P51"/>
  </sortState>
  <mergeCells count="2">
    <mergeCell ref="A1:M1"/>
    <mergeCell ref="A2:M2"/>
  </mergeCell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H57"/>
  <sheetViews>
    <sheetView workbookViewId="0">
      <selection activeCell="A2" sqref="A2:H2"/>
    </sheetView>
  </sheetViews>
  <sheetFormatPr defaultRowHeight="15"/>
  <cols>
    <col min="3" max="3" width="10.5703125" bestFit="1" customWidth="1"/>
    <col min="4" max="5" width="9.5703125" bestFit="1" customWidth="1"/>
    <col min="6" max="6" width="10.5703125" bestFit="1" customWidth="1"/>
    <col min="7" max="7" width="12" customWidth="1"/>
  </cols>
  <sheetData>
    <row r="1" spans="1:8" ht="21">
      <c r="A1" s="232" t="s">
        <v>605</v>
      </c>
      <c r="B1" s="232"/>
      <c r="C1" s="232"/>
      <c r="D1" s="232"/>
      <c r="E1" s="232"/>
      <c r="F1" s="232"/>
      <c r="G1" s="232"/>
      <c r="H1" s="232"/>
    </row>
    <row r="2" spans="1:8" ht="21">
      <c r="A2" s="232" t="s">
        <v>428</v>
      </c>
      <c r="B2" s="232"/>
      <c r="C2" s="232"/>
      <c r="D2" s="232"/>
      <c r="E2" s="232"/>
      <c r="F2" s="232"/>
      <c r="G2" s="232"/>
      <c r="H2" s="232"/>
    </row>
    <row r="3" spans="1:8">
      <c r="A3" s="230" t="s">
        <v>429</v>
      </c>
      <c r="B3" s="230"/>
      <c r="C3" s="230"/>
      <c r="D3" s="230"/>
      <c r="E3" s="230"/>
      <c r="F3" s="230"/>
      <c r="G3" s="230"/>
      <c r="H3" s="230"/>
    </row>
    <row r="5" spans="1:8" ht="60">
      <c r="A5" s="167" t="s">
        <v>4</v>
      </c>
      <c r="B5" s="167" t="s">
        <v>73</v>
      </c>
      <c r="C5" s="167" t="s">
        <v>430</v>
      </c>
      <c r="D5" s="167" t="s">
        <v>431</v>
      </c>
      <c r="E5" s="167" t="s">
        <v>432</v>
      </c>
      <c r="F5" s="167" t="s">
        <v>433</v>
      </c>
      <c r="G5" s="167" t="s">
        <v>434</v>
      </c>
    </row>
    <row r="7" spans="1:8">
      <c r="A7">
        <v>65</v>
      </c>
      <c r="B7">
        <v>0</v>
      </c>
      <c r="C7" s="164">
        <v>6.2500000000000003E-3</v>
      </c>
      <c r="D7" s="164">
        <f>1-C7</f>
        <v>0.99375000000000002</v>
      </c>
      <c r="E7" s="164">
        <f>1.06^-B7</f>
        <v>1</v>
      </c>
      <c r="F7" s="164">
        <f t="shared" ref="F7:F55" si="0">+F8*D7/1.06+1</f>
        <v>12.472529416440118</v>
      </c>
      <c r="G7" s="164">
        <f>SUM(E7:$E$16)/E7+$F$17*$E$17/E7*PRODUCT(D7:$D$16)</f>
        <v>12.721974917886723</v>
      </c>
    </row>
    <row r="8" spans="1:8">
      <c r="A8">
        <f>+A7+1</f>
        <v>66</v>
      </c>
      <c r="B8">
        <f>+B7+1</f>
        <v>1</v>
      </c>
      <c r="C8" s="164">
        <v>6.8780000000000004E-3</v>
      </c>
      <c r="D8" s="164">
        <f t="shared" ref="D8:D57" si="1">1-C8</f>
        <v>0.99312199999999995</v>
      </c>
      <c r="E8" s="164">
        <f t="shared" ref="E8:E57" si="2">1.06^-B8</f>
        <v>0.94339622641509424</v>
      </c>
      <c r="F8" s="164">
        <f t="shared" si="0"/>
        <v>12.237364710869459</v>
      </c>
      <c r="G8" s="164">
        <f>SUM(E8:$E$16)/E8+$F$17*$E$17/E8*PRODUCT(D8:$D$16)</f>
        <v>12.458095297249173</v>
      </c>
    </row>
    <row r="9" spans="1:8">
      <c r="A9">
        <f t="shared" ref="A9:B24" si="3">+A8+1</f>
        <v>67</v>
      </c>
      <c r="B9">
        <f t="shared" si="3"/>
        <v>2</v>
      </c>
      <c r="C9" s="164">
        <v>7.5550000000000001E-3</v>
      </c>
      <c r="D9" s="164">
        <f t="shared" si="1"/>
        <v>0.99244500000000002</v>
      </c>
      <c r="E9" s="164">
        <f t="shared" si="2"/>
        <v>0.88999644001423983</v>
      </c>
      <c r="F9" s="164">
        <f t="shared" si="0"/>
        <v>11.994102027265157</v>
      </c>
      <c r="G9" s="164">
        <f>SUM(E9:$E$16)/E9+$F$17*$E$17/E9*PRODUCT(D9:$D$16)</f>
        <v>12.184109702073227</v>
      </c>
    </row>
    <row r="10" spans="1:8">
      <c r="A10">
        <f t="shared" si="3"/>
        <v>68</v>
      </c>
      <c r="B10">
        <f t="shared" si="3"/>
        <v>3</v>
      </c>
      <c r="C10" s="164">
        <v>8.287000000000001E-3</v>
      </c>
      <c r="D10" s="164">
        <f t="shared" si="1"/>
        <v>0.99171299999999996</v>
      </c>
      <c r="E10" s="164">
        <f t="shared" si="2"/>
        <v>0.8396192830323016</v>
      </c>
      <c r="F10" s="164">
        <f t="shared" si="0"/>
        <v>11.742462452731454</v>
      </c>
      <c r="G10" s="164">
        <f>SUM(E10:$E$16)/E10+$F$17*$E$17/E10*PRODUCT(D10:$D$16)</f>
        <v>11.900358104393344</v>
      </c>
    </row>
    <row r="11" spans="1:8">
      <c r="A11">
        <f t="shared" si="3"/>
        <v>69</v>
      </c>
      <c r="B11">
        <f t="shared" si="3"/>
        <v>4</v>
      </c>
      <c r="C11" s="164">
        <v>9.1020000000000007E-3</v>
      </c>
      <c r="D11" s="164">
        <f t="shared" si="1"/>
        <v>0.99089799999999995</v>
      </c>
      <c r="E11" s="164">
        <f t="shared" si="2"/>
        <v>0.79209366323802044</v>
      </c>
      <c r="F11" s="164">
        <f t="shared" si="0"/>
        <v>11.482162883712668</v>
      </c>
      <c r="G11" s="164">
        <f>SUM(E11:$E$16)/E11+$F$17*$E$17/E11*PRODUCT(D11:$D$16)</f>
        <v>11.607375048996998</v>
      </c>
    </row>
    <row r="12" spans="1:8">
      <c r="A12">
        <f t="shared" si="3"/>
        <v>70</v>
      </c>
      <c r="B12">
        <f t="shared" si="3"/>
        <v>5</v>
      </c>
      <c r="C12" s="164">
        <v>1.0034000000000001E-2</v>
      </c>
      <c r="D12" s="164">
        <f t="shared" si="1"/>
        <v>0.98996600000000001</v>
      </c>
      <c r="E12" s="164">
        <f t="shared" si="2"/>
        <v>0.74725817286605689</v>
      </c>
      <c r="F12" s="164">
        <f t="shared" si="0"/>
        <v>11.213154791649018</v>
      </c>
      <c r="G12" s="164">
        <f>SUM(E12:$E$16)/E12+$F$17*$E$17/E12*PRODUCT(D12:$D$16)</f>
        <v>11.306084138478459</v>
      </c>
    </row>
    <row r="13" spans="1:8">
      <c r="A13">
        <f t="shared" si="3"/>
        <v>71</v>
      </c>
      <c r="B13">
        <f t="shared" si="3"/>
        <v>6</v>
      </c>
      <c r="C13" s="164">
        <v>1.1117E-2</v>
      </c>
      <c r="D13" s="164">
        <f t="shared" si="1"/>
        <v>0.98888299999999996</v>
      </c>
      <c r="E13" s="164">
        <f t="shared" si="2"/>
        <v>0.70496054043967626</v>
      </c>
      <c r="F13" s="164">
        <f t="shared" si="0"/>
        <v>10.935672618198968</v>
      </c>
      <c r="G13" s="164">
        <f>SUM(E13:$E$16)/E13+$F$17*$E$17/E13*PRODUCT(D13:$D$16)</f>
        <v>10.997947591014508</v>
      </c>
    </row>
    <row r="14" spans="1:8">
      <c r="A14">
        <f t="shared" si="3"/>
        <v>72</v>
      </c>
      <c r="B14">
        <f t="shared" si="3"/>
        <v>7</v>
      </c>
      <c r="C14" s="164">
        <v>1.2385999999999999E-2</v>
      </c>
      <c r="D14" s="164">
        <f t="shared" si="1"/>
        <v>0.98761399999999999</v>
      </c>
      <c r="E14" s="164">
        <f t="shared" si="2"/>
        <v>0.66505711362233599</v>
      </c>
      <c r="F14" s="164">
        <f t="shared" si="0"/>
        <v>10.650211375148432</v>
      </c>
      <c r="G14" s="164">
        <f>SUM(E14:$E$16)/E14+$F$17*$E$17/E14*PRODUCT(D14:$D$16)</f>
        <v>10.685112010422554</v>
      </c>
    </row>
    <row r="15" spans="1:8">
      <c r="A15">
        <f t="shared" si="3"/>
        <v>73</v>
      </c>
      <c r="B15">
        <f t="shared" si="3"/>
        <v>8</v>
      </c>
      <c r="C15" s="164">
        <v>1.3871E-2</v>
      </c>
      <c r="D15" s="164">
        <f t="shared" si="1"/>
        <v>0.98612900000000003</v>
      </c>
      <c r="E15" s="164">
        <f t="shared" si="2"/>
        <v>0.62741237134182648</v>
      </c>
      <c r="F15" s="164">
        <f t="shared" si="0"/>
        <v>10.357512203813776</v>
      </c>
      <c r="G15" s="164">
        <f>SUM(E15:$E$16)/E15+$F$17*$E$17/E15*PRODUCT(D15:$D$16)</f>
        <v>10.370598052870383</v>
      </c>
    </row>
    <row r="16" spans="1:8">
      <c r="A16">
        <f t="shared" si="3"/>
        <v>74</v>
      </c>
      <c r="B16">
        <f t="shared" si="3"/>
        <v>9</v>
      </c>
      <c r="C16" s="164">
        <v>1.5592E-2</v>
      </c>
      <c r="D16" s="164">
        <f t="shared" si="1"/>
        <v>0.98440799999999995</v>
      </c>
      <c r="E16" s="164">
        <f t="shared" si="2"/>
        <v>0.59189846353002495</v>
      </c>
      <c r="F16" s="164">
        <f t="shared" si="0"/>
        <v>10.058484169964176</v>
      </c>
      <c r="G16" s="164">
        <f>SUM(E16:$E$16)/E16+$F$17*$E$17/E16*PRODUCT(D16:$D$16)</f>
        <v>10.058484169964178</v>
      </c>
    </row>
    <row r="17" spans="1:7">
      <c r="A17">
        <f t="shared" si="3"/>
        <v>75</v>
      </c>
      <c r="B17">
        <f t="shared" si="3"/>
        <v>10</v>
      </c>
      <c r="C17" s="164">
        <v>1.7564E-2</v>
      </c>
      <c r="D17" s="164">
        <f t="shared" si="1"/>
        <v>0.98243599999999998</v>
      </c>
      <c r="E17" s="164">
        <f t="shared" si="2"/>
        <v>0.55839477691511785</v>
      </c>
      <c r="F17" s="164">
        <f t="shared" si="0"/>
        <v>9.7540788170779074</v>
      </c>
      <c r="G17" s="164">
        <f>+F17</f>
        <v>9.7540788170779074</v>
      </c>
    </row>
    <row r="18" spans="1:7">
      <c r="A18">
        <f t="shared" si="3"/>
        <v>76</v>
      </c>
      <c r="B18">
        <f t="shared" si="3"/>
        <v>11</v>
      </c>
      <c r="C18" s="164">
        <v>1.9805E-2</v>
      </c>
      <c r="D18" s="164">
        <f t="shared" si="1"/>
        <v>0.98019500000000004</v>
      </c>
      <c r="E18" s="164">
        <f t="shared" si="2"/>
        <v>0.52678752539162055</v>
      </c>
      <c r="F18" s="164">
        <f t="shared" si="0"/>
        <v>9.4452193792802603</v>
      </c>
      <c r="G18" s="164">
        <f t="shared" ref="G18:G57" si="4">+F18</f>
        <v>9.4452193792802603</v>
      </c>
    </row>
    <row r="19" spans="1:7">
      <c r="A19">
        <f t="shared" si="3"/>
        <v>77</v>
      </c>
      <c r="B19">
        <f t="shared" si="3"/>
        <v>12</v>
      </c>
      <c r="C19" s="164">
        <v>2.2328000000000001E-2</v>
      </c>
      <c r="D19" s="164">
        <f t="shared" si="1"/>
        <v>0.97767199999999999</v>
      </c>
      <c r="E19" s="164">
        <f t="shared" si="2"/>
        <v>0.4969693635770005</v>
      </c>
      <c r="F19" s="164">
        <f t="shared" si="0"/>
        <v>9.1328078005265034</v>
      </c>
      <c r="G19" s="164">
        <f t="shared" si="4"/>
        <v>9.1328078005265034</v>
      </c>
    </row>
    <row r="20" spans="1:7">
      <c r="A20">
        <f t="shared" si="3"/>
        <v>78</v>
      </c>
      <c r="B20">
        <f t="shared" si="3"/>
        <v>13</v>
      </c>
      <c r="C20" s="164">
        <v>2.5158E-2</v>
      </c>
      <c r="D20" s="164">
        <f t="shared" si="1"/>
        <v>0.97484199999999999</v>
      </c>
      <c r="E20" s="164">
        <f t="shared" si="2"/>
        <v>0.46883902224245327</v>
      </c>
      <c r="F20" s="164">
        <f t="shared" si="0"/>
        <v>8.8176569120912678</v>
      </c>
      <c r="G20" s="164">
        <f t="shared" si="4"/>
        <v>8.8176569120912678</v>
      </c>
    </row>
    <row r="21" spans="1:7">
      <c r="A21">
        <f t="shared" si="3"/>
        <v>79</v>
      </c>
      <c r="B21">
        <f t="shared" si="3"/>
        <v>14</v>
      </c>
      <c r="C21" s="164">
        <v>2.8341000000000002E-2</v>
      </c>
      <c r="D21" s="164">
        <f t="shared" si="1"/>
        <v>0.97165900000000005</v>
      </c>
      <c r="E21" s="164">
        <f t="shared" si="2"/>
        <v>0.44230096437967292</v>
      </c>
      <c r="F21" s="164">
        <f t="shared" si="0"/>
        <v>8.5005737615087824</v>
      </c>
      <c r="G21" s="164">
        <f t="shared" si="4"/>
        <v>8.5005737615087824</v>
      </c>
    </row>
    <row r="22" spans="1:7">
      <c r="A22">
        <f t="shared" si="3"/>
        <v>80</v>
      </c>
      <c r="B22">
        <f t="shared" si="3"/>
        <v>15</v>
      </c>
      <c r="C22" s="164">
        <v>3.1933000000000003E-2</v>
      </c>
      <c r="D22" s="164">
        <f t="shared" si="1"/>
        <v>0.96806700000000001</v>
      </c>
      <c r="E22" s="164">
        <f t="shared" si="2"/>
        <v>0.41726506073554037</v>
      </c>
      <c r="F22" s="164">
        <f t="shared" si="0"/>
        <v>8.182508665282068</v>
      </c>
      <c r="G22" s="164">
        <f t="shared" si="4"/>
        <v>8.182508665282068</v>
      </c>
    </row>
    <row r="23" spans="1:7">
      <c r="A23">
        <f t="shared" si="3"/>
        <v>81</v>
      </c>
      <c r="B23">
        <f t="shared" si="3"/>
        <v>16</v>
      </c>
      <c r="C23" s="164">
        <v>3.5984999999999996E-2</v>
      </c>
      <c r="D23" s="164">
        <f t="shared" si="1"/>
        <v>0.96401499999999996</v>
      </c>
      <c r="E23" s="164">
        <f t="shared" si="2"/>
        <v>0.39364628371277405</v>
      </c>
      <c r="F23" s="164">
        <f t="shared" si="0"/>
        <v>7.8645994390873701</v>
      </c>
      <c r="G23" s="164">
        <f t="shared" si="4"/>
        <v>7.8645994390873701</v>
      </c>
    </row>
    <row r="24" spans="1:7">
      <c r="A24">
        <f t="shared" si="3"/>
        <v>82</v>
      </c>
      <c r="B24">
        <f t="shared" si="3"/>
        <v>17</v>
      </c>
      <c r="C24" s="164">
        <v>4.0551999999999998E-2</v>
      </c>
      <c r="D24" s="164">
        <f t="shared" si="1"/>
        <v>0.95944799999999997</v>
      </c>
      <c r="E24" s="164">
        <f t="shared" si="2"/>
        <v>0.37136441859695657</v>
      </c>
      <c r="F24" s="164">
        <f t="shared" si="0"/>
        <v>7.54809355189765</v>
      </c>
      <c r="G24" s="164">
        <f t="shared" si="4"/>
        <v>7.54809355189765</v>
      </c>
    </row>
    <row r="25" spans="1:7">
      <c r="A25">
        <f t="shared" ref="A25:B40" si="5">+A24+1</f>
        <v>83</v>
      </c>
      <c r="B25">
        <f t="shared" si="5"/>
        <v>18</v>
      </c>
      <c r="C25" s="164">
        <v>4.5689999999999995E-2</v>
      </c>
      <c r="D25" s="164">
        <f t="shared" si="1"/>
        <v>0.95430999999999999</v>
      </c>
      <c r="E25" s="164">
        <f t="shared" si="2"/>
        <v>0.35034379112920433</v>
      </c>
      <c r="F25" s="164">
        <f t="shared" si="0"/>
        <v>7.2343463793884704</v>
      </c>
      <c r="G25" s="164">
        <f t="shared" si="4"/>
        <v>7.2343463793884704</v>
      </c>
    </row>
    <row r="26" spans="1:7">
      <c r="A26">
        <f t="shared" si="5"/>
        <v>84</v>
      </c>
      <c r="B26">
        <f t="shared" si="5"/>
        <v>19</v>
      </c>
      <c r="C26" s="164">
        <v>5.1456000000000002E-2</v>
      </c>
      <c r="D26" s="164">
        <f t="shared" si="1"/>
        <v>0.94854400000000005</v>
      </c>
      <c r="E26" s="164">
        <f t="shared" si="2"/>
        <v>0.3305130104992493</v>
      </c>
      <c r="F26" s="164">
        <f t="shared" si="0"/>
        <v>6.9248013351550117</v>
      </c>
      <c r="G26" s="164">
        <f t="shared" si="4"/>
        <v>6.9248013351550117</v>
      </c>
    </row>
    <row r="27" spans="1:7">
      <c r="A27">
        <f t="shared" si="5"/>
        <v>85</v>
      </c>
      <c r="B27">
        <f t="shared" si="5"/>
        <v>20</v>
      </c>
      <c r="C27" s="164">
        <v>5.7912999999999999E-2</v>
      </c>
      <c r="D27" s="164">
        <f t="shared" si="1"/>
        <v>0.94208700000000001</v>
      </c>
      <c r="E27" s="164">
        <f t="shared" si="2"/>
        <v>0.31180472688608429</v>
      </c>
      <c r="F27" s="164">
        <f t="shared" si="0"/>
        <v>6.620978484144449</v>
      </c>
      <c r="G27" s="164">
        <f t="shared" si="4"/>
        <v>6.620978484144449</v>
      </c>
    </row>
    <row r="28" spans="1:7">
      <c r="A28">
        <f t="shared" si="5"/>
        <v>86</v>
      </c>
      <c r="B28">
        <f t="shared" si="5"/>
        <v>21</v>
      </c>
      <c r="C28" s="164">
        <v>6.5118999999999996E-2</v>
      </c>
      <c r="D28" s="164">
        <f t="shared" si="1"/>
        <v>0.93488099999999996</v>
      </c>
      <c r="E28" s="164">
        <f t="shared" si="2"/>
        <v>0.29415540272272095</v>
      </c>
      <c r="F28" s="164">
        <f t="shared" si="0"/>
        <v>6.3245084511230028</v>
      </c>
      <c r="G28" s="164">
        <f t="shared" si="4"/>
        <v>6.3245084511230028</v>
      </c>
    </row>
    <row r="29" spans="1:7">
      <c r="A29">
        <f t="shared" si="5"/>
        <v>87</v>
      </c>
      <c r="B29">
        <f t="shared" si="5"/>
        <v>22</v>
      </c>
      <c r="C29" s="164">
        <v>7.3135999999999993E-2</v>
      </c>
      <c r="D29" s="164">
        <f t="shared" si="1"/>
        <v>0.92686400000000002</v>
      </c>
      <c r="E29" s="164">
        <f t="shared" si="2"/>
        <v>0.27750509690822728</v>
      </c>
      <c r="F29" s="164">
        <f t="shared" si="0"/>
        <v>6.0371094911442027</v>
      </c>
      <c r="G29" s="164">
        <f t="shared" si="4"/>
        <v>6.0371094911442027</v>
      </c>
    </row>
    <row r="30" spans="1:7">
      <c r="A30">
        <f t="shared" si="5"/>
        <v>88</v>
      </c>
      <c r="B30">
        <f t="shared" si="5"/>
        <v>23</v>
      </c>
      <c r="C30" s="164">
        <v>8.1990999999999994E-2</v>
      </c>
      <c r="D30" s="164">
        <f t="shared" si="1"/>
        <v>0.91800899999999996</v>
      </c>
      <c r="E30" s="164">
        <f t="shared" si="2"/>
        <v>0.26179726123417668</v>
      </c>
      <c r="F30" s="164">
        <f t="shared" si="0"/>
        <v>5.7606467190578723</v>
      </c>
      <c r="G30" s="164">
        <f t="shared" si="4"/>
        <v>5.7606467190578723</v>
      </c>
    </row>
    <row r="31" spans="1:7">
      <c r="A31">
        <f t="shared" si="5"/>
        <v>89</v>
      </c>
      <c r="B31">
        <f t="shared" si="5"/>
        <v>24</v>
      </c>
      <c r="C31" s="164">
        <v>9.1576999999999992E-2</v>
      </c>
      <c r="D31" s="164">
        <f t="shared" si="1"/>
        <v>0.90842299999999998</v>
      </c>
      <c r="E31" s="164">
        <f t="shared" si="2"/>
        <v>0.24697854833412897</v>
      </c>
      <c r="F31" s="164">
        <f t="shared" si="0"/>
        <v>5.4969891604563186</v>
      </c>
      <c r="G31" s="164">
        <f t="shared" si="4"/>
        <v>5.4969891604563186</v>
      </c>
    </row>
    <row r="32" spans="1:7">
      <c r="A32">
        <f t="shared" si="5"/>
        <v>90</v>
      </c>
      <c r="B32">
        <f t="shared" si="5"/>
        <v>25</v>
      </c>
      <c r="C32" s="164">
        <v>0.101758</v>
      </c>
      <c r="D32" s="164">
        <f t="shared" si="1"/>
        <v>0.89824199999999998</v>
      </c>
      <c r="E32" s="164">
        <f t="shared" si="2"/>
        <v>0.23299863050389524</v>
      </c>
      <c r="F32" s="164">
        <f t="shared" si="0"/>
        <v>5.2473445851587845</v>
      </c>
      <c r="G32" s="164">
        <f t="shared" si="4"/>
        <v>5.2473445851587845</v>
      </c>
    </row>
    <row r="33" spans="1:7">
      <c r="A33">
        <f t="shared" si="5"/>
        <v>91</v>
      </c>
      <c r="B33">
        <f t="shared" si="5"/>
        <v>26</v>
      </c>
      <c r="C33" s="164">
        <v>0.11239499999999999</v>
      </c>
      <c r="D33" s="164">
        <f t="shared" si="1"/>
        <v>0.88760499999999998</v>
      </c>
      <c r="E33" s="164">
        <f t="shared" si="2"/>
        <v>0.21981002877725966</v>
      </c>
      <c r="F33" s="164">
        <f t="shared" si="0"/>
        <v>5.0122186006313569</v>
      </c>
      <c r="G33" s="164">
        <f t="shared" si="4"/>
        <v>5.0122186006313569</v>
      </c>
    </row>
    <row r="34" spans="1:7">
      <c r="A34">
        <f t="shared" si="5"/>
        <v>92</v>
      </c>
      <c r="B34">
        <f t="shared" si="5"/>
        <v>27</v>
      </c>
      <c r="C34" s="164">
        <v>0.123349</v>
      </c>
      <c r="D34" s="164">
        <f t="shared" si="1"/>
        <v>0.87665099999999996</v>
      </c>
      <c r="E34" s="164">
        <f t="shared" si="2"/>
        <v>0.20736795167666003</v>
      </c>
      <c r="F34" s="164">
        <f t="shared" si="0"/>
        <v>4.7914913916316824</v>
      </c>
      <c r="G34" s="164">
        <f t="shared" si="4"/>
        <v>4.7914913916316824</v>
      </c>
    </row>
    <row r="35" spans="1:7">
      <c r="A35">
        <f t="shared" si="5"/>
        <v>93</v>
      </c>
      <c r="B35">
        <f t="shared" si="5"/>
        <v>28</v>
      </c>
      <c r="C35" s="164">
        <v>0.13448599999999999</v>
      </c>
      <c r="D35" s="164">
        <f t="shared" si="1"/>
        <v>0.86551400000000001</v>
      </c>
      <c r="E35" s="164">
        <f t="shared" si="2"/>
        <v>0.1956301430911887</v>
      </c>
      <c r="F35" s="164">
        <f t="shared" si="0"/>
        <v>4.5844707587507276</v>
      </c>
      <c r="G35" s="164">
        <f t="shared" si="4"/>
        <v>4.5844707587507276</v>
      </c>
    </row>
    <row r="36" spans="1:7">
      <c r="A36">
        <f t="shared" si="5"/>
        <v>94</v>
      </c>
      <c r="B36">
        <f t="shared" si="5"/>
        <v>29</v>
      </c>
      <c r="C36" s="164">
        <v>0.14568899999999999</v>
      </c>
      <c r="D36" s="164">
        <f t="shared" si="1"/>
        <v>0.85431100000000004</v>
      </c>
      <c r="E36" s="164">
        <f t="shared" si="2"/>
        <v>0.18455673876527234</v>
      </c>
      <c r="F36" s="164">
        <f t="shared" si="0"/>
        <v>4.3899220628155895</v>
      </c>
      <c r="G36" s="164">
        <f t="shared" si="4"/>
        <v>4.3899220628155895</v>
      </c>
    </row>
    <row r="37" spans="1:7">
      <c r="A37">
        <f t="shared" si="5"/>
        <v>95</v>
      </c>
      <c r="B37">
        <f t="shared" si="5"/>
        <v>30</v>
      </c>
      <c r="C37" s="164">
        <v>0.15684600000000001</v>
      </c>
      <c r="D37" s="164">
        <f t="shared" si="1"/>
        <v>0.84315399999999996</v>
      </c>
      <c r="E37" s="164">
        <f t="shared" si="2"/>
        <v>0.17411013091063426</v>
      </c>
      <c r="F37" s="164">
        <f t="shared" si="0"/>
        <v>4.2060998706378889</v>
      </c>
      <c r="G37" s="164">
        <f t="shared" si="4"/>
        <v>4.2060998706378889</v>
      </c>
    </row>
    <row r="38" spans="1:7">
      <c r="A38">
        <f t="shared" si="5"/>
        <v>96</v>
      </c>
      <c r="B38">
        <f t="shared" si="5"/>
        <v>31</v>
      </c>
      <c r="C38" s="164">
        <v>0.16784100000000002</v>
      </c>
      <c r="D38" s="164">
        <f t="shared" si="1"/>
        <v>0.83215899999999998</v>
      </c>
      <c r="E38" s="164">
        <f t="shared" si="2"/>
        <v>0.16425484048173042</v>
      </c>
      <c r="F38" s="164">
        <f t="shared" si="0"/>
        <v>4.0306585307976501</v>
      </c>
      <c r="G38" s="164">
        <f t="shared" si="4"/>
        <v>4.0306585307976501</v>
      </c>
    </row>
    <row r="39" spans="1:7">
      <c r="A39">
        <f t="shared" si="5"/>
        <v>97</v>
      </c>
      <c r="B39">
        <f t="shared" si="5"/>
        <v>32</v>
      </c>
      <c r="C39" s="164">
        <v>0.178563</v>
      </c>
      <c r="D39" s="164">
        <f t="shared" si="1"/>
        <v>0.82143699999999997</v>
      </c>
      <c r="E39" s="164">
        <f t="shared" si="2"/>
        <v>0.15495739668087777</v>
      </c>
      <c r="F39" s="164">
        <f t="shared" si="0"/>
        <v>3.8604377800943208</v>
      </c>
      <c r="G39" s="164">
        <f t="shared" si="4"/>
        <v>3.8604377800943208</v>
      </c>
    </row>
    <row r="40" spans="1:7">
      <c r="A40">
        <f t="shared" si="5"/>
        <v>98</v>
      </c>
      <c r="B40">
        <f t="shared" si="5"/>
        <v>33</v>
      </c>
      <c r="C40" s="164">
        <v>0.18960400000000002</v>
      </c>
      <c r="D40" s="164">
        <f t="shared" si="1"/>
        <v>0.81039600000000001</v>
      </c>
      <c r="E40" s="164">
        <f t="shared" si="2"/>
        <v>0.14618622328384695</v>
      </c>
      <c r="F40" s="164">
        <f t="shared" si="0"/>
        <v>3.6911705303023612</v>
      </c>
      <c r="G40" s="164">
        <f t="shared" si="4"/>
        <v>3.6911705303023612</v>
      </c>
    </row>
    <row r="41" spans="1:7">
      <c r="A41">
        <f t="shared" ref="A41:B56" si="6">+A40+1</f>
        <v>99</v>
      </c>
      <c r="B41">
        <f t="shared" si="6"/>
        <v>34</v>
      </c>
      <c r="C41" s="164">
        <v>0.20155699999999999</v>
      </c>
      <c r="D41" s="164">
        <f t="shared" si="1"/>
        <v>0.79844300000000001</v>
      </c>
      <c r="E41" s="164">
        <f t="shared" si="2"/>
        <v>0.1379115313998556</v>
      </c>
      <c r="F41" s="164">
        <f t="shared" si="0"/>
        <v>3.520057801519878</v>
      </c>
      <c r="G41" s="164">
        <f t="shared" si="4"/>
        <v>3.520057801519878</v>
      </c>
    </row>
    <row r="42" spans="1:7">
      <c r="A42">
        <f t="shared" si="6"/>
        <v>100</v>
      </c>
      <c r="B42">
        <f t="shared" si="6"/>
        <v>35</v>
      </c>
      <c r="C42" s="164">
        <v>0.21501300000000001</v>
      </c>
      <c r="D42" s="164">
        <f t="shared" si="1"/>
        <v>0.78498699999999999</v>
      </c>
      <c r="E42" s="164">
        <f t="shared" si="2"/>
        <v>0.13010521830175056</v>
      </c>
      <c r="F42" s="164">
        <f t="shared" si="0"/>
        <v>3.3455879375372701</v>
      </c>
      <c r="G42" s="164">
        <f t="shared" si="4"/>
        <v>3.3455879375372701</v>
      </c>
    </row>
    <row r="43" spans="1:7">
      <c r="A43">
        <f t="shared" si="6"/>
        <v>101</v>
      </c>
      <c r="B43">
        <f t="shared" si="6"/>
        <v>36</v>
      </c>
      <c r="C43" s="164">
        <v>0.23056499999999999</v>
      </c>
      <c r="D43" s="164">
        <f t="shared" si="1"/>
        <v>0.76943499999999998</v>
      </c>
      <c r="E43" s="164">
        <f t="shared" si="2"/>
        <v>0.12274077198278353</v>
      </c>
      <c r="F43" s="164">
        <f t="shared" si="0"/>
        <v>3.1673431710200379</v>
      </c>
      <c r="G43" s="164">
        <f t="shared" si="4"/>
        <v>3.1673431710200379</v>
      </c>
    </row>
    <row r="44" spans="1:7">
      <c r="A44">
        <f t="shared" si="6"/>
        <v>102</v>
      </c>
      <c r="B44">
        <f t="shared" si="6"/>
        <v>37</v>
      </c>
      <c r="C44" s="164">
        <v>0.248805</v>
      </c>
      <c r="D44" s="164">
        <f t="shared" si="1"/>
        <v>0.75119500000000006</v>
      </c>
      <c r="E44" s="164">
        <f t="shared" si="2"/>
        <v>0.11579318111583352</v>
      </c>
      <c r="F44" s="164">
        <f t="shared" si="0"/>
        <v>2.9858061581306288</v>
      </c>
      <c r="G44" s="164">
        <f t="shared" si="4"/>
        <v>2.9858061581306288</v>
      </c>
    </row>
    <row r="45" spans="1:7">
      <c r="A45">
        <f t="shared" si="6"/>
        <v>103</v>
      </c>
      <c r="B45">
        <f t="shared" si="6"/>
        <v>38</v>
      </c>
      <c r="C45" s="164">
        <v>0.27032600000000001</v>
      </c>
      <c r="D45" s="164">
        <f t="shared" si="1"/>
        <v>0.72967399999999993</v>
      </c>
      <c r="E45" s="164">
        <f t="shared" si="2"/>
        <v>0.10923885010927689</v>
      </c>
      <c r="F45" s="164">
        <f t="shared" si="0"/>
        <v>2.8021412916998467</v>
      </c>
      <c r="G45" s="164">
        <f t="shared" si="4"/>
        <v>2.8021412916998467</v>
      </c>
    </row>
    <row r="46" spans="1:7">
      <c r="A46">
        <f t="shared" si="6"/>
        <v>104</v>
      </c>
      <c r="B46">
        <f t="shared" si="6"/>
        <v>39</v>
      </c>
      <c r="C46" s="164">
        <v>0.29571900000000001</v>
      </c>
      <c r="D46" s="164">
        <f t="shared" si="1"/>
        <v>0.70428099999999993</v>
      </c>
      <c r="E46" s="164">
        <f t="shared" si="2"/>
        <v>0.10305551897101592</v>
      </c>
      <c r="F46" s="164">
        <f t="shared" si="0"/>
        <v>2.6179770270036178</v>
      </c>
      <c r="G46" s="164">
        <f t="shared" si="4"/>
        <v>2.6179770270036178</v>
      </c>
    </row>
    <row r="47" spans="1:7">
      <c r="A47">
        <f t="shared" si="6"/>
        <v>105</v>
      </c>
      <c r="B47">
        <f t="shared" si="6"/>
        <v>40</v>
      </c>
      <c r="C47" s="164">
        <v>0.32557600000000003</v>
      </c>
      <c r="D47" s="164">
        <f t="shared" si="1"/>
        <v>0.67442399999999991</v>
      </c>
      <c r="E47" s="164">
        <f t="shared" si="2"/>
        <v>9.7222187708505589E-2</v>
      </c>
      <c r="F47" s="164">
        <f t="shared" si="0"/>
        <v>2.4351865926012985</v>
      </c>
      <c r="G47" s="164">
        <f t="shared" si="4"/>
        <v>2.4351865926012985</v>
      </c>
    </row>
    <row r="48" spans="1:7">
      <c r="A48">
        <f t="shared" si="6"/>
        <v>106</v>
      </c>
      <c r="B48">
        <f t="shared" si="6"/>
        <v>41</v>
      </c>
      <c r="C48" s="164">
        <v>0.36049100000000001</v>
      </c>
      <c r="D48" s="164">
        <f t="shared" si="1"/>
        <v>0.63950899999999999</v>
      </c>
      <c r="E48" s="164">
        <f t="shared" si="2"/>
        <v>9.171904500802415E-2</v>
      </c>
      <c r="F48" s="164">
        <f t="shared" si="0"/>
        <v>2.25569936443154</v>
      </c>
      <c r="G48" s="164">
        <f t="shared" si="4"/>
        <v>2.25569936443154</v>
      </c>
    </row>
    <row r="49" spans="1:7">
      <c r="A49">
        <f t="shared" si="6"/>
        <v>107</v>
      </c>
      <c r="B49">
        <f t="shared" si="6"/>
        <v>42</v>
      </c>
      <c r="C49" s="164">
        <v>0.40105399999999997</v>
      </c>
      <c r="D49" s="164">
        <f t="shared" si="1"/>
        <v>0.59894599999999998</v>
      </c>
      <c r="E49" s="164">
        <f t="shared" si="2"/>
        <v>8.6527400950966171E-2</v>
      </c>
      <c r="F49" s="164">
        <f t="shared" si="0"/>
        <v>2.0813488571660956</v>
      </c>
      <c r="G49" s="164">
        <f t="shared" si="4"/>
        <v>2.0813488571660956</v>
      </c>
    </row>
    <row r="50" spans="1:7">
      <c r="A50">
        <f t="shared" si="6"/>
        <v>108</v>
      </c>
      <c r="B50">
        <f t="shared" si="6"/>
        <v>43</v>
      </c>
      <c r="C50" s="164">
        <v>0.44786000000000004</v>
      </c>
      <c r="D50" s="164">
        <f t="shared" si="1"/>
        <v>0.55213999999999996</v>
      </c>
      <c r="E50" s="164">
        <f t="shared" si="2"/>
        <v>8.162962353864732E-2</v>
      </c>
      <c r="F50" s="164">
        <f t="shared" si="0"/>
        <v>1.9137447926792421</v>
      </c>
      <c r="G50" s="164">
        <f t="shared" si="4"/>
        <v>1.9137447926792421</v>
      </c>
    </row>
    <row r="51" spans="1:7">
      <c r="A51">
        <f t="shared" si="6"/>
        <v>109</v>
      </c>
      <c r="B51">
        <f t="shared" si="6"/>
        <v>44</v>
      </c>
      <c r="C51" s="164">
        <v>0.501498</v>
      </c>
      <c r="D51" s="164">
        <f t="shared" si="1"/>
        <v>0.498502</v>
      </c>
      <c r="E51" s="164">
        <f t="shared" si="2"/>
        <v>7.7009078810044637E-2</v>
      </c>
      <c r="F51" s="164">
        <f t="shared" si="0"/>
        <v>1.7542099471873014</v>
      </c>
      <c r="G51" s="164">
        <f t="shared" si="4"/>
        <v>1.7542099471873014</v>
      </c>
    </row>
    <row r="52" spans="1:7">
      <c r="A52">
        <f t="shared" si="6"/>
        <v>110</v>
      </c>
      <c r="B52">
        <f t="shared" si="6"/>
        <v>45</v>
      </c>
      <c r="C52" s="164">
        <v>0.56256300000000004</v>
      </c>
      <c r="D52" s="164">
        <f t="shared" si="1"/>
        <v>0.43743699999999996</v>
      </c>
      <c r="E52" s="164">
        <f t="shared" si="2"/>
        <v>7.2650074349098717E-2</v>
      </c>
      <c r="F52" s="164">
        <f t="shared" si="0"/>
        <v>1.6037298627057452</v>
      </c>
      <c r="G52" s="164">
        <f t="shared" si="4"/>
        <v>1.6037298627057452</v>
      </c>
    </row>
    <row r="53" spans="1:7">
      <c r="A53">
        <f t="shared" si="6"/>
        <v>111</v>
      </c>
      <c r="B53">
        <f t="shared" si="6"/>
        <v>46</v>
      </c>
      <c r="C53" s="164">
        <v>0.63164500000000001</v>
      </c>
      <c r="D53" s="164">
        <f t="shared" si="1"/>
        <v>0.36835499999999999</v>
      </c>
      <c r="E53" s="164">
        <f t="shared" si="2"/>
        <v>6.8537805989715761E-2</v>
      </c>
      <c r="F53" s="164">
        <f t="shared" si="0"/>
        <v>1.4629618767230255</v>
      </c>
      <c r="G53" s="164">
        <f t="shared" si="4"/>
        <v>1.4629618767230255</v>
      </c>
    </row>
    <row r="54" spans="1:7">
      <c r="A54">
        <f t="shared" si="6"/>
        <v>112</v>
      </c>
      <c r="B54">
        <f t="shared" si="6"/>
        <v>47</v>
      </c>
      <c r="C54" s="164">
        <v>0.70933799999999991</v>
      </c>
      <c r="D54" s="164">
        <f t="shared" si="1"/>
        <v>0.29066200000000009</v>
      </c>
      <c r="E54" s="164">
        <f t="shared" si="2"/>
        <v>6.465830753746768E-2</v>
      </c>
      <c r="F54" s="164">
        <f t="shared" si="0"/>
        <v>1.3322463094743036</v>
      </c>
      <c r="G54" s="164">
        <f t="shared" si="4"/>
        <v>1.3322463094743036</v>
      </c>
    </row>
    <row r="55" spans="1:7">
      <c r="A55">
        <f t="shared" si="6"/>
        <v>113</v>
      </c>
      <c r="B55">
        <f t="shared" si="6"/>
        <v>48</v>
      </c>
      <c r="C55" s="164">
        <v>0.79623299999999997</v>
      </c>
      <c r="D55" s="164">
        <f t="shared" si="1"/>
        <v>0.20376700000000003</v>
      </c>
      <c r="E55" s="164">
        <f t="shared" si="2"/>
        <v>6.0998403337233678E-2</v>
      </c>
      <c r="F55" s="164">
        <f t="shared" si="0"/>
        <v>1.2116516367559631</v>
      </c>
      <c r="G55" s="164">
        <f t="shared" si="4"/>
        <v>1.2116516367559631</v>
      </c>
    </row>
    <row r="56" spans="1:7">
      <c r="A56">
        <f t="shared" si="6"/>
        <v>114</v>
      </c>
      <c r="B56">
        <f t="shared" si="6"/>
        <v>49</v>
      </c>
      <c r="C56" s="164">
        <v>0.89292300000000002</v>
      </c>
      <c r="D56" s="164">
        <f t="shared" si="1"/>
        <v>0.10707699999999998</v>
      </c>
      <c r="E56" s="164">
        <f t="shared" si="2"/>
        <v>5.7545663525692139E-2</v>
      </c>
      <c r="F56" s="164">
        <f>+F57*D56/1.06+1</f>
        <v>1.1010160377358491</v>
      </c>
      <c r="G56" s="164">
        <f t="shared" si="4"/>
        <v>1.1010160377358491</v>
      </c>
    </row>
    <row r="57" spans="1:7">
      <c r="A57">
        <f>+A56+1</f>
        <v>115</v>
      </c>
      <c r="B57">
        <f>+B56+1</f>
        <v>50</v>
      </c>
      <c r="C57" s="164">
        <v>1</v>
      </c>
      <c r="D57" s="164">
        <f t="shared" si="1"/>
        <v>0</v>
      </c>
      <c r="E57" s="164">
        <f t="shared" si="2"/>
        <v>5.4288361816690701E-2</v>
      </c>
      <c r="F57" s="164">
        <v>1</v>
      </c>
      <c r="G57" s="164">
        <f t="shared" si="4"/>
        <v>1</v>
      </c>
    </row>
  </sheetData>
  <mergeCells count="3">
    <mergeCell ref="A1:H1"/>
    <mergeCell ref="A2:H2"/>
    <mergeCell ref="A3:H3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dimension ref="A1:AH25"/>
  <sheetViews>
    <sheetView workbookViewId="0">
      <selection activeCell="A2" sqref="A2:P2"/>
    </sheetView>
  </sheetViews>
  <sheetFormatPr defaultRowHeight="15"/>
  <cols>
    <col min="5" max="5" width="13.28515625" customWidth="1"/>
    <col min="8" max="8" width="13.28515625" customWidth="1"/>
    <col min="10" max="10" width="11.7109375" customWidth="1"/>
    <col min="11" max="11" width="11.5703125" bestFit="1" customWidth="1"/>
    <col min="12" max="12" width="9.5703125" bestFit="1" customWidth="1"/>
    <col min="13" max="13" width="10.28515625" customWidth="1"/>
    <col min="16" max="16" width="3.140625" customWidth="1"/>
    <col min="17" max="17" width="9.85546875" customWidth="1"/>
    <col min="24" max="24" width="2.5703125" customWidth="1"/>
    <col min="25" max="25" width="9.5703125" bestFit="1" customWidth="1"/>
    <col min="26" max="26" width="11" customWidth="1"/>
    <col min="27" max="27" width="9.28515625" bestFit="1" customWidth="1"/>
    <col min="28" max="28" width="13" customWidth="1"/>
    <col min="29" max="29" width="9.28515625" bestFit="1" customWidth="1"/>
    <col min="30" max="30" width="12.5703125" customWidth="1"/>
    <col min="31" max="31" width="9.28515625" customWidth="1"/>
    <col min="32" max="32" width="3.5703125" customWidth="1"/>
    <col min="33" max="33" width="9.5703125" bestFit="1" customWidth="1"/>
    <col min="34" max="34" width="10.42578125" bestFit="1" customWidth="1"/>
  </cols>
  <sheetData>
    <row r="1" spans="1:34" ht="18.75">
      <c r="A1" s="204" t="s">
        <v>606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</row>
    <row r="2" spans="1:34" ht="18.75">
      <c r="A2" s="204" t="s">
        <v>469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</row>
    <row r="4" spans="1:34" ht="75">
      <c r="A4" s="187" t="s">
        <v>4</v>
      </c>
      <c r="B4" s="187" t="s">
        <v>427</v>
      </c>
      <c r="C4" s="187" t="s">
        <v>511</v>
      </c>
      <c r="D4" s="187" t="s">
        <v>512</v>
      </c>
      <c r="E4" s="187" t="s">
        <v>435</v>
      </c>
      <c r="F4" s="187" t="s">
        <v>440</v>
      </c>
      <c r="G4" s="187" t="s">
        <v>441</v>
      </c>
      <c r="H4" s="187" t="s">
        <v>513</v>
      </c>
      <c r="I4" s="187" t="s">
        <v>438</v>
      </c>
      <c r="J4" s="187" t="s">
        <v>439</v>
      </c>
      <c r="K4" s="187" t="s">
        <v>21</v>
      </c>
      <c r="L4" s="187" t="s">
        <v>443</v>
      </c>
      <c r="M4" s="187" t="s">
        <v>451</v>
      </c>
      <c r="N4" s="187" t="s">
        <v>470</v>
      </c>
      <c r="O4" s="187" t="s">
        <v>471</v>
      </c>
      <c r="P4" s="187"/>
      <c r="Q4" s="187" t="s">
        <v>444</v>
      </c>
      <c r="R4" s="187" t="s">
        <v>445</v>
      </c>
      <c r="S4" s="187" t="s">
        <v>446</v>
      </c>
      <c r="T4" s="187" t="s">
        <v>447</v>
      </c>
      <c r="U4" s="187" t="s">
        <v>455</v>
      </c>
      <c r="V4" s="187" t="s">
        <v>456</v>
      </c>
      <c r="W4" s="187" t="s">
        <v>457</v>
      </c>
      <c r="X4" s="187"/>
      <c r="Y4" s="187" t="s">
        <v>452</v>
      </c>
      <c r="Z4" s="187" t="s">
        <v>453</v>
      </c>
      <c r="AA4" s="187" t="s">
        <v>467</v>
      </c>
      <c r="AB4" s="187" t="s">
        <v>435</v>
      </c>
      <c r="AC4" s="187" t="s">
        <v>436</v>
      </c>
      <c r="AD4" s="187" t="s">
        <v>437</v>
      </c>
      <c r="AE4" s="187" t="s">
        <v>463</v>
      </c>
      <c r="AF4" s="187"/>
      <c r="AG4" s="187" t="s">
        <v>515</v>
      </c>
      <c r="AH4" s="187" t="s">
        <v>516</v>
      </c>
    </row>
    <row r="5" spans="1:34">
      <c r="M5" s="168"/>
      <c r="AH5" s="66">
        <f>(SUMPRODUCT(V6:$V$10,Y6:$Y$10)+SUMPRODUCT(W6:$W$10,Z6:$Z$10)+SUMPRODUCT(W6:$W$10,AA6:$AA$10)+SUMPRODUCT(U6:$U$10,AB6:$AB$10)+SUMPRODUCT(U6:$U$10,AC6:$AC$10)+SUMPRODUCT(V6:$V$10,AD6:$AD$10)+SUMPRODUCT(U6:$U$10,AE6:$AE$10)-$AG$6*SUMPRODUCT(U6:$U$10,Q6:$Q$10))/(U6*Q6)</f>
        <v>-697.82100789151809</v>
      </c>
    </row>
    <row r="6" spans="1:34">
      <c r="A6" s="16">
        <v>70</v>
      </c>
      <c r="B6" s="16">
        <v>1</v>
      </c>
      <c r="C6" s="185">
        <v>4.54</v>
      </c>
      <c r="D6" s="65">
        <v>0.12</v>
      </c>
      <c r="E6" s="65">
        <v>0.75</v>
      </c>
      <c r="F6" s="66">
        <v>100</v>
      </c>
      <c r="G6" s="66">
        <v>1</v>
      </c>
      <c r="H6" s="66">
        <v>50</v>
      </c>
      <c r="I6" s="65">
        <v>0.02</v>
      </c>
      <c r="J6" s="65">
        <v>0.06</v>
      </c>
      <c r="K6" s="66">
        <v>100000</v>
      </c>
      <c r="L6" s="66">
        <v>3000</v>
      </c>
      <c r="M6" s="176">
        <v>0</v>
      </c>
      <c r="N6" s="65">
        <f>+J6</f>
        <v>0.06</v>
      </c>
      <c r="O6" s="191">
        <f>+C6/1000</f>
        <v>4.5399999999999998E-3</v>
      </c>
      <c r="Q6" s="164">
        <v>1</v>
      </c>
      <c r="R6" s="164">
        <f>Q6*O6</f>
        <v>4.5399999999999998E-3</v>
      </c>
      <c r="S6" s="164">
        <f>(Q6-R6)*D6</f>
        <v>0.1194552</v>
      </c>
      <c r="T6" s="164">
        <f>+Q6-R6-S6</f>
        <v>0.87600480000000003</v>
      </c>
      <c r="U6" s="164">
        <v>1</v>
      </c>
      <c r="V6" s="164">
        <f>+(1+N6)^-0.5</f>
        <v>0.97128586235726422</v>
      </c>
      <c r="W6" s="164">
        <f>1/(1+N6)</f>
        <v>0.94339622641509424</v>
      </c>
      <c r="Y6" s="66">
        <f>+R6*K6</f>
        <v>454</v>
      </c>
      <c r="Z6" s="66">
        <f>+S6*M6</f>
        <v>0</v>
      </c>
      <c r="AA6" s="66">
        <v>0</v>
      </c>
      <c r="AB6" s="66">
        <f>E6*L6*Q6</f>
        <v>2250</v>
      </c>
      <c r="AC6" s="66">
        <f>+F6+G6*K6/1000</f>
        <v>200</v>
      </c>
      <c r="AD6" s="66">
        <f>+H6*Q6</f>
        <v>50</v>
      </c>
      <c r="AE6" s="66">
        <f>+I6*L6*Q6</f>
        <v>60</v>
      </c>
      <c r="AF6" s="66"/>
      <c r="AG6" s="66">
        <v>2000</v>
      </c>
      <c r="AH6" s="66">
        <f>(SUMPRODUCT(V7:$V$10,Y7:$Y$10)+SUMPRODUCT(W7:$W$10,Z7:$Z$10)+SUMPRODUCT(W7:$W$10,AA7:$AA$10)+SUMPRODUCT(U7:$U$10,AB7:$AB$10)+SUMPRODUCT(U7:$U$10,AC7:$AC$10)+SUMPRODUCT(V7:$V$10,AD7:$AD$10)+SUMPRODUCT(U7:$U$10,AE7:$AE$10)-$AG$6*SUMPRODUCT(U7:$U$10,Q7:$Q$10))/(U7*Q7)</f>
        <v>-2053.8586403530603</v>
      </c>
    </row>
    <row r="7" spans="1:34">
      <c r="A7" s="16">
        <f t="shared" ref="A7:B10" si="0">+A6+1</f>
        <v>71</v>
      </c>
      <c r="B7" s="16">
        <f t="shared" si="0"/>
        <v>2</v>
      </c>
      <c r="C7" s="185">
        <v>7.89</v>
      </c>
      <c r="D7" s="65">
        <v>0.08</v>
      </c>
      <c r="E7" s="65">
        <v>0.05</v>
      </c>
      <c r="F7" s="66">
        <v>0</v>
      </c>
      <c r="G7" s="66">
        <v>0</v>
      </c>
      <c r="H7" s="66">
        <v>50</v>
      </c>
      <c r="I7" s="65">
        <v>0.02</v>
      </c>
      <c r="J7" s="65">
        <v>0.06</v>
      </c>
      <c r="K7" s="66">
        <v>100000</v>
      </c>
      <c r="L7" s="66">
        <v>3000</v>
      </c>
      <c r="M7" s="176">
        <v>0</v>
      </c>
      <c r="N7" s="65">
        <f>+J7</f>
        <v>0.06</v>
      </c>
      <c r="O7" s="191">
        <f t="shared" ref="O7:O10" si="1">+C7/1000</f>
        <v>7.8899999999999994E-3</v>
      </c>
      <c r="Q7" s="164">
        <f>T6</f>
        <v>0.87600480000000003</v>
      </c>
      <c r="R7" s="164">
        <f>Q7*O7</f>
        <v>6.9116778719999997E-3</v>
      </c>
      <c r="S7" s="164">
        <f>(Q7-R7)*D7</f>
        <v>6.9527449770240002E-2</v>
      </c>
      <c r="T7" s="164">
        <f>+Q7-R7-S7</f>
        <v>0.79956567235775999</v>
      </c>
      <c r="U7" s="164">
        <f>+U6/(1+N6)</f>
        <v>0.94339622641509424</v>
      </c>
      <c r="V7" s="164">
        <f>+V6/(1+N6)^0.5/(1+N7)^0.5</f>
        <v>0.91630741731817389</v>
      </c>
      <c r="W7" s="164">
        <f>+W6/(1+N7)</f>
        <v>0.88999644001423983</v>
      </c>
      <c r="Y7" s="66">
        <f>+R7*K7</f>
        <v>691.16778720000002</v>
      </c>
      <c r="Z7" s="66">
        <f>+S7*M7</f>
        <v>0</v>
      </c>
      <c r="AA7" s="66">
        <v>0</v>
      </c>
      <c r="AB7" s="66">
        <f>E7*L7*Q7</f>
        <v>131.40072000000001</v>
      </c>
      <c r="AC7" s="66">
        <f>+F7+G7*K7/1000</f>
        <v>0</v>
      </c>
      <c r="AD7" s="66">
        <f>+H7*Q7</f>
        <v>43.800240000000002</v>
      </c>
      <c r="AE7" s="66">
        <f>+I7*L7*Q7</f>
        <v>52.560288</v>
      </c>
      <c r="AF7" s="66"/>
      <c r="AG7" s="66"/>
      <c r="AH7" s="66">
        <f>(SUMPRODUCT(V8:$V$10,Y8:$Y$10)+SUMPRODUCT(W8:$W$10,Z8:$Z$10)+SUMPRODUCT(W8:$W$10,AA8:$AA$10)+SUMPRODUCT(U8:$U$10,AB8:$AB$10)+SUMPRODUCT(U8:$U$10,AC8:$AC$10)+SUMPRODUCT(V8:$V$10,AD8:$AD$10)+SUMPRODUCT(U8:$U$10,AE8:$AE$10)-$AG$6*SUMPRODUCT(U8:$U$10,Q8:$Q$10))/(U8*Q8)</f>
        <v>-1252.8124375267093</v>
      </c>
    </row>
    <row r="8" spans="1:34">
      <c r="A8" s="16">
        <f t="shared" si="0"/>
        <v>72</v>
      </c>
      <c r="B8" s="16">
        <f t="shared" si="0"/>
        <v>3</v>
      </c>
      <c r="C8" s="185">
        <v>10.84</v>
      </c>
      <c r="D8" s="65">
        <v>0.08</v>
      </c>
      <c r="E8" s="65">
        <v>0.05</v>
      </c>
      <c r="F8" s="66">
        <v>0</v>
      </c>
      <c r="G8" s="66">
        <v>0</v>
      </c>
      <c r="H8" s="66">
        <v>50</v>
      </c>
      <c r="I8" s="65">
        <v>0.02</v>
      </c>
      <c r="J8" s="65">
        <v>0.06</v>
      </c>
      <c r="K8" s="66">
        <v>100000</v>
      </c>
      <c r="L8" s="66">
        <v>3000</v>
      </c>
      <c r="M8" s="176">
        <v>0</v>
      </c>
      <c r="N8" s="65">
        <f>+J8</f>
        <v>0.06</v>
      </c>
      <c r="O8" s="191">
        <f t="shared" si="1"/>
        <v>1.0840000000000001E-2</v>
      </c>
      <c r="Q8" s="164">
        <f>T7</f>
        <v>0.79956567235775999</v>
      </c>
      <c r="R8" s="164">
        <f>Q8*O8</f>
        <v>8.6672918883581185E-3</v>
      </c>
      <c r="S8" s="164">
        <f>(Q8-R8)*D8</f>
        <v>6.3271870437552155E-2</v>
      </c>
      <c r="T8" s="164">
        <f>+Q8-R8-S8</f>
        <v>0.72762651003184975</v>
      </c>
      <c r="U8" s="164">
        <f>+U7/(1+N7)</f>
        <v>0.88999644001423983</v>
      </c>
      <c r="V8" s="164">
        <f>+V7/(1+N7)^0.5/(1+N8)^0.5</f>
        <v>0.86444095973412638</v>
      </c>
      <c r="W8" s="164">
        <f>+W7/(1+N8)</f>
        <v>0.83961928303230171</v>
      </c>
      <c r="Y8" s="66">
        <f>+R8*K8</f>
        <v>866.7291888358119</v>
      </c>
      <c r="Z8" s="66">
        <f>+S8*M8</f>
        <v>0</v>
      </c>
      <c r="AA8" s="66">
        <v>0</v>
      </c>
      <c r="AB8" s="66">
        <f>E8*L8*Q8</f>
        <v>119.934850853664</v>
      </c>
      <c r="AC8" s="66">
        <f>+F8+G8*K8/1000</f>
        <v>0</v>
      </c>
      <c r="AD8" s="66">
        <f>+H8*Q8</f>
        <v>39.978283617887996</v>
      </c>
      <c r="AE8" s="66">
        <f>+I8*L8*Q8</f>
        <v>47.9739403414656</v>
      </c>
      <c r="AF8" s="66"/>
      <c r="AG8" s="66"/>
      <c r="AH8" s="66">
        <f>(SUMPRODUCT(V9:$V$10,Y9:$Y$10)+SUMPRODUCT(W9:$W$10,Z9:$Z$10)+SUMPRODUCT(W9:$W$10,AA9:$AA$10)+SUMPRODUCT(U9:$U$10,AB9:$AB$10)+SUMPRODUCT(U9:$U$10,AC9:$AC$10)+SUMPRODUCT(V9:$V$10,AD9:$AD$10)+SUMPRODUCT(U9:$U$10,AE9:$AE$10)-$AG$6*SUMPRODUCT(U9:$U$10,Q9:$Q$10))/(U9*Q9)</f>
        <v>-657.239302040903</v>
      </c>
    </row>
    <row r="9" spans="1:34">
      <c r="A9" s="16">
        <f t="shared" si="0"/>
        <v>73</v>
      </c>
      <c r="B9" s="16">
        <f t="shared" si="0"/>
        <v>4</v>
      </c>
      <c r="C9" s="185">
        <v>13.26</v>
      </c>
      <c r="D9" s="65">
        <v>0.08</v>
      </c>
      <c r="E9" s="65">
        <v>0.05</v>
      </c>
      <c r="F9" s="66">
        <v>0</v>
      </c>
      <c r="G9" s="66">
        <v>0</v>
      </c>
      <c r="H9" s="66">
        <v>50</v>
      </c>
      <c r="I9" s="65">
        <v>0.02</v>
      </c>
      <c r="J9" s="65">
        <v>0.06</v>
      </c>
      <c r="K9" s="66">
        <v>100000</v>
      </c>
      <c r="L9" s="66">
        <v>3000</v>
      </c>
      <c r="M9" s="176">
        <v>0</v>
      </c>
      <c r="N9" s="65">
        <f>+J9</f>
        <v>0.06</v>
      </c>
      <c r="O9" s="191">
        <f t="shared" si="1"/>
        <v>1.3259999999999999E-2</v>
      </c>
      <c r="Q9" s="164">
        <f>T8</f>
        <v>0.72762651003184975</v>
      </c>
      <c r="R9" s="164">
        <f>Q9*O9</f>
        <v>9.6483275230223268E-3</v>
      </c>
      <c r="S9" s="164">
        <f>(Q9-R9)*D9</f>
        <v>5.7438254600706194E-2</v>
      </c>
      <c r="T9" s="164">
        <f>+Q9-R9-S9</f>
        <v>0.66053992790812122</v>
      </c>
      <c r="U9" s="164">
        <f>+U8/(1+N8)</f>
        <v>0.83961928303230171</v>
      </c>
      <c r="V9" s="164">
        <f>+V8/(1+N8)^0.5/(1+N9)^0.5</f>
        <v>0.81551033937181738</v>
      </c>
      <c r="W9" s="164">
        <f>+W8/(1+N9)</f>
        <v>0.79209366323802044</v>
      </c>
      <c r="Y9" s="66">
        <f>+R9*K9</f>
        <v>964.83275230223273</v>
      </c>
      <c r="Z9" s="66">
        <f>+S9*M9</f>
        <v>0</v>
      </c>
      <c r="AA9" s="66">
        <v>0</v>
      </c>
      <c r="AB9" s="66">
        <f>E9*L9*Q9</f>
        <v>109.14397650477746</v>
      </c>
      <c r="AC9" s="66">
        <f>+F9+G9*K9/1000</f>
        <v>0</v>
      </c>
      <c r="AD9" s="66">
        <f>+H9*Q9</f>
        <v>36.381325501592485</v>
      </c>
      <c r="AE9" s="66">
        <f>+I9*L9*Q9</f>
        <v>43.657590601910982</v>
      </c>
      <c r="AF9" s="66"/>
      <c r="AG9" s="66"/>
      <c r="AH9" s="66">
        <f>(SUMPRODUCT(V10:$V$10,Y10:$Y$10)+SUMPRODUCT(W10:$W$10,Z10:$Z$10)+SUMPRODUCT(W10:$W$10,AA10:$AA$10)+SUMPRODUCT(U10:$U$10,AB10:$AB$10)+SUMPRODUCT(U10:$U$10,AC10:$AC$10)+SUMPRODUCT(V10:$V$10,AD10:$AD$10)+SUMPRODUCT(U10:$U$10,AE10:$AE$10)-$AG$6*SUMPRODUCT(U10:$U$10,Q10:$Q$10))/(U10*Q10)</f>
        <v>-237.88519195309098</v>
      </c>
    </row>
    <row r="10" spans="1:34">
      <c r="A10" s="16">
        <f t="shared" si="0"/>
        <v>74</v>
      </c>
      <c r="B10" s="16">
        <f t="shared" si="0"/>
        <v>5</v>
      </c>
      <c r="C10" s="185">
        <v>15.48</v>
      </c>
      <c r="D10" s="65">
        <v>0.08</v>
      </c>
      <c r="E10" s="65">
        <v>0.05</v>
      </c>
      <c r="F10" s="66">
        <v>0</v>
      </c>
      <c r="G10" s="66">
        <v>0</v>
      </c>
      <c r="H10" s="66">
        <v>50</v>
      </c>
      <c r="I10" s="65">
        <v>0.02</v>
      </c>
      <c r="J10" s="65">
        <v>0.06</v>
      </c>
      <c r="K10" s="66">
        <v>100000</v>
      </c>
      <c r="L10" s="66">
        <v>3000</v>
      </c>
      <c r="M10" s="176">
        <v>0</v>
      </c>
      <c r="N10" s="65">
        <f>+J10</f>
        <v>0.06</v>
      </c>
      <c r="O10" s="191">
        <f t="shared" si="1"/>
        <v>1.5480000000000001E-2</v>
      </c>
      <c r="Q10" s="164">
        <f>T9</f>
        <v>0.66053992790812122</v>
      </c>
      <c r="R10" s="164">
        <f>Q10*O10</f>
        <v>1.0225158084017716E-2</v>
      </c>
      <c r="S10" s="164">
        <f>(Q10-R10)*D10</f>
        <v>5.2025181585928282E-2</v>
      </c>
      <c r="T10" s="164">
        <f>+Q10-R10-S10</f>
        <v>0.59828958823817524</v>
      </c>
      <c r="U10" s="164">
        <f>+U9/(1+N9)</f>
        <v>0.79209366323802044</v>
      </c>
      <c r="V10" s="164">
        <f>+V9/(1+N9)^0.5/(1+N10)^0.5</f>
        <v>0.76934937676586557</v>
      </c>
      <c r="W10" s="164">
        <f>+W9/(1+N10)</f>
        <v>0.747258172866057</v>
      </c>
      <c r="Y10" s="66">
        <f>+R10*K10</f>
        <v>1022.5158084017717</v>
      </c>
      <c r="Z10" s="66">
        <f>+S10*M10</f>
        <v>0</v>
      </c>
      <c r="AA10" s="66">
        <v>0</v>
      </c>
      <c r="AB10" s="66">
        <f>E10*L10*Q10</f>
        <v>99.080989186218176</v>
      </c>
      <c r="AC10" s="66">
        <f>+F10+G10*K10/1000</f>
        <v>0</v>
      </c>
      <c r="AD10" s="66">
        <f>+H10*Q10</f>
        <v>33.026996395406059</v>
      </c>
      <c r="AE10" s="66">
        <f>+I10*L10*Q10</f>
        <v>39.63239567448727</v>
      </c>
      <c r="AF10" s="66"/>
      <c r="AG10" s="66"/>
      <c r="AH10" s="66">
        <v>0</v>
      </c>
    </row>
    <row r="11" spans="1:34">
      <c r="M11" s="168"/>
    </row>
    <row r="12" spans="1:34">
      <c r="M12" s="168"/>
    </row>
    <row r="13" spans="1:34">
      <c r="M13" s="168"/>
    </row>
    <row r="14" spans="1:34">
      <c r="M14" s="168"/>
    </row>
    <row r="15" spans="1:34">
      <c r="M15" s="168"/>
    </row>
    <row r="16" spans="1:34">
      <c r="M16" s="168"/>
    </row>
    <row r="17" spans="13:13">
      <c r="M17" s="168"/>
    </row>
    <row r="18" spans="13:13">
      <c r="M18" s="168"/>
    </row>
    <row r="19" spans="13:13">
      <c r="M19" s="168"/>
    </row>
    <row r="20" spans="13:13">
      <c r="M20" s="168"/>
    </row>
    <row r="21" spans="13:13">
      <c r="M21" s="168"/>
    </row>
    <row r="22" spans="13:13">
      <c r="M22" s="168"/>
    </row>
    <row r="23" spans="13:13">
      <c r="M23" s="168"/>
    </row>
    <row r="24" spans="13:13">
      <c r="M24" s="168"/>
    </row>
    <row r="25" spans="13:13">
      <c r="M25" s="168"/>
    </row>
  </sheetData>
  <mergeCells count="2">
    <mergeCell ref="A1:P1"/>
    <mergeCell ref="A2:P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dimension ref="A1:J57"/>
  <sheetViews>
    <sheetView workbookViewId="0">
      <selection activeCell="A2" sqref="A2:J2"/>
    </sheetView>
  </sheetViews>
  <sheetFormatPr defaultRowHeight="15"/>
  <cols>
    <col min="6" max="6" width="2.28515625" customWidth="1"/>
    <col min="7" max="7" width="18.28515625" customWidth="1"/>
    <col min="8" max="8" width="11.5703125" bestFit="1" customWidth="1"/>
    <col min="9" max="9" width="1.7109375" customWidth="1"/>
    <col min="10" max="10" width="11.5703125" bestFit="1" customWidth="1"/>
  </cols>
  <sheetData>
    <row r="1" spans="1:10" ht="18.75">
      <c r="A1" s="204" t="s">
        <v>607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0" ht="18.75">
      <c r="A2" s="204" t="s">
        <v>530</v>
      </c>
      <c r="B2" s="204"/>
      <c r="C2" s="204"/>
      <c r="D2" s="204"/>
      <c r="E2" s="204"/>
      <c r="F2" s="204"/>
      <c r="G2" s="204"/>
      <c r="H2" s="204"/>
      <c r="I2" s="204"/>
      <c r="J2" s="204"/>
    </row>
    <row r="3" spans="1:10" s="174" customFormat="1" ht="18.75">
      <c r="A3" s="182"/>
      <c r="B3" s="182"/>
      <c r="C3" s="182"/>
      <c r="D3" s="182"/>
      <c r="E3" s="182"/>
      <c r="F3" s="182"/>
      <c r="G3" s="182"/>
      <c r="H3" s="182"/>
      <c r="I3" s="182"/>
      <c r="J3" s="182"/>
    </row>
    <row r="4" spans="1:10" ht="30">
      <c r="A4" s="167" t="s">
        <v>4</v>
      </c>
      <c r="B4" s="192" t="s">
        <v>427</v>
      </c>
      <c r="C4" s="192" t="s">
        <v>529</v>
      </c>
      <c r="D4" s="192" t="s">
        <v>522</v>
      </c>
      <c r="E4" s="192" t="s">
        <v>432</v>
      </c>
      <c r="F4" s="192"/>
      <c r="G4" s="192"/>
      <c r="H4" s="192"/>
      <c r="I4" s="192"/>
      <c r="J4" s="167" t="s">
        <v>514</v>
      </c>
    </row>
    <row r="6" spans="1:10">
      <c r="A6" s="16">
        <v>70</v>
      </c>
      <c r="B6" s="16">
        <v>0</v>
      </c>
      <c r="C6" s="164">
        <v>2.5270000000000001E-2</v>
      </c>
      <c r="D6" s="164">
        <v>1</v>
      </c>
      <c r="E6" s="164">
        <f>1.05^-B6</f>
        <v>1</v>
      </c>
      <c r="G6" s="4" t="s">
        <v>472</v>
      </c>
      <c r="H6" s="66">
        <f>100000*SUMPRODUCT(D6:D56,C6:C56,E7:E57)/SUMPRODUCT(D6:D56,E6:E56)</f>
        <v>5647.6125252925976</v>
      </c>
      <c r="J6" s="66">
        <f>(100000*SUMPRODUCT(D6:$D$56,E7:$E$57,C6:$C$56)-$H$12*SUMPRODUCT(D6:$D$56,E6:$E$56))/(D6*E6)</f>
        <v>-6000.0000000000146</v>
      </c>
    </row>
    <row r="7" spans="1:10">
      <c r="A7" s="16">
        <f>+A6+1</f>
        <v>71</v>
      </c>
      <c r="B7" s="16">
        <f>+B6+1</f>
        <v>1</v>
      </c>
      <c r="C7" s="164">
        <v>2.7989999999999998E-2</v>
      </c>
      <c r="D7" s="164">
        <f>+D6*(1-C6)</f>
        <v>0.97472999999999999</v>
      </c>
      <c r="E7" s="164">
        <f t="shared" ref="E7:E57" si="0">1.05^-B7</f>
        <v>0.95238095238095233</v>
      </c>
      <c r="G7" s="4"/>
      <c r="H7" s="66"/>
      <c r="J7" s="66">
        <f>(100000*SUMPRODUCT(D7:$D$56,E8:$E$57,C7:$C$56)-$H$12*SUMPRODUCT(D7:$D$56,E7:$E$56))/(D7*E7)</f>
        <v>-2299.3108443870005</v>
      </c>
    </row>
    <row r="8" spans="1:10">
      <c r="A8" s="16">
        <f t="shared" ref="A8:B47" si="1">+A7+1</f>
        <v>72</v>
      </c>
      <c r="B8" s="16">
        <f t="shared" si="1"/>
        <v>2</v>
      </c>
      <c r="C8" s="164">
        <v>3.1170000000000003E-2</v>
      </c>
      <c r="D8" s="164">
        <f t="shared" ref="D8:D56" si="2">+D7*(1-C7)</f>
        <v>0.94744730730000004</v>
      </c>
      <c r="E8" s="164">
        <f t="shared" si="0"/>
        <v>0.90702947845804982</v>
      </c>
      <c r="G8" s="4" t="s">
        <v>473</v>
      </c>
      <c r="H8" s="66">
        <v>100000</v>
      </c>
      <c r="J8" s="66">
        <f>(100000*SUMPRODUCT(D8:$D$56,E9:$E$57,C8:$C$56)-$H$12*SUMPRODUCT(D8:$D$56,E8:$E$56))/(D8*E8)</f>
        <v>1412.0393350318675</v>
      </c>
    </row>
    <row r="9" spans="1:10">
      <c r="A9" s="16">
        <f t="shared" si="1"/>
        <v>73</v>
      </c>
      <c r="B9" s="16">
        <f t="shared" si="1"/>
        <v>3</v>
      </c>
      <c r="C9" s="164">
        <v>3.4520000000000002E-2</v>
      </c>
      <c r="D9" s="164">
        <f t="shared" si="2"/>
        <v>0.91791537473145901</v>
      </c>
      <c r="E9" s="164">
        <f t="shared" si="0"/>
        <v>0.86383759853147601</v>
      </c>
      <c r="G9" s="4"/>
      <c r="H9" s="66"/>
      <c r="J9" s="66">
        <f>(100000*SUMPRODUCT(D9:$D$56,E10:$E$57,C9:$C$56)-$H$12*SUMPRODUCT(D9:$D$56,E9:$E$56))/(D9*E9)</f>
        <v>5110.7356733731585</v>
      </c>
    </row>
    <row r="10" spans="1:10">
      <c r="A10" s="16">
        <f t="shared" si="1"/>
        <v>74</v>
      </c>
      <c r="B10" s="16">
        <f t="shared" si="1"/>
        <v>4</v>
      </c>
      <c r="C10" s="164">
        <v>3.8119999999999994E-2</v>
      </c>
      <c r="D10" s="164">
        <f t="shared" si="2"/>
        <v>0.88622893599572905</v>
      </c>
      <c r="E10" s="164">
        <f t="shared" si="0"/>
        <v>0.82270247479188197</v>
      </c>
      <c r="G10" s="4" t="s">
        <v>474</v>
      </c>
      <c r="H10" s="66">
        <f>0.01*H8+1.25*MIN(0.04*H8,H6)</f>
        <v>6000</v>
      </c>
      <c r="J10" s="66">
        <f>(100000*SUMPRODUCT(D10:$D$56,E11:$E$57,C10:$C$56)-$H$12*SUMPRODUCT(D10:$D$56,E10:$E$56))/(D10*E10)</f>
        <v>8803.9785367822078</v>
      </c>
    </row>
    <row r="11" spans="1:10">
      <c r="A11" s="16">
        <f t="shared" si="1"/>
        <v>75</v>
      </c>
      <c r="B11" s="16">
        <f t="shared" si="1"/>
        <v>5</v>
      </c>
      <c r="C11" s="164">
        <v>4.2040000000000001E-2</v>
      </c>
      <c r="D11" s="164">
        <f t="shared" si="2"/>
        <v>0.85244588895557183</v>
      </c>
      <c r="E11" s="164">
        <f t="shared" si="0"/>
        <v>0.78352616646845896</v>
      </c>
      <c r="G11" s="4"/>
      <c r="H11" s="66"/>
      <c r="J11" s="66">
        <f>(100000*SUMPRODUCT(D11:$D$56,E12:$E$57,C11:$C$56)-$H$12*SUMPRODUCT(D11:$D$56,E11:$E$56))/(D11*E11)</f>
        <v>12494.251054468306</v>
      </c>
    </row>
    <row r="12" spans="1:10">
      <c r="A12" s="16">
        <f t="shared" si="1"/>
        <v>76</v>
      </c>
      <c r="B12" s="16">
        <f t="shared" si="1"/>
        <v>6</v>
      </c>
      <c r="C12" s="164">
        <v>4.6460000000000001E-2</v>
      </c>
      <c r="D12" s="164">
        <f t="shared" si="2"/>
        <v>0.81660906378387965</v>
      </c>
      <c r="E12" s="164">
        <f t="shared" si="0"/>
        <v>0.74621539663662761</v>
      </c>
      <c r="G12" s="4" t="s">
        <v>475</v>
      </c>
      <c r="H12" s="66">
        <f>(100000*SUMPRODUCT(D6:D56,C6:C56,E7:E57)+H10)/SUMPRODUCT(D6:D56,E6:E56)</f>
        <v>6272.1835625244394</v>
      </c>
      <c r="J12" s="66">
        <f>(100000*SUMPRODUCT(D12:$D$56,E13:$E$57,C12:$C$56)-$H$12*SUMPRODUCT(D12:$D$56,E12:$E$56))/(D12*E12)</f>
        <v>16181.005833064401</v>
      </c>
    </row>
    <row r="13" spans="1:10">
      <c r="A13" s="16">
        <f t="shared" si="1"/>
        <v>77</v>
      </c>
      <c r="B13" s="16">
        <f t="shared" si="1"/>
        <v>7</v>
      </c>
      <c r="C13" s="164">
        <v>5.16E-2</v>
      </c>
      <c r="D13" s="164">
        <f t="shared" si="2"/>
        <v>0.77866940668048068</v>
      </c>
      <c r="E13" s="164">
        <f t="shared" si="0"/>
        <v>0.71068133013012147</v>
      </c>
      <c r="J13" s="66">
        <f>(100000*SUMPRODUCT(D13:$D$56,E14:$E$57,C13:$C$56)-$H$12*SUMPRODUCT(D13:$D$56,E13:$E$56))/(D13*E13)</f>
        <v>19852.181204111304</v>
      </c>
    </row>
    <row r="14" spans="1:10">
      <c r="A14" s="16">
        <f t="shared" si="1"/>
        <v>78</v>
      </c>
      <c r="B14" s="16">
        <f t="shared" si="1"/>
        <v>8</v>
      </c>
      <c r="C14" s="164">
        <v>5.7570000000000003E-2</v>
      </c>
      <c r="D14" s="164">
        <f t="shared" si="2"/>
        <v>0.73849006529576788</v>
      </c>
      <c r="E14" s="164">
        <f t="shared" si="0"/>
        <v>0.67683936202868722</v>
      </c>
      <c r="J14" s="66">
        <f>(100000*SUMPRODUCT(D14:$D$56,E15:$E$57,C14:$C$56)-$H$12*SUMPRODUCT(D14:$D$56,E14:$E$56))/(D14*E14)</f>
        <v>23482.268035604757</v>
      </c>
    </row>
    <row r="15" spans="1:10">
      <c r="A15" s="16">
        <f t="shared" si="1"/>
        <v>79</v>
      </c>
      <c r="B15" s="16">
        <f t="shared" si="1"/>
        <v>9</v>
      </c>
      <c r="C15" s="164">
        <v>6.4260000000000012E-2</v>
      </c>
      <c r="D15" s="164">
        <f t="shared" si="2"/>
        <v>0.69597519223669047</v>
      </c>
      <c r="E15" s="164">
        <f t="shared" si="0"/>
        <v>0.64460891621779726</v>
      </c>
      <c r="J15" s="66">
        <f>(100000*SUMPRODUCT(D15:$D$56,E16:$E$57,C15:$C$56)-$H$12*SUMPRODUCT(D15:$D$56,E15:$E$56))/(D15*E15)</f>
        <v>27041.981025684308</v>
      </c>
    </row>
    <row r="16" spans="1:10">
      <c r="A16" s="16">
        <f t="shared" si="1"/>
        <v>80</v>
      </c>
      <c r="B16" s="16">
        <f t="shared" si="1"/>
        <v>10</v>
      </c>
      <c r="C16" s="164">
        <v>7.1719999999999992E-2</v>
      </c>
      <c r="D16" s="164">
        <f t="shared" si="2"/>
        <v>0.65125182638356072</v>
      </c>
      <c r="E16" s="164">
        <f t="shared" si="0"/>
        <v>0.61391325354075932</v>
      </c>
      <c r="J16" s="66">
        <f>(100000*SUMPRODUCT(D16:$D$56,E17:$E$57,C16:$C$56)-$H$12*SUMPRODUCT(D16:$D$56,E16:$E$56))/(D16*E16)</f>
        <v>30514.750697436437</v>
      </c>
    </row>
    <row r="17" spans="1:10">
      <c r="A17" s="16">
        <f t="shared" si="1"/>
        <v>81</v>
      </c>
      <c r="B17" s="16">
        <f t="shared" si="1"/>
        <v>11</v>
      </c>
      <c r="C17" s="164">
        <v>7.9829999999999998E-2</v>
      </c>
      <c r="D17" s="164">
        <f t="shared" si="2"/>
        <v>0.60454404539533169</v>
      </c>
      <c r="E17" s="164">
        <f t="shared" si="0"/>
        <v>0.5846792890864374</v>
      </c>
      <c r="J17" s="66">
        <f>(100000*SUMPRODUCT(D17:$D$56,E18:$E$57,C17:$C$56)-$H$12*SUMPRODUCT(D17:$D$56,E17:$E$56))/(D17*E17)</f>
        <v>33884.475560131592</v>
      </c>
    </row>
    <row r="18" spans="1:10">
      <c r="A18" s="16">
        <f t="shared" si="1"/>
        <v>82</v>
      </c>
      <c r="B18" s="16">
        <f t="shared" si="1"/>
        <v>12</v>
      </c>
      <c r="C18" s="164">
        <v>8.8419999999999999E-2</v>
      </c>
      <c r="D18" s="164">
        <f t="shared" si="2"/>
        <v>0.55628329425142242</v>
      </c>
      <c r="E18" s="164">
        <f t="shared" si="0"/>
        <v>0.5568374181775595</v>
      </c>
      <c r="J18" s="66">
        <f>(100000*SUMPRODUCT(D18:$D$56,E19:$E$57,C18:$C$56)-$H$12*SUMPRODUCT(D18:$D$56,E18:$E$56))/(D18*E18)</f>
        <v>37146.931630882144</v>
      </c>
    </row>
    <row r="19" spans="1:10">
      <c r="A19" s="16">
        <f t="shared" si="1"/>
        <v>83</v>
      </c>
      <c r="B19" s="16">
        <f t="shared" si="1"/>
        <v>13</v>
      </c>
      <c r="C19" s="164">
        <v>9.7799999999999998E-2</v>
      </c>
      <c r="D19" s="164">
        <f t="shared" si="2"/>
        <v>0.50709672537371164</v>
      </c>
      <c r="E19" s="164">
        <f t="shared" si="0"/>
        <v>0.53032135064529462</v>
      </c>
      <c r="J19" s="66">
        <f>(100000*SUMPRODUCT(D19:$D$56,E20:$E$57,C19:$C$56)-$H$12*SUMPRODUCT(D19:$D$56,E19:$E$56))/(D19*E19)</f>
        <v>40312.502416767522</v>
      </c>
    </row>
    <row r="20" spans="1:10">
      <c r="A20" s="16">
        <f t="shared" si="1"/>
        <v>84</v>
      </c>
      <c r="B20" s="16">
        <f t="shared" si="1"/>
        <v>14</v>
      </c>
      <c r="C20" s="164">
        <v>0.10823000000000001</v>
      </c>
      <c r="D20" s="164">
        <f t="shared" si="2"/>
        <v>0.45750266563216263</v>
      </c>
      <c r="E20" s="164">
        <f t="shared" si="0"/>
        <v>0.50506795299551888</v>
      </c>
      <c r="J20" s="66">
        <f>(100000*SUMPRODUCT(D20:$D$56,E21:$E$57,C20:$C$56)-$H$12*SUMPRODUCT(D20:$D$56,E20:$E$56))/(D20*E20)</f>
        <v>43376.103168096357</v>
      </c>
    </row>
    <row r="21" spans="1:10">
      <c r="A21" s="16">
        <f t="shared" si="1"/>
        <v>85</v>
      </c>
      <c r="B21" s="16">
        <f t="shared" si="1"/>
        <v>15</v>
      </c>
      <c r="C21" s="164">
        <v>0.11982999999999999</v>
      </c>
      <c r="D21" s="164">
        <f t="shared" si="2"/>
        <v>0.40798715213079367</v>
      </c>
      <c r="E21" s="164">
        <f t="shared" si="0"/>
        <v>0.48101709809097021</v>
      </c>
      <c r="J21" s="66">
        <f>(100000*SUMPRODUCT(D21:$D$56,E22:$E$57,C21:$C$56)-$H$12*SUMPRODUCT(D21:$D$56,E21:$E$56))/(D21*E21)</f>
        <v>46321.025676073252</v>
      </c>
    </row>
    <row r="22" spans="1:10">
      <c r="A22" s="16">
        <f t="shared" si="1"/>
        <v>86</v>
      </c>
      <c r="B22" s="16">
        <f t="shared" si="1"/>
        <v>16</v>
      </c>
      <c r="C22" s="164">
        <v>0.13259000000000001</v>
      </c>
      <c r="D22" s="164">
        <f t="shared" si="2"/>
        <v>0.35909805169096065</v>
      </c>
      <c r="E22" s="164">
        <f t="shared" si="0"/>
        <v>0.45811152199140021</v>
      </c>
      <c r="J22" s="66">
        <f>(100000*SUMPRODUCT(D22:$D$56,E23:$E$57,C22:$C$56)-$H$12*SUMPRODUCT(D22:$D$56,E22:$E$56))/(D22*E22)</f>
        <v>49126.725178689994</v>
      </c>
    </row>
    <row r="23" spans="1:10">
      <c r="A23" s="16">
        <f t="shared" si="1"/>
        <v>87</v>
      </c>
      <c r="B23" s="16">
        <f t="shared" si="1"/>
        <v>17</v>
      </c>
      <c r="C23" s="164">
        <v>0.14637999999999998</v>
      </c>
      <c r="D23" s="164">
        <f t="shared" si="2"/>
        <v>0.31148524101725616</v>
      </c>
      <c r="E23" s="164">
        <f t="shared" si="0"/>
        <v>0.43629668761085727</v>
      </c>
      <c r="J23" s="66">
        <f>(100000*SUMPRODUCT(D23:$D$56,E24:$E$57,C23:$C$56)-$H$12*SUMPRODUCT(D23:$D$56,E23:$E$56))/(D23*E23)</f>
        <v>51774.655789390446</v>
      </c>
    </row>
    <row r="24" spans="1:10">
      <c r="A24" s="16">
        <f t="shared" si="1"/>
        <v>88</v>
      </c>
      <c r="B24" s="16">
        <f t="shared" si="1"/>
        <v>18</v>
      </c>
      <c r="C24" s="164">
        <v>0.16103999999999999</v>
      </c>
      <c r="D24" s="164">
        <f t="shared" si="2"/>
        <v>0.26589003143715023</v>
      </c>
      <c r="E24" s="164">
        <f t="shared" si="0"/>
        <v>0.41552065486748313</v>
      </c>
      <c r="J24" s="66">
        <f>(100000*SUMPRODUCT(D24:$D$56,E25:$E$57,C24:$C$56)-$H$12*SUMPRODUCT(D24:$D$56,E24:$E$56))/(D24*E24)</f>
        <v>54252.690095722457</v>
      </c>
    </row>
    <row r="25" spans="1:10">
      <c r="A25" s="16">
        <f t="shared" si="1"/>
        <v>89</v>
      </c>
      <c r="B25" s="16">
        <f t="shared" si="1"/>
        <v>19</v>
      </c>
      <c r="C25" s="164">
        <v>0.17641999999999999</v>
      </c>
      <c r="D25" s="164">
        <f t="shared" si="2"/>
        <v>0.22307110077451156</v>
      </c>
      <c r="E25" s="164">
        <f t="shared" si="0"/>
        <v>0.39573395701665059</v>
      </c>
      <c r="J25" s="66">
        <f>(100000*SUMPRODUCT(D25:$D$56,E26:$E$57,C25:$C$56)-$H$12*SUMPRODUCT(D25:$D$56,E25:$E$56))/(D25*E25)</f>
        <v>56554.68358581965</v>
      </c>
    </row>
    <row r="26" spans="1:10">
      <c r="A26" s="16">
        <f t="shared" si="1"/>
        <v>90</v>
      </c>
      <c r="B26" s="16">
        <f t="shared" si="1"/>
        <v>20</v>
      </c>
      <c r="C26" s="164">
        <v>0.19174000000000002</v>
      </c>
      <c r="D26" s="164">
        <f t="shared" si="2"/>
        <v>0.18371689717587222</v>
      </c>
      <c r="E26" s="164">
        <f t="shared" si="0"/>
        <v>0.37688948287300061</v>
      </c>
      <c r="J26" s="66">
        <f>(100000*SUMPRODUCT(D26:$D$56,E27:$E$57,C26:$C$56)-$H$12*SUMPRODUCT(D26:$D$56,E26:$E$56))/(D26*E26)</f>
        <v>58678.222523326578</v>
      </c>
    </row>
    <row r="27" spans="1:10">
      <c r="A27" s="16">
        <f t="shared" si="1"/>
        <v>91</v>
      </c>
      <c r="B27" s="16">
        <f t="shared" si="1"/>
        <v>21</v>
      </c>
      <c r="C27" s="164">
        <v>0.20682</v>
      </c>
      <c r="D27" s="164">
        <f t="shared" si="2"/>
        <v>0.14849101931137049</v>
      </c>
      <c r="E27" s="164">
        <f t="shared" si="0"/>
        <v>0.35894236464095297</v>
      </c>
      <c r="J27" s="66">
        <f>(100000*SUMPRODUCT(D27:$D$56,E28:$E$57,C27:$C$56)-$H$12*SUMPRODUCT(D27:$D$56,E27:$E$56))/(D27*E27)</f>
        <v>60653.658958928529</v>
      </c>
    </row>
    <row r="28" spans="1:10">
      <c r="A28" s="16">
        <f t="shared" si="1"/>
        <v>92</v>
      </c>
      <c r="B28" s="16">
        <f t="shared" si="1"/>
        <v>22</v>
      </c>
      <c r="C28" s="164">
        <v>0.22262000000000001</v>
      </c>
      <c r="D28" s="164">
        <f t="shared" si="2"/>
        <v>0.11778010669739285</v>
      </c>
      <c r="E28" s="164">
        <f t="shared" si="0"/>
        <v>0.3418498710866219</v>
      </c>
      <c r="J28" s="66">
        <f>(100000*SUMPRODUCT(D28:$D$56,E29:$E$57,C28:$C$56)-$H$12*SUMPRODUCT(D28:$D$56,E28:$E$56))/(D28*E28)</f>
        <v>62520.656909561018</v>
      </c>
    </row>
    <row r="29" spans="1:10">
      <c r="A29" s="16">
        <f t="shared" si="1"/>
        <v>93</v>
      </c>
      <c r="B29" s="16">
        <f t="shared" si="1"/>
        <v>23</v>
      </c>
      <c r="C29" s="164">
        <v>0.23927999999999999</v>
      </c>
      <c r="D29" s="164">
        <f t="shared" si="2"/>
        <v>9.1559899344419243E-2</v>
      </c>
      <c r="E29" s="164">
        <f t="shared" si="0"/>
        <v>0.32557130579678267</v>
      </c>
      <c r="J29" s="66">
        <f>(100000*SUMPRODUCT(D29:$D$56,E30:$E$57,C29:$C$56)-$H$12*SUMPRODUCT(D29:$D$56,E29:$E$56))/(D29*E29)</f>
        <v>64280.638163690521</v>
      </c>
    </row>
    <row r="30" spans="1:10">
      <c r="A30" s="16">
        <f t="shared" si="1"/>
        <v>94</v>
      </c>
      <c r="B30" s="16">
        <f t="shared" si="1"/>
        <v>24</v>
      </c>
      <c r="C30" s="164">
        <v>0.25683</v>
      </c>
      <c r="D30" s="164">
        <f t="shared" si="2"/>
        <v>6.9651446629286615E-2</v>
      </c>
      <c r="E30" s="164">
        <f t="shared" si="0"/>
        <v>0.31006791028265024</v>
      </c>
      <c r="J30" s="66">
        <f>(100000*SUMPRODUCT(D30:$D$56,E31:$E$57,C30:$C$56)-$H$12*SUMPRODUCT(D30:$D$56,E30:$E$56))/(D30*E30)</f>
        <v>65927.624898156588</v>
      </c>
    </row>
    <row r="31" spans="1:10">
      <c r="A31" s="16">
        <f t="shared" si="1"/>
        <v>95</v>
      </c>
      <c r="B31" s="16">
        <f t="shared" si="1"/>
        <v>25</v>
      </c>
      <c r="C31" s="164">
        <v>0.27420999999999995</v>
      </c>
      <c r="D31" s="164">
        <f t="shared" si="2"/>
        <v>5.1762865591486934E-2</v>
      </c>
      <c r="E31" s="164">
        <f t="shared" si="0"/>
        <v>0.29530277169776209</v>
      </c>
      <c r="J31" s="66">
        <f>(100000*SUMPRODUCT(D31:$D$56,E32:$E$57,C31:$C$56)-$H$12*SUMPRODUCT(D31:$D$56,E31:$E$56))/(D31*E31)</f>
        <v>67449.976295753499</v>
      </c>
    </row>
    <row r="32" spans="1:10">
      <c r="A32" s="16">
        <f t="shared" si="1"/>
        <v>96</v>
      </c>
      <c r="B32" s="16">
        <f t="shared" si="1"/>
        <v>26</v>
      </c>
      <c r="C32" s="164">
        <v>0.29117999999999999</v>
      </c>
      <c r="D32" s="164">
        <f t="shared" si="2"/>
        <v>3.7568970217645305E-2</v>
      </c>
      <c r="E32" s="164">
        <f t="shared" si="0"/>
        <v>0.28124073495024959</v>
      </c>
      <c r="J32" s="66">
        <f>(100000*SUMPRODUCT(D32:$D$56,E33:$E$57,C32:$C$56)-$H$12*SUMPRODUCT(D32:$D$56,E32:$E$56))/(D32*E32)</f>
        <v>68872.907936444157</v>
      </c>
    </row>
    <row r="33" spans="1:10">
      <c r="A33" s="16">
        <f t="shared" si="1"/>
        <v>97</v>
      </c>
      <c r="B33" s="16">
        <f t="shared" si="1"/>
        <v>27</v>
      </c>
      <c r="C33" s="164">
        <v>0.30925999999999998</v>
      </c>
      <c r="D33" s="164">
        <f t="shared" si="2"/>
        <v>2.6629637469671345E-2</v>
      </c>
      <c r="E33" s="164">
        <f t="shared" si="0"/>
        <v>0.2678483190002377</v>
      </c>
      <c r="J33" s="66">
        <f>(100000*SUMPRODUCT(D33:$D$56,E34:$E$57,C33:$C$56)-$H$12*SUMPRODUCT(D33:$D$56,E33:$E$56))/(D33*E33)</f>
        <v>70235.526754207036</v>
      </c>
    </row>
    <row r="34" spans="1:10">
      <c r="A34" s="16">
        <f t="shared" si="1"/>
        <v>98</v>
      </c>
      <c r="B34" s="16">
        <f t="shared" si="1"/>
        <v>28</v>
      </c>
      <c r="C34" s="164">
        <v>0.32854</v>
      </c>
      <c r="D34" s="164">
        <f t="shared" si="2"/>
        <v>1.8394155785800784E-2</v>
      </c>
      <c r="E34" s="164">
        <f t="shared" si="0"/>
        <v>0.25509363714308358</v>
      </c>
      <c r="J34" s="66">
        <f>(100000*SUMPRODUCT(D34:$D$56,E35:$E$57,C34:$C$56)-$H$12*SUMPRODUCT(D34:$D$56,E34:$E$56))/(D34*E34)</f>
        <v>71527.775765943807</v>
      </c>
    </row>
    <row r="35" spans="1:10">
      <c r="A35" s="16">
        <f t="shared" si="1"/>
        <v>99</v>
      </c>
      <c r="B35" s="16">
        <f t="shared" si="1"/>
        <v>29</v>
      </c>
      <c r="C35" s="164">
        <v>0.34911000000000003</v>
      </c>
      <c r="D35" s="164">
        <f t="shared" si="2"/>
        <v>1.2350939843933794E-2</v>
      </c>
      <c r="E35" s="164">
        <f t="shared" si="0"/>
        <v>0.24294632108865097</v>
      </c>
      <c r="J35" s="66">
        <f>(100000*SUMPRODUCT(D35:$D$56,E36:$E$57,C35:$C$56)-$H$12*SUMPRODUCT(D35:$D$56,E35:$E$56))/(D35*E35)</f>
        <v>72731.000051963973</v>
      </c>
    </row>
    <row r="36" spans="1:10">
      <c r="A36" s="16">
        <f t="shared" si="1"/>
        <v>100</v>
      </c>
      <c r="B36" s="16">
        <f t="shared" si="1"/>
        <v>30</v>
      </c>
      <c r="C36" s="164">
        <v>0.36875999999999998</v>
      </c>
      <c r="D36" s="164">
        <f t="shared" si="2"/>
        <v>8.0391032350180663E-3</v>
      </c>
      <c r="E36" s="164">
        <f t="shared" si="0"/>
        <v>0.23137744865585813</v>
      </c>
      <c r="J36" s="66">
        <f>(100000*SUMPRODUCT(D36:$D$56,E37:$E$57,C36:$C$56)-$H$12*SUMPRODUCT(D36:$D$56,E36:$E$56))/(D36*E36)</f>
        <v>73810.233365411696</v>
      </c>
    </row>
    <row r="37" spans="1:10">
      <c r="A37" s="16">
        <f t="shared" si="1"/>
        <v>101</v>
      </c>
      <c r="B37" s="16">
        <f t="shared" si="1"/>
        <v>31</v>
      </c>
      <c r="C37" s="164">
        <v>0.38618999999999998</v>
      </c>
      <c r="D37" s="164">
        <f t="shared" si="2"/>
        <v>5.0746035260728047E-3</v>
      </c>
      <c r="E37" s="164">
        <f t="shared" si="0"/>
        <v>0.220359474910341</v>
      </c>
      <c r="J37" s="66">
        <f>(100000*SUMPRODUCT(D37:$D$56,E38:$E$57,C37:$C$56)-$H$12*SUMPRODUCT(D37:$D$56,E37:$E$56))/(D37*E37)</f>
        <v>74790.155526159593</v>
      </c>
    </row>
    <row r="38" spans="1:10">
      <c r="A38" s="16">
        <f t="shared" si="1"/>
        <v>102</v>
      </c>
      <c r="B38" s="16">
        <f t="shared" si="1"/>
        <v>32</v>
      </c>
      <c r="C38" s="164">
        <v>0.40473000000000003</v>
      </c>
      <c r="D38" s="164">
        <f t="shared" si="2"/>
        <v>3.1148423903387479E-3</v>
      </c>
      <c r="E38" s="164">
        <f t="shared" si="0"/>
        <v>0.20986616658127716</v>
      </c>
      <c r="J38" s="66">
        <f>(100000*SUMPRODUCT(D38:$D$56,E39:$E$57,C38:$C$56)-$H$12*SUMPRODUCT(D38:$D$56,E38:$E$56))/(D38*E38)</f>
        <v>75750.567835516136</v>
      </c>
    </row>
    <row r="39" spans="1:10">
      <c r="A39" s="16">
        <f t="shared" si="1"/>
        <v>103</v>
      </c>
      <c r="B39" s="16">
        <f t="shared" si="1"/>
        <v>33</v>
      </c>
      <c r="C39" s="164">
        <v>0.42443999999999998</v>
      </c>
      <c r="D39" s="164">
        <f t="shared" si="2"/>
        <v>1.8541722296969464E-3</v>
      </c>
      <c r="E39" s="164">
        <f t="shared" si="0"/>
        <v>0.19987253960121634</v>
      </c>
      <c r="J39" s="66">
        <f>(100000*SUMPRODUCT(D39:$D$56,E40:$E$57,C39:$C$56)-$H$12*SUMPRODUCT(D39:$D$56,E39:$E$56))/(D39*E39)</f>
        <v>76689.382915219321</v>
      </c>
    </row>
    <row r="40" spans="1:10">
      <c r="A40" s="16">
        <f t="shared" si="1"/>
        <v>104</v>
      </c>
      <c r="B40" s="16">
        <f t="shared" si="1"/>
        <v>34</v>
      </c>
      <c r="C40" s="164">
        <v>0.44527</v>
      </c>
      <c r="D40" s="164">
        <f t="shared" si="2"/>
        <v>1.0671873685243747E-3</v>
      </c>
      <c r="E40" s="164">
        <f t="shared" si="0"/>
        <v>0.19035479962020604</v>
      </c>
      <c r="J40" s="66">
        <f>(100000*SUMPRODUCT(D40:$D$56,E41:$E$57,C40:$C$56)-$H$12*SUMPRODUCT(D40:$D$56,E40:$E$56))/(D40*E40)</f>
        <v>77603.802907830526</v>
      </c>
    </row>
    <row r="41" spans="1:10">
      <c r="A41" s="16">
        <f t="shared" si="1"/>
        <v>105</v>
      </c>
      <c r="B41" s="16">
        <f t="shared" si="1"/>
        <v>35</v>
      </c>
      <c r="C41" s="164">
        <v>0.46720999999999996</v>
      </c>
      <c r="D41" s="164">
        <f t="shared" si="2"/>
        <v>5.9200084894152631E-4</v>
      </c>
      <c r="E41" s="164">
        <f t="shared" si="0"/>
        <v>0.18129028535257716</v>
      </c>
      <c r="J41" s="66">
        <f>(100000*SUMPRODUCT(D41:$D$56,E42:$E$57,C41:$C$56)-$H$12*SUMPRODUCT(D41:$D$56,E41:$E$56))/(D41*E41)</f>
        <v>78493.656001789568</v>
      </c>
    </row>
    <row r="42" spans="1:10">
      <c r="A42" s="16">
        <f t="shared" si="1"/>
        <v>106</v>
      </c>
      <c r="B42" s="16">
        <f t="shared" si="1"/>
        <v>36</v>
      </c>
      <c r="C42" s="164">
        <v>0.49049999999999999</v>
      </c>
      <c r="D42" s="164">
        <f t="shared" si="2"/>
        <v>3.1541213230755586E-4</v>
      </c>
      <c r="E42" s="164">
        <f t="shared" si="0"/>
        <v>0.17265741462150208</v>
      </c>
      <c r="J42" s="66">
        <f>(100000*SUMPRODUCT(D42:$D$56,E43:$E$57,C42:$C$56)-$H$12*SUMPRODUCT(D42:$D$56,E42:$E$56))/(D42*E42)</f>
        <v>79361.721395915272</v>
      </c>
    </row>
    <row r="43" spans="1:10">
      <c r="A43" s="16">
        <f t="shared" si="1"/>
        <v>107</v>
      </c>
      <c r="B43" s="16">
        <f t="shared" si="1"/>
        <v>37</v>
      </c>
      <c r="C43" s="164">
        <v>0.51521000000000006</v>
      </c>
      <c r="D43" s="164">
        <f t="shared" si="2"/>
        <v>1.6070248141069972E-4</v>
      </c>
      <c r="E43" s="164">
        <f t="shared" si="0"/>
        <v>0.1644356329728591</v>
      </c>
      <c r="J43" s="66">
        <f>(100000*SUMPRODUCT(D43:$D$56,E44:$E$57,C43:$C$56)-$H$12*SUMPRODUCT(D43:$D$56,E43:$E$56))/(D43*E43)</f>
        <v>80207.262426617643</v>
      </c>
    </row>
    <row r="44" spans="1:10">
      <c r="A44" s="16">
        <f t="shared" si="1"/>
        <v>108</v>
      </c>
      <c r="B44" s="16">
        <f t="shared" si="1"/>
        <v>38</v>
      </c>
      <c r="C44" s="164">
        <v>0.54142999999999997</v>
      </c>
      <c r="D44" s="164">
        <f t="shared" si="2"/>
        <v>7.7906955963093105E-5</v>
      </c>
      <c r="E44" s="164">
        <f t="shared" si="0"/>
        <v>0.15660536473605632</v>
      </c>
      <c r="J44" s="66">
        <f>(100000*SUMPRODUCT(D44:$D$56,E45:$E$57,C44:$C$56)-$H$12*SUMPRODUCT(D44:$D$56,E44:$E$56))/(D44*E44)</f>
        <v>81029.761935269213</v>
      </c>
    </row>
    <row r="45" spans="1:10">
      <c r="A45" s="16">
        <f t="shared" si="1"/>
        <v>109</v>
      </c>
      <c r="B45" s="16">
        <f t="shared" si="1"/>
        <v>39</v>
      </c>
      <c r="C45" s="164">
        <v>0.56922000000000006</v>
      </c>
      <c r="D45" s="164">
        <f t="shared" si="2"/>
        <v>3.5725792795995608E-5</v>
      </c>
      <c r="E45" s="164">
        <f t="shared" si="0"/>
        <v>0.14914796641529171</v>
      </c>
      <c r="J45" s="66">
        <f>(100000*SUMPRODUCT(D45:$D$56,E46:$E$57,C45:$C$56)-$H$12*SUMPRODUCT(D45:$D$56,E45:$E$56))/(D45*E45)</f>
        <v>81828.385574030894</v>
      </c>
    </row>
    <row r="46" spans="1:10">
      <c r="A46" s="16">
        <f t="shared" si="1"/>
        <v>110</v>
      </c>
      <c r="B46" s="16">
        <f t="shared" si="1"/>
        <v>40</v>
      </c>
      <c r="C46" s="164">
        <v>0.59865000000000002</v>
      </c>
      <c r="D46" s="164">
        <f t="shared" si="2"/>
        <v>1.5389957020658987E-5</v>
      </c>
      <c r="E46" s="164">
        <f t="shared" si="0"/>
        <v>0.14204568230027784</v>
      </c>
      <c r="J46" s="66">
        <f>(100000*SUMPRODUCT(D46:$D$56,E47:$E$57,C46:$C$56)-$H$12*SUMPRODUCT(D46:$D$56,E46:$E$56))/(D46*E46)</f>
        <v>82602.715059619979</v>
      </c>
    </row>
    <row r="47" spans="1:10">
      <c r="A47" s="16">
        <f t="shared" si="1"/>
        <v>111</v>
      </c>
      <c r="B47" s="16">
        <f t="shared" si="1"/>
        <v>41</v>
      </c>
      <c r="C47" s="164">
        <v>0.62983</v>
      </c>
      <c r="D47" s="164">
        <f t="shared" si="2"/>
        <v>6.1767592502414841E-6</v>
      </c>
      <c r="E47" s="164">
        <f t="shared" si="0"/>
        <v>0.13528160219074079</v>
      </c>
      <c r="J47" s="66">
        <f>(100000*SUMPRODUCT(D47:$D$56,E48:$E$57,C47:$C$56)-$H$12*SUMPRODUCT(D47:$D$56,E47:$E$56))/(D47*E47)</f>
        <v>83352.793206058675</v>
      </c>
    </row>
    <row r="48" spans="1:10">
      <c r="A48" s="16">
        <f t="shared" ref="A48:A56" si="3">+A47+1</f>
        <v>112</v>
      </c>
      <c r="B48" s="16">
        <f t="shared" ref="B48:B56" si="4">+B47+1</f>
        <v>42</v>
      </c>
      <c r="C48" s="164">
        <v>0.66283000000000003</v>
      </c>
      <c r="D48" s="164">
        <f t="shared" si="2"/>
        <v>2.2864509716618904E-6</v>
      </c>
      <c r="E48" s="164">
        <f t="shared" si="0"/>
        <v>0.12883962113403885</v>
      </c>
      <c r="J48" s="66">
        <f>(100000*SUMPRODUCT(D48:$D$56,E49:$E$57,C48:$C$56)-$H$12*SUMPRODUCT(D48:$D$56,E48:$E$56))/(D48*E48)</f>
        <v>84078.195442667638</v>
      </c>
    </row>
    <row r="49" spans="1:10">
      <c r="A49" s="16">
        <f t="shared" si="3"/>
        <v>113</v>
      </c>
      <c r="B49" s="16">
        <f t="shared" si="4"/>
        <v>43</v>
      </c>
      <c r="C49" s="164">
        <v>0.69774999999999998</v>
      </c>
      <c r="D49" s="164">
        <f t="shared" si="2"/>
        <v>7.7092267411523945E-7</v>
      </c>
      <c r="E49" s="164">
        <f t="shared" si="0"/>
        <v>0.12270440108003698</v>
      </c>
      <c r="J49" s="66">
        <f>(100000*SUMPRODUCT(D49:$D$56,E50:$E$57,C49:$C$56)-$H$12*SUMPRODUCT(D49:$D$56,E49:$E$56))/(D49*E49)</f>
        <v>84778.888855626807</v>
      </c>
    </row>
    <row r="50" spans="1:10">
      <c r="A50" s="16">
        <f t="shared" si="3"/>
        <v>114</v>
      </c>
      <c r="B50" s="16">
        <f t="shared" si="4"/>
        <v>44</v>
      </c>
      <c r="C50" s="164">
        <v>0.73465000000000003</v>
      </c>
      <c r="D50" s="164">
        <f t="shared" si="2"/>
        <v>2.3301137825133113E-7</v>
      </c>
      <c r="E50" s="164">
        <f t="shared" si="0"/>
        <v>0.11686133436193999</v>
      </c>
      <c r="J50" s="66">
        <f>(100000*SUMPRODUCT(D50:$D$56,E51:$E$57,C50:$C$56)-$H$12*SUMPRODUCT(D50:$D$56,E50:$E$56))/(D50*E50)</f>
        <v>85454.511295479839</v>
      </c>
    </row>
    <row r="51" spans="1:10">
      <c r="A51" s="16">
        <f t="shared" si="3"/>
        <v>115</v>
      </c>
      <c r="B51" s="16">
        <f t="shared" si="4"/>
        <v>45</v>
      </c>
      <c r="C51" s="164">
        <v>0.77363000000000004</v>
      </c>
      <c r="D51" s="164">
        <f t="shared" si="2"/>
        <v>6.182956921899071E-8</v>
      </c>
      <c r="E51" s="164">
        <f t="shared" si="0"/>
        <v>0.1112965089161333</v>
      </c>
      <c r="J51" s="66">
        <f>(100000*SUMPRODUCT(D51:$D$56,E52:$E$57,C51:$C$56)-$H$12*SUMPRODUCT(D51:$D$56,E51:$E$56))/(D51*E51)</f>
        <v>86105.25570342764</v>
      </c>
    </row>
    <row r="52" spans="1:10">
      <c r="A52" s="16">
        <f t="shared" si="3"/>
        <v>116</v>
      </c>
      <c r="B52" s="16">
        <f t="shared" si="4"/>
        <v>46</v>
      </c>
      <c r="C52" s="164">
        <v>0.81476000000000004</v>
      </c>
      <c r="D52" s="164">
        <f t="shared" si="2"/>
        <v>1.3996359584102924E-8</v>
      </c>
      <c r="E52" s="164">
        <f t="shared" si="0"/>
        <v>0.10599667515822221</v>
      </c>
      <c r="J52" s="66">
        <f>(100000*SUMPRODUCT(D52:$D$56,E53:$E$57,C52:$C$56)-$H$12*SUMPRODUCT(D52:$D$56,E52:$E$56))/(D52*E52)</f>
        <v>86731.06519967159</v>
      </c>
    </row>
    <row r="53" spans="1:10">
      <c r="A53" s="16">
        <f t="shared" si="3"/>
        <v>117</v>
      </c>
      <c r="B53" s="16">
        <f t="shared" si="4"/>
        <v>47</v>
      </c>
      <c r="C53" s="164">
        <v>0.85812999999999995</v>
      </c>
      <c r="D53" s="164">
        <f t="shared" si="2"/>
        <v>2.5926856493592253E-9</v>
      </c>
      <c r="E53" s="164">
        <f t="shared" si="0"/>
        <v>0.10094921443640208</v>
      </c>
      <c r="J53" s="66">
        <f>(100000*SUMPRODUCT(D53:$D$56,E54:$E$57,C53:$C$56)-$H$12*SUMPRODUCT(D53:$D$56,E53:$E$56))/(D53*E53)</f>
        <v>87332.17015928452</v>
      </c>
    </row>
    <row r="54" spans="1:10">
      <c r="A54" s="16">
        <f t="shared" si="3"/>
        <v>118</v>
      </c>
      <c r="B54" s="16">
        <f t="shared" si="4"/>
        <v>48</v>
      </c>
      <c r="C54" s="164">
        <v>0.90379999999999994</v>
      </c>
      <c r="D54" s="164">
        <f t="shared" si="2"/>
        <v>3.6782431307459342E-10</v>
      </c>
      <c r="E54" s="164">
        <f t="shared" si="0"/>
        <v>9.6142108987049613E-2</v>
      </c>
      <c r="J54" s="66">
        <f>(100000*SUMPRODUCT(D54:$D$56,E55:$E$57,C54:$C$56)-$H$12*SUMPRODUCT(D54:$D$56,E54:$E$56))/(D54*E54)</f>
        <v>87908.447225624826</v>
      </c>
    </row>
    <row r="55" spans="1:10">
      <c r="A55" s="16">
        <f t="shared" si="3"/>
        <v>119</v>
      </c>
      <c r="B55" s="16">
        <f t="shared" si="4"/>
        <v>49</v>
      </c>
      <c r="C55" s="164">
        <v>0.9516699999999999</v>
      </c>
      <c r="D55" s="164">
        <f t="shared" si="2"/>
        <v>3.5384698917775911E-11</v>
      </c>
      <c r="E55" s="164">
        <f t="shared" si="0"/>
        <v>9.1563913320999626E-2</v>
      </c>
      <c r="J55" s="66">
        <f>(100000*SUMPRODUCT(D55:$D$56,E56:$E$57,C55:$C$56)-$H$12*SUMPRODUCT(D55:$D$56,E55:$E$56))/(D55*E55)</f>
        <v>88458.028352980633</v>
      </c>
    </row>
    <row r="56" spans="1:10">
      <c r="A56" s="16">
        <f t="shared" si="3"/>
        <v>120</v>
      </c>
      <c r="B56" s="16">
        <f t="shared" si="4"/>
        <v>50</v>
      </c>
      <c r="C56" s="164">
        <v>1</v>
      </c>
      <c r="D56" s="164">
        <f t="shared" si="2"/>
        <v>1.7101424986961132E-12</v>
      </c>
      <c r="E56" s="164">
        <f t="shared" si="0"/>
        <v>8.7203726972380588E-2</v>
      </c>
      <c r="J56" s="66">
        <f>(100000*SUMPRODUCT(D56:$D$56,E57:$E$57,C56:$C$56)-$H$12*SUMPRODUCT(D56:$D$56,E56:$E$56))/(D56*E56)</f>
        <v>88965.911675570795</v>
      </c>
    </row>
    <row r="57" spans="1:10">
      <c r="A57" s="16">
        <v>121</v>
      </c>
      <c r="B57" s="16">
        <v>51</v>
      </c>
      <c r="C57" s="164"/>
      <c r="D57" s="164">
        <f>+D56*(1-C56)</f>
        <v>0</v>
      </c>
      <c r="E57" s="164">
        <f t="shared" si="0"/>
        <v>8.3051168545124371E-2</v>
      </c>
      <c r="J57" s="66">
        <v>100000</v>
      </c>
    </row>
  </sheetData>
  <mergeCells count="2">
    <mergeCell ref="A1:J1"/>
    <mergeCell ref="A2:J2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57"/>
  <sheetViews>
    <sheetView workbookViewId="0">
      <selection activeCell="A2" sqref="A2:G2"/>
    </sheetView>
  </sheetViews>
  <sheetFormatPr defaultRowHeight="15"/>
  <cols>
    <col min="6" max="6" width="9.5703125" bestFit="1" customWidth="1"/>
    <col min="7" max="7" width="10.5703125" customWidth="1"/>
  </cols>
  <sheetData>
    <row r="1" spans="1:7" ht="18.75">
      <c r="A1" s="204" t="s">
        <v>608</v>
      </c>
      <c r="B1" s="204"/>
      <c r="C1" s="204"/>
      <c r="D1" s="204"/>
      <c r="E1" s="204"/>
      <c r="F1" s="204"/>
      <c r="G1" s="204"/>
    </row>
    <row r="2" spans="1:7" ht="18.75">
      <c r="A2" s="204" t="s">
        <v>531</v>
      </c>
      <c r="B2" s="204"/>
      <c r="C2" s="204"/>
      <c r="D2" s="204"/>
      <c r="E2" s="204"/>
      <c r="F2" s="204"/>
      <c r="G2" s="204"/>
    </row>
    <row r="4" spans="1:7" ht="45">
      <c r="A4" s="167" t="s">
        <v>4</v>
      </c>
      <c r="B4" s="167" t="s">
        <v>427</v>
      </c>
      <c r="C4" s="167" t="s">
        <v>529</v>
      </c>
      <c r="D4" s="167" t="s">
        <v>522</v>
      </c>
      <c r="E4" s="167" t="s">
        <v>533</v>
      </c>
      <c r="F4" s="167" t="s">
        <v>532</v>
      </c>
      <c r="G4" s="167" t="s">
        <v>476</v>
      </c>
    </row>
    <row r="6" spans="1:7">
      <c r="A6" s="16">
        <v>70</v>
      </c>
      <c r="B6" s="16">
        <v>0</v>
      </c>
      <c r="C6" s="164">
        <v>2.5270000000000001E-2</v>
      </c>
      <c r="D6" s="164">
        <v>1</v>
      </c>
      <c r="E6" s="164">
        <f>1.05^-B6</f>
        <v>1</v>
      </c>
      <c r="F6" s="191">
        <f>SUMPRODUCT(D6:$D$56,E6:$E$56)/(E6*D6)</f>
        <v>9.6065933934313872</v>
      </c>
      <c r="G6" s="66">
        <f>4676.84*F6/$F$6</f>
        <v>4676.84</v>
      </c>
    </row>
    <row r="7" spans="1:7">
      <c r="A7" s="16">
        <f>+A6+1</f>
        <v>71</v>
      </c>
      <c r="B7" s="16">
        <f>+B6+1</f>
        <v>1</v>
      </c>
      <c r="C7" s="164">
        <v>2.7989999999999998E-2</v>
      </c>
      <c r="D7" s="164">
        <f>+D6*(1-C6)</f>
        <v>0.97472999999999999</v>
      </c>
      <c r="E7" s="164">
        <f t="shared" ref="E7:E57" si="0">1.05^-B7</f>
        <v>0.95238095238095233</v>
      </c>
      <c r="F7" s="191">
        <f>SUMPRODUCT(D7:$D$56,E7:$E$56)/(E7*D7)</f>
        <v>9.2712064500969067</v>
      </c>
      <c r="G7" s="66">
        <f t="shared" ref="G7:G56" si="1">4676.84*F7/$F$6</f>
        <v>4513.5614049949336</v>
      </c>
    </row>
    <row r="8" spans="1:7">
      <c r="A8" s="16">
        <f t="shared" ref="A8:B23" si="2">+A7+1</f>
        <v>72</v>
      </c>
      <c r="B8" s="16">
        <f t="shared" si="2"/>
        <v>2</v>
      </c>
      <c r="C8" s="164">
        <v>3.1170000000000003E-2</v>
      </c>
      <c r="D8" s="164">
        <f t="shared" ref="D8:D56" si="3">+D7*(1-C7)</f>
        <v>0.94744730730000004</v>
      </c>
      <c r="E8" s="164">
        <f t="shared" si="0"/>
        <v>0.90702947845804982</v>
      </c>
      <c r="F8" s="191">
        <f>SUMPRODUCT(D8:$D$56,E8:$E$56)/(E8*D8)</f>
        <v>8.934853316942986</v>
      </c>
      <c r="G8" s="66">
        <f t="shared" si="1"/>
        <v>4349.8124335504681</v>
      </c>
    </row>
    <row r="9" spans="1:7">
      <c r="A9" s="16">
        <f t="shared" si="2"/>
        <v>73</v>
      </c>
      <c r="B9" s="16">
        <f t="shared" si="2"/>
        <v>3</v>
      </c>
      <c r="C9" s="164">
        <v>3.4520000000000002E-2</v>
      </c>
      <c r="D9" s="164">
        <f t="shared" si="3"/>
        <v>0.91791537473145901</v>
      </c>
      <c r="E9" s="164">
        <f t="shared" si="0"/>
        <v>0.86383759853147601</v>
      </c>
      <c r="F9" s="191">
        <f>SUMPRODUCT(D9:$D$56,E9:$E$56)/(E9*D9)</f>
        <v>8.5996469791296057</v>
      </c>
      <c r="G9" s="66">
        <f t="shared" si="1"/>
        <v>4186.6217638994485</v>
      </c>
    </row>
    <row r="10" spans="1:7">
      <c r="A10" s="16">
        <f t="shared" si="2"/>
        <v>74</v>
      </c>
      <c r="B10" s="16">
        <f t="shared" si="2"/>
        <v>4</v>
      </c>
      <c r="C10" s="164">
        <v>3.8119999999999994E-2</v>
      </c>
      <c r="D10" s="164">
        <f t="shared" si="3"/>
        <v>0.88622893599572905</v>
      </c>
      <c r="E10" s="164">
        <f t="shared" si="0"/>
        <v>0.82270247479188197</v>
      </c>
      <c r="F10" s="191">
        <f>SUMPRODUCT(D10:$D$56,E10:$E$56)/(E10*D10)</f>
        <v>8.2649348801488234</v>
      </c>
      <c r="G10" s="66">
        <f t="shared" si="1"/>
        <v>4023.671707736185</v>
      </c>
    </row>
    <row r="11" spans="1:7">
      <c r="A11" s="16">
        <f t="shared" si="2"/>
        <v>75</v>
      </c>
      <c r="B11" s="16">
        <f t="shared" si="2"/>
        <v>5</v>
      </c>
      <c r="C11" s="164">
        <v>4.2040000000000001E-2</v>
      </c>
      <c r="D11" s="164">
        <f t="shared" si="3"/>
        <v>0.85244588895557183</v>
      </c>
      <c r="E11" s="164">
        <f t="shared" si="0"/>
        <v>0.78352616646845896</v>
      </c>
      <c r="F11" s="191">
        <f>SUMPRODUCT(D11:$D$56,E11:$E$56)/(E11*D11)</f>
        <v>7.9304919783717978</v>
      </c>
      <c r="G11" s="66">
        <f t="shared" si="1"/>
        <v>3860.8527065888734</v>
      </c>
    </row>
    <row r="12" spans="1:7">
      <c r="A12" s="16">
        <f t="shared" si="2"/>
        <v>76</v>
      </c>
      <c r="B12" s="16">
        <f t="shared" si="2"/>
        <v>6</v>
      </c>
      <c r="C12" s="164">
        <v>4.6460000000000001E-2</v>
      </c>
      <c r="D12" s="164">
        <f t="shared" si="3"/>
        <v>0.81660906378387965</v>
      </c>
      <c r="E12" s="164">
        <f t="shared" si="0"/>
        <v>0.74621539663662761</v>
      </c>
      <c r="F12" s="191">
        <f>SUMPRODUCT(D12:$D$56,E12:$E$56)/(E12*D12)</f>
        <v>7.5963678830957315</v>
      </c>
      <c r="G12" s="66">
        <f t="shared" si="1"/>
        <v>3698.1889120725577</v>
      </c>
    </row>
    <row r="13" spans="1:7">
      <c r="A13" s="16">
        <f t="shared" si="2"/>
        <v>77</v>
      </c>
      <c r="B13" s="16">
        <f t="shared" si="2"/>
        <v>7</v>
      </c>
      <c r="C13" s="164">
        <v>5.16E-2</v>
      </c>
      <c r="D13" s="164">
        <f t="shared" si="3"/>
        <v>0.77866940668048068</v>
      </c>
      <c r="E13" s="164">
        <f t="shared" si="0"/>
        <v>0.71068133013012147</v>
      </c>
      <c r="F13" s="191">
        <f>SUMPRODUCT(D13:$D$56,E13:$E$56)/(E13*D13)</f>
        <v>7.2636557220992506</v>
      </c>
      <c r="G13" s="66">
        <f t="shared" si="1"/>
        <v>3536.212498654379</v>
      </c>
    </row>
    <row r="14" spans="1:7">
      <c r="A14" s="16">
        <f t="shared" si="2"/>
        <v>78</v>
      </c>
      <c r="B14" s="16">
        <f t="shared" si="2"/>
        <v>8</v>
      </c>
      <c r="C14" s="164">
        <v>5.7570000000000003E-2</v>
      </c>
      <c r="D14" s="164">
        <f t="shared" si="3"/>
        <v>0.73849006529576788</v>
      </c>
      <c r="E14" s="164">
        <f t="shared" si="0"/>
        <v>0.67683936202868722</v>
      </c>
      <c r="F14" s="191">
        <f>SUMPRODUCT(D14:$D$56,E14:$E$56)/(E14*D14)</f>
        <v>6.934667343108611</v>
      </c>
      <c r="G14" s="66">
        <f t="shared" si="1"/>
        <v>3376.0489581166239</v>
      </c>
    </row>
    <row r="15" spans="1:7">
      <c r="A15" s="16">
        <f t="shared" si="2"/>
        <v>79</v>
      </c>
      <c r="B15" s="16">
        <f t="shared" si="2"/>
        <v>9</v>
      </c>
      <c r="C15" s="164">
        <v>6.4260000000000012E-2</v>
      </c>
      <c r="D15" s="164">
        <f t="shared" si="3"/>
        <v>0.69597519223669047</v>
      </c>
      <c r="E15" s="164">
        <f t="shared" si="0"/>
        <v>0.64460891621779726</v>
      </c>
      <c r="F15" s="191">
        <f>SUMPRODUCT(D15:$D$56,E15:$E$56)/(E15*D15)</f>
        <v>6.6120568214764424</v>
      </c>
      <c r="G15" s="66">
        <f t="shared" si="1"/>
        <v>3218.9903911305528</v>
      </c>
    </row>
    <row r="16" spans="1:7">
      <c r="A16" s="16">
        <f t="shared" si="2"/>
        <v>80</v>
      </c>
      <c r="B16" s="16">
        <f t="shared" si="2"/>
        <v>10</v>
      </c>
      <c r="C16" s="164">
        <v>7.1719999999999992E-2</v>
      </c>
      <c r="D16" s="164">
        <f t="shared" si="3"/>
        <v>0.65125182638356072</v>
      </c>
      <c r="E16" s="164">
        <f t="shared" si="0"/>
        <v>0.61391325354075932</v>
      </c>
      <c r="F16" s="191">
        <f>SUMPRODUCT(D16:$D$56,E16:$E$56)/(E16*D16)</f>
        <v>6.2973258197258479</v>
      </c>
      <c r="G16" s="66">
        <f t="shared" si="1"/>
        <v>3065.7678617754841</v>
      </c>
    </row>
    <row r="17" spans="1:7">
      <c r="A17" s="16">
        <f t="shared" si="2"/>
        <v>81</v>
      </c>
      <c r="B17" s="16">
        <f t="shared" si="2"/>
        <v>11</v>
      </c>
      <c r="C17" s="164">
        <v>7.9829999999999998E-2</v>
      </c>
      <c r="D17" s="164">
        <f t="shared" si="3"/>
        <v>0.60454404539533169</v>
      </c>
      <c r="E17" s="164">
        <f t="shared" si="0"/>
        <v>0.5846792890864374</v>
      </c>
      <c r="F17" s="191">
        <f>SUMPRODUCT(D17:$D$56,E17:$E$56)/(E17*D17)</f>
        <v>5.9919335876159563</v>
      </c>
      <c r="G17" s="66">
        <f t="shared" si="1"/>
        <v>2917.0917860505115</v>
      </c>
    </row>
    <row r="18" spans="1:7">
      <c r="A18" s="16">
        <f t="shared" si="2"/>
        <v>82</v>
      </c>
      <c r="B18" s="16">
        <f t="shared" si="2"/>
        <v>12</v>
      </c>
      <c r="C18" s="164">
        <v>8.8419999999999999E-2</v>
      </c>
      <c r="D18" s="164">
        <f t="shared" si="3"/>
        <v>0.55628329425142242</v>
      </c>
      <c r="E18" s="164">
        <f t="shared" si="0"/>
        <v>0.5568374181775595</v>
      </c>
      <c r="F18" s="191">
        <f>SUMPRODUCT(D18:$D$56,E18:$E$56)/(E18*D18)</f>
        <v>5.6962629372797986</v>
      </c>
      <c r="G18" s="66">
        <f t="shared" si="1"/>
        <v>2773.1485308625006</v>
      </c>
    </row>
    <row r="19" spans="1:7">
      <c r="A19" s="16">
        <f t="shared" si="2"/>
        <v>83</v>
      </c>
      <c r="B19" s="16">
        <f t="shared" si="2"/>
        <v>13</v>
      </c>
      <c r="C19" s="164">
        <v>9.7799999999999998E-2</v>
      </c>
      <c r="D19" s="164">
        <f t="shared" si="3"/>
        <v>0.50709672537371164</v>
      </c>
      <c r="E19" s="164">
        <f t="shared" si="0"/>
        <v>0.53032135064529462</v>
      </c>
      <c r="F19" s="191">
        <f>SUMPRODUCT(D19:$D$56,E19:$E$56)/(E19*D19)</f>
        <v>5.4093728297503132</v>
      </c>
      <c r="G19" s="66">
        <f t="shared" si="1"/>
        <v>2633.4799641241989</v>
      </c>
    </row>
    <row r="20" spans="1:7">
      <c r="A20" s="16">
        <f t="shared" si="2"/>
        <v>84</v>
      </c>
      <c r="B20" s="16">
        <f t="shared" si="2"/>
        <v>14</v>
      </c>
      <c r="C20" s="164">
        <v>0.10823000000000001</v>
      </c>
      <c r="D20" s="164">
        <f t="shared" si="3"/>
        <v>0.45750266563216263</v>
      </c>
      <c r="E20" s="164">
        <f t="shared" si="0"/>
        <v>0.50506795299551888</v>
      </c>
      <c r="F20" s="191">
        <f>SUMPRODUCT(D20:$D$56,E20:$E$56)/(E20*D20)</f>
        <v>5.1317240869406202</v>
      </c>
      <c r="G20" s="66">
        <f t="shared" si="1"/>
        <v>2498.3104307483031</v>
      </c>
    </row>
    <row r="21" spans="1:7">
      <c r="A21" s="16">
        <f t="shared" si="2"/>
        <v>85</v>
      </c>
      <c r="B21" s="16">
        <f t="shared" si="2"/>
        <v>15</v>
      </c>
      <c r="C21" s="164">
        <v>0.11982999999999999</v>
      </c>
      <c r="D21" s="164">
        <f t="shared" si="3"/>
        <v>0.40798715213079367</v>
      </c>
      <c r="E21" s="164">
        <f t="shared" si="0"/>
        <v>0.48101709809097021</v>
      </c>
      <c r="F21" s="191">
        <f>SUMPRODUCT(D21:$D$56,E21:$E$56)/(E21*D21)</f>
        <v>4.8648309444000741</v>
      </c>
      <c r="G21" s="66">
        <f t="shared" si="1"/>
        <v>2368.3771158218265</v>
      </c>
    </row>
    <row r="22" spans="1:7">
      <c r="A22" s="16">
        <f t="shared" si="2"/>
        <v>86</v>
      </c>
      <c r="B22" s="16">
        <f t="shared" si="2"/>
        <v>16</v>
      </c>
      <c r="C22" s="164">
        <v>0.13259000000000001</v>
      </c>
      <c r="D22" s="164">
        <f t="shared" si="3"/>
        <v>0.35909805169096065</v>
      </c>
      <c r="E22" s="164">
        <f t="shared" si="0"/>
        <v>0.45811152199140021</v>
      </c>
      <c r="F22" s="191">
        <f>SUMPRODUCT(D22:$D$56,E22:$E$56)/(E22*D22)</f>
        <v>4.610555337741661</v>
      </c>
      <c r="G22" s="66">
        <f t="shared" si="1"/>
        <v>2244.5864775027881</v>
      </c>
    </row>
    <row r="23" spans="1:7">
      <c r="A23" s="16">
        <f t="shared" si="2"/>
        <v>87</v>
      </c>
      <c r="B23" s="16">
        <f t="shared" si="2"/>
        <v>17</v>
      </c>
      <c r="C23" s="164">
        <v>0.14637999999999998</v>
      </c>
      <c r="D23" s="164">
        <f t="shared" si="3"/>
        <v>0.31148524101725616</v>
      </c>
      <c r="E23" s="164">
        <f t="shared" si="0"/>
        <v>0.43629668761085727</v>
      </c>
      <c r="F23" s="191">
        <f>SUMPRODUCT(D23:$D$56,E23:$E$56)/(E23*D23)</f>
        <v>4.3705780480150613</v>
      </c>
      <c r="G23" s="66">
        <f t="shared" si="1"/>
        <v>2127.7567813013893</v>
      </c>
    </row>
    <row r="24" spans="1:7">
      <c r="A24" s="16">
        <f t="shared" ref="A24:B39" si="4">+A23+1</f>
        <v>88</v>
      </c>
      <c r="B24" s="16">
        <f t="shared" si="4"/>
        <v>18</v>
      </c>
      <c r="C24" s="164">
        <v>0.16103999999999999</v>
      </c>
      <c r="D24" s="164">
        <f t="shared" si="3"/>
        <v>0.26589003143715023</v>
      </c>
      <c r="E24" s="164">
        <f t="shared" si="0"/>
        <v>0.41552065486748313</v>
      </c>
      <c r="F24" s="191">
        <f>SUMPRODUCT(D24:$D$56,E24:$E$56)/(E24*D24)</f>
        <v>4.145998161261236</v>
      </c>
      <c r="G24" s="66">
        <f t="shared" si="1"/>
        <v>2018.4231023841646</v>
      </c>
    </row>
    <row r="25" spans="1:7">
      <c r="A25" s="16">
        <f t="shared" si="4"/>
        <v>89</v>
      </c>
      <c r="B25" s="16">
        <f t="shared" si="4"/>
        <v>19</v>
      </c>
      <c r="C25" s="164">
        <v>0.17641999999999999</v>
      </c>
      <c r="D25" s="164">
        <f t="shared" si="3"/>
        <v>0.22307110077451156</v>
      </c>
      <c r="E25" s="164">
        <f t="shared" si="0"/>
        <v>0.39573395701665059</v>
      </c>
      <c r="F25" s="191">
        <f>SUMPRODUCT(D25:$D$56,E25:$E$56)/(E25*D25)</f>
        <v>3.937372543773598</v>
      </c>
      <c r="G25" s="66">
        <f t="shared" si="1"/>
        <v>1916.856543570711</v>
      </c>
    </row>
    <row r="26" spans="1:7">
      <c r="A26" s="16">
        <f t="shared" si="4"/>
        <v>90</v>
      </c>
      <c r="B26" s="16">
        <f t="shared" si="4"/>
        <v>20</v>
      </c>
      <c r="C26" s="164">
        <v>0.19174000000000002</v>
      </c>
      <c r="D26" s="164">
        <f t="shared" si="3"/>
        <v>0.18371689717587222</v>
      </c>
      <c r="E26" s="164">
        <f t="shared" si="0"/>
        <v>0.37688948287300061</v>
      </c>
      <c r="F26" s="191">
        <f>SUMPRODUCT(D26:$D$56,E26:$E$56)/(E26*D26)</f>
        <v>3.7449199482288025</v>
      </c>
      <c r="G26" s="66">
        <f t="shared" si="1"/>
        <v>1823.1636016415612</v>
      </c>
    </row>
    <row r="27" spans="1:7">
      <c r="A27" s="16">
        <f t="shared" si="4"/>
        <v>91</v>
      </c>
      <c r="B27" s="16">
        <f t="shared" si="4"/>
        <v>21</v>
      </c>
      <c r="C27" s="164">
        <v>0.20682</v>
      </c>
      <c r="D27" s="164">
        <f t="shared" si="3"/>
        <v>0.14849101931137049</v>
      </c>
      <c r="E27" s="164">
        <f t="shared" si="0"/>
        <v>0.35894236464095297</v>
      </c>
      <c r="F27" s="191">
        <f>SUMPRODUCT(D27:$D$56,E27:$E$56)/(E27*D27)</f>
        <v>3.5658896217061842</v>
      </c>
      <c r="G27" s="66">
        <f t="shared" si="1"/>
        <v>1736.0051097596672</v>
      </c>
    </row>
    <row r="28" spans="1:7">
      <c r="A28" s="16">
        <f t="shared" si="4"/>
        <v>92</v>
      </c>
      <c r="B28" s="16">
        <f t="shared" si="4"/>
        <v>22</v>
      </c>
      <c r="C28" s="164">
        <v>0.22262000000000001</v>
      </c>
      <c r="D28" s="164">
        <f t="shared" si="3"/>
        <v>0.11778010669739285</v>
      </c>
      <c r="E28" s="164">
        <f t="shared" si="0"/>
        <v>0.3418498710866219</v>
      </c>
      <c r="F28" s="191">
        <f>SUMPRODUCT(D28:$D$56,E28:$E$56)/(E28*D28)</f>
        <v>3.396686884176976</v>
      </c>
      <c r="G28" s="66">
        <f t="shared" si="1"/>
        <v>1653.631046595176</v>
      </c>
    </row>
    <row r="29" spans="1:7">
      <c r="A29" s="16">
        <f t="shared" si="4"/>
        <v>93</v>
      </c>
      <c r="B29" s="16">
        <f t="shared" si="4"/>
        <v>23</v>
      </c>
      <c r="C29" s="164">
        <v>0.23927999999999999</v>
      </c>
      <c r="D29" s="164">
        <f t="shared" si="3"/>
        <v>9.1559899344419243E-2</v>
      </c>
      <c r="E29" s="164">
        <f t="shared" si="0"/>
        <v>0.32557130579678267</v>
      </c>
      <c r="F29" s="191">
        <f>SUMPRODUCT(D29:$D$56,E29:$E$56)/(E29*D29)</f>
        <v>3.2371828814554351</v>
      </c>
      <c r="G29" s="66">
        <f t="shared" si="1"/>
        <v>1575.978681231375</v>
      </c>
    </row>
    <row r="30" spans="1:7">
      <c r="A30" s="16">
        <f t="shared" si="4"/>
        <v>94</v>
      </c>
      <c r="B30" s="16">
        <f t="shared" si="4"/>
        <v>24</v>
      </c>
      <c r="C30" s="164">
        <v>0.25683</v>
      </c>
      <c r="D30" s="164">
        <f t="shared" si="3"/>
        <v>6.9651446629286615E-2</v>
      </c>
      <c r="E30" s="164">
        <f t="shared" si="0"/>
        <v>0.31006791028265024</v>
      </c>
      <c r="F30" s="191">
        <f>SUMPRODUCT(D30:$D$56,E30:$E$56)/(E30*D30)</f>
        <v>3.0879193731309882</v>
      </c>
      <c r="G30" s="66">
        <f t="shared" si="1"/>
        <v>1503.3117619934455</v>
      </c>
    </row>
    <row r="31" spans="1:7">
      <c r="A31" s="16">
        <f t="shared" si="4"/>
        <v>95</v>
      </c>
      <c r="B31" s="16">
        <f t="shared" si="4"/>
        <v>25</v>
      </c>
      <c r="C31" s="164">
        <v>0.27420999999999995</v>
      </c>
      <c r="D31" s="164">
        <f t="shared" si="3"/>
        <v>5.1762865591486934E-2</v>
      </c>
      <c r="E31" s="164">
        <f t="shared" si="0"/>
        <v>0.29530277169776209</v>
      </c>
      <c r="F31" s="191">
        <f>SUMPRODUCT(D31:$D$56,E31:$E$56)/(E31*D31)</f>
        <v>2.9499513459740552</v>
      </c>
      <c r="G31" s="66">
        <f t="shared" si="1"/>
        <v>1436.1438949147962</v>
      </c>
    </row>
    <row r="32" spans="1:7">
      <c r="A32" s="16">
        <f t="shared" si="4"/>
        <v>96</v>
      </c>
      <c r="B32" s="16">
        <f t="shared" si="4"/>
        <v>26</v>
      </c>
      <c r="C32" s="164">
        <v>0.29117999999999999</v>
      </c>
      <c r="D32" s="164">
        <f t="shared" si="3"/>
        <v>3.7568970217645305E-2</v>
      </c>
      <c r="E32" s="164">
        <f t="shared" si="0"/>
        <v>0.28124073495024959</v>
      </c>
      <c r="F32" s="191">
        <f>SUMPRODUCT(D32:$D$56,E32:$E$56)/(E32*D32)</f>
        <v>2.820993556363077</v>
      </c>
      <c r="G32" s="66">
        <f t="shared" si="1"/>
        <v>1373.3625400615144</v>
      </c>
    </row>
    <row r="33" spans="1:7">
      <c r="A33" s="16">
        <f t="shared" si="4"/>
        <v>97</v>
      </c>
      <c r="B33" s="16">
        <f t="shared" si="4"/>
        <v>27</v>
      </c>
      <c r="C33" s="164">
        <v>0.30925999999999998</v>
      </c>
      <c r="D33" s="164">
        <f t="shared" si="3"/>
        <v>2.6629637469671345E-2</v>
      </c>
      <c r="E33" s="164">
        <f t="shared" si="0"/>
        <v>0.2678483190002377</v>
      </c>
      <c r="F33" s="191">
        <f>SUMPRODUCT(D33:$D$56,E33:$E$56)/(E33*D33)</f>
        <v>2.6975018117169816</v>
      </c>
      <c r="G33" s="66">
        <f t="shared" si="1"/>
        <v>1313.2422552344756</v>
      </c>
    </row>
    <row r="34" spans="1:7">
      <c r="A34" s="16">
        <f t="shared" si="4"/>
        <v>98</v>
      </c>
      <c r="B34" s="16">
        <f t="shared" si="4"/>
        <v>28</v>
      </c>
      <c r="C34" s="164">
        <v>0.32854</v>
      </c>
      <c r="D34" s="164">
        <f t="shared" si="3"/>
        <v>1.8394155785800784E-2</v>
      </c>
      <c r="E34" s="164">
        <f t="shared" si="0"/>
        <v>0.25509363714308358</v>
      </c>
      <c r="F34" s="191">
        <f>SUMPRODUCT(D34:$D$56,E34:$E$56)/(E34*D34)</f>
        <v>2.5803875587092517</v>
      </c>
      <c r="G34" s="66">
        <f t="shared" si="1"/>
        <v>1256.2267659132367</v>
      </c>
    </row>
    <row r="35" spans="1:7">
      <c r="A35" s="16">
        <f t="shared" si="4"/>
        <v>99</v>
      </c>
      <c r="B35" s="16">
        <f t="shared" si="4"/>
        <v>29</v>
      </c>
      <c r="C35" s="164">
        <v>0.34911000000000003</v>
      </c>
      <c r="D35" s="164">
        <f t="shared" si="3"/>
        <v>1.2350939843933794E-2</v>
      </c>
      <c r="E35" s="164">
        <f t="shared" si="0"/>
        <v>0.24294632108865097</v>
      </c>
      <c r="F35" s="191">
        <f>SUMPRODUCT(D35:$D$56,E35:$E$56)/(E35*D35)</f>
        <v>2.4713414598706032</v>
      </c>
      <c r="G35" s="66">
        <f t="shared" si="1"/>
        <v>1203.1391482733293</v>
      </c>
    </row>
    <row r="36" spans="1:7">
      <c r="A36" s="16">
        <f t="shared" si="4"/>
        <v>100</v>
      </c>
      <c r="B36" s="16">
        <f t="shared" si="4"/>
        <v>30</v>
      </c>
      <c r="C36" s="164">
        <v>0.36875999999999998</v>
      </c>
      <c r="D36" s="164">
        <f t="shared" si="3"/>
        <v>8.0391032350180663E-3</v>
      </c>
      <c r="E36" s="164">
        <f t="shared" si="0"/>
        <v>0.23137744865585813</v>
      </c>
      <c r="F36" s="191">
        <f>SUMPRODUCT(D36:$D$56,E36:$E$56)/(E36*D36)</f>
        <v>2.3735324445976023</v>
      </c>
      <c r="G36" s="66">
        <f t="shared" si="1"/>
        <v>1155.5221527104527</v>
      </c>
    </row>
    <row r="37" spans="1:7">
      <c r="A37" s="16">
        <f t="shared" si="4"/>
        <v>101</v>
      </c>
      <c r="B37" s="16">
        <f t="shared" si="4"/>
        <v>31</v>
      </c>
      <c r="C37" s="164">
        <v>0.38618999999999998</v>
      </c>
      <c r="D37" s="164">
        <f t="shared" si="3"/>
        <v>5.0746035260728047E-3</v>
      </c>
      <c r="E37" s="164">
        <f t="shared" si="0"/>
        <v>0.220359474910341</v>
      </c>
      <c r="F37" s="191">
        <f>SUMPRODUCT(D37:$D$56,E37:$E$56)/(E37*D37)</f>
        <v>2.2847238242625361</v>
      </c>
      <c r="G37" s="66">
        <f t="shared" si="1"/>
        <v>1112.2868776324167</v>
      </c>
    </row>
    <row r="38" spans="1:7">
      <c r="A38" s="16">
        <f t="shared" si="4"/>
        <v>102</v>
      </c>
      <c r="B38" s="16">
        <f t="shared" si="4"/>
        <v>32</v>
      </c>
      <c r="C38" s="164">
        <v>0.40473000000000003</v>
      </c>
      <c r="D38" s="164">
        <f t="shared" si="3"/>
        <v>3.1148423903387479E-3</v>
      </c>
      <c r="E38" s="164">
        <f t="shared" si="0"/>
        <v>0.20986616658127716</v>
      </c>
      <c r="F38" s="191">
        <f>SUMPRODUCT(D38:$D$56,E38:$E$56)/(E38*D38)</f>
        <v>2.1976833474131445</v>
      </c>
      <c r="G38" s="66">
        <f t="shared" si="1"/>
        <v>1069.9123992843845</v>
      </c>
    </row>
    <row r="39" spans="1:7">
      <c r="A39" s="16">
        <f t="shared" si="4"/>
        <v>103</v>
      </c>
      <c r="B39" s="16">
        <f t="shared" si="4"/>
        <v>33</v>
      </c>
      <c r="C39" s="164">
        <v>0.42443999999999998</v>
      </c>
      <c r="D39" s="164">
        <f t="shared" si="3"/>
        <v>1.8541722296969464E-3</v>
      </c>
      <c r="E39" s="164">
        <f t="shared" si="0"/>
        <v>0.19987253960121634</v>
      </c>
      <c r="F39" s="191">
        <f>SUMPRODUCT(D39:$D$56,E39:$E$56)/(E39*D39)</f>
        <v>2.1126001894666331</v>
      </c>
      <c r="G39" s="66">
        <f t="shared" si="1"/>
        <v>1028.4908151583563</v>
      </c>
    </row>
    <row r="40" spans="1:7">
      <c r="A40" s="16">
        <f t="shared" ref="A40:B55" si="5">+A39+1</f>
        <v>104</v>
      </c>
      <c r="B40" s="16">
        <f t="shared" si="5"/>
        <v>34</v>
      </c>
      <c r="C40" s="164">
        <v>0.44527</v>
      </c>
      <c r="D40" s="164">
        <f t="shared" si="3"/>
        <v>1.0671873685243747E-3</v>
      </c>
      <c r="E40" s="164">
        <f t="shared" si="0"/>
        <v>0.19035479962020604</v>
      </c>
      <c r="F40" s="191">
        <f>SUMPRODUCT(D40:$D$56,E40:$E$56)/(E40*D40)</f>
        <v>2.0297279153171943</v>
      </c>
      <c r="G40" s="66">
        <f t="shared" si="1"/>
        <v>988.14556989190498</v>
      </c>
    </row>
    <row r="41" spans="1:7">
      <c r="A41" s="16">
        <f t="shared" si="5"/>
        <v>105</v>
      </c>
      <c r="B41" s="16">
        <f t="shared" si="5"/>
        <v>35</v>
      </c>
      <c r="C41" s="164">
        <v>0.46720999999999996</v>
      </c>
      <c r="D41" s="164">
        <f t="shared" si="3"/>
        <v>5.9200084894152631E-4</v>
      </c>
      <c r="E41" s="164">
        <f t="shared" si="0"/>
        <v>0.18129028535257716</v>
      </c>
      <c r="F41" s="191">
        <f>SUMPRODUCT(D41:$D$56,E41:$E$56)/(E41*D41)</f>
        <v>1.9490820959440687</v>
      </c>
      <c r="G41" s="66">
        <f t="shared" si="1"/>
        <v>948.8842440055713</v>
      </c>
    </row>
    <row r="42" spans="1:7">
      <c r="A42" s="16">
        <f t="shared" si="5"/>
        <v>106</v>
      </c>
      <c r="B42" s="16">
        <f t="shared" si="5"/>
        <v>36</v>
      </c>
      <c r="C42" s="164">
        <v>0.49049999999999999</v>
      </c>
      <c r="D42" s="164">
        <f t="shared" si="3"/>
        <v>3.1541213230755586E-4</v>
      </c>
      <c r="E42" s="164">
        <f t="shared" si="0"/>
        <v>0.17265741462150208</v>
      </c>
      <c r="F42" s="191">
        <f>SUMPRODUCT(D42:$D$56,E42:$E$56)/(E42*D42)</f>
        <v>1.8704108574509144</v>
      </c>
      <c r="G42" s="66">
        <f t="shared" si="1"/>
        <v>910.58421610120502</v>
      </c>
    </row>
    <row r="43" spans="1:7">
      <c r="A43" s="16">
        <f t="shared" si="5"/>
        <v>107</v>
      </c>
      <c r="B43" s="16">
        <f t="shared" si="5"/>
        <v>37</v>
      </c>
      <c r="C43" s="164">
        <v>0.51521000000000006</v>
      </c>
      <c r="D43" s="164">
        <f t="shared" si="3"/>
        <v>1.6070248141069972E-4</v>
      </c>
      <c r="E43" s="164">
        <f t="shared" si="0"/>
        <v>0.1644356329728591</v>
      </c>
      <c r="F43" s="191">
        <f>SUMPRODUCT(D43:$D$56,E43:$E$56)/(E43*D43)</f>
        <v>1.7937809623620411</v>
      </c>
      <c r="G43" s="66">
        <f t="shared" si="1"/>
        <v>873.27798861035524</v>
      </c>
    </row>
    <row r="44" spans="1:7">
      <c r="A44" s="16">
        <f t="shared" si="5"/>
        <v>108</v>
      </c>
      <c r="B44" s="16">
        <f t="shared" si="5"/>
        <v>38</v>
      </c>
      <c r="C44" s="164">
        <v>0.54142999999999997</v>
      </c>
      <c r="D44" s="164">
        <f t="shared" si="3"/>
        <v>7.7906955963093105E-5</v>
      </c>
      <c r="E44" s="164">
        <f t="shared" si="0"/>
        <v>0.15660536473605632</v>
      </c>
      <c r="F44" s="191">
        <f>SUMPRODUCT(D44:$D$56,E44:$E$56)/(E44*D44)</f>
        <v>1.7192392798534279</v>
      </c>
      <c r="G44" s="66">
        <f t="shared" si="1"/>
        <v>836.98837915712761</v>
      </c>
    </row>
    <row r="45" spans="1:7">
      <c r="A45" s="16">
        <f t="shared" si="5"/>
        <v>109</v>
      </c>
      <c r="B45" s="16">
        <f t="shared" si="5"/>
        <v>39</v>
      </c>
      <c r="C45" s="164">
        <v>0.56922000000000006</v>
      </c>
      <c r="D45" s="164">
        <f t="shared" si="3"/>
        <v>3.5725792795995608E-5</v>
      </c>
      <c r="E45" s="164">
        <f t="shared" si="0"/>
        <v>0.14914796641529171</v>
      </c>
      <c r="F45" s="191">
        <f>SUMPRODUCT(D45:$D$56,E45:$E$56)/(E45*D45)</f>
        <v>1.6468614254009182</v>
      </c>
      <c r="G45" s="66">
        <f t="shared" si="1"/>
        <v>801.75220011272984</v>
      </c>
    </row>
    <row r="46" spans="1:7">
      <c r="A46" s="16">
        <f t="shared" si="5"/>
        <v>110</v>
      </c>
      <c r="B46" s="16">
        <f t="shared" si="5"/>
        <v>40</v>
      </c>
      <c r="C46" s="164">
        <v>0.59865000000000002</v>
      </c>
      <c r="D46" s="164">
        <f t="shared" si="3"/>
        <v>1.5389957020658987E-5</v>
      </c>
      <c r="E46" s="164">
        <f t="shared" si="0"/>
        <v>0.14204568230027784</v>
      </c>
      <c r="F46" s="191">
        <f>SUMPRODUCT(D46:$D$56,E46:$E$56)/(E46*D46)</f>
        <v>1.5766853072820568</v>
      </c>
      <c r="G46" s="66">
        <f t="shared" si="1"/>
        <v>767.58790660912143</v>
      </c>
    </row>
    <row r="47" spans="1:7">
      <c r="A47" s="16">
        <f t="shared" si="5"/>
        <v>111</v>
      </c>
      <c r="B47" s="16">
        <f t="shared" si="5"/>
        <v>41</v>
      </c>
      <c r="C47" s="164">
        <v>0.62983</v>
      </c>
      <c r="D47" s="164">
        <f t="shared" si="3"/>
        <v>6.1767592502414841E-6</v>
      </c>
      <c r="E47" s="164">
        <f t="shared" si="0"/>
        <v>0.13528160219074079</v>
      </c>
      <c r="F47" s="191">
        <f>SUMPRODUCT(D47:$D$56,E47:$E$56)/(E47*D47)</f>
        <v>1.5087070453373843</v>
      </c>
      <c r="G47" s="66">
        <f t="shared" si="1"/>
        <v>734.49360964317452</v>
      </c>
    </row>
    <row r="48" spans="1:7">
      <c r="A48" s="16">
        <f t="shared" si="5"/>
        <v>112</v>
      </c>
      <c r="B48" s="16">
        <f t="shared" si="5"/>
        <v>42</v>
      </c>
      <c r="C48" s="164">
        <v>0.66283000000000003</v>
      </c>
      <c r="D48" s="164">
        <f t="shared" si="3"/>
        <v>2.2864509716618904E-6</v>
      </c>
      <c r="E48" s="164">
        <f t="shared" si="0"/>
        <v>0.12883962113403885</v>
      </c>
      <c r="F48" s="191">
        <f>SUMPRODUCT(D48:$D$56,E48:$E$56)/(E48*D48)</f>
        <v>1.4429651176601399</v>
      </c>
      <c r="G48" s="66">
        <f t="shared" si="1"/>
        <v>702.48804175390842</v>
      </c>
    </row>
    <row r="49" spans="1:7">
      <c r="A49" s="16">
        <f t="shared" si="5"/>
        <v>113</v>
      </c>
      <c r="B49" s="16">
        <f t="shared" si="5"/>
        <v>43</v>
      </c>
      <c r="C49" s="164">
        <v>0.69774999999999998</v>
      </c>
      <c r="D49" s="164">
        <f t="shared" si="3"/>
        <v>7.7092267411523945E-7</v>
      </c>
      <c r="E49" s="164">
        <f t="shared" si="0"/>
        <v>0.12270440108003698</v>
      </c>
      <c r="F49" s="191">
        <f>SUMPRODUCT(D49:$D$56,E49:$E$56)/(E49*D49)</f>
        <v>1.3794625071718927</v>
      </c>
      <c r="G49" s="66">
        <f t="shared" si="1"/>
        <v>671.5726551363249</v>
      </c>
    </row>
    <row r="50" spans="1:7">
      <c r="A50" s="16">
        <f t="shared" si="5"/>
        <v>114</v>
      </c>
      <c r="B50" s="16">
        <f t="shared" si="5"/>
        <v>44</v>
      </c>
      <c r="C50" s="164">
        <v>0.73465000000000003</v>
      </c>
      <c r="D50" s="164">
        <f t="shared" si="3"/>
        <v>2.3301137825133113E-7</v>
      </c>
      <c r="E50" s="164">
        <f t="shared" si="0"/>
        <v>0.11686133436193999</v>
      </c>
      <c r="F50" s="191">
        <f>SUMPRODUCT(D50:$D$56,E50:$E$56)/(E50*D50)</f>
        <v>1.3182320348403211</v>
      </c>
      <c r="G50" s="66">
        <f t="shared" si="1"/>
        <v>641.76342823441485</v>
      </c>
    </row>
    <row r="51" spans="1:7">
      <c r="A51" s="16">
        <f t="shared" si="5"/>
        <v>115</v>
      </c>
      <c r="B51" s="16">
        <f t="shared" si="5"/>
        <v>45</v>
      </c>
      <c r="C51" s="164">
        <v>0.77363000000000004</v>
      </c>
      <c r="D51" s="164">
        <f t="shared" si="3"/>
        <v>6.182956921899071E-8</v>
      </c>
      <c r="E51" s="164">
        <f t="shared" si="0"/>
        <v>0.1112965089161333</v>
      </c>
      <c r="F51" s="191">
        <f>SUMPRODUCT(D51:$D$56,E51:$E$56)/(E51*D51)</f>
        <v>1.2592562147440629</v>
      </c>
      <c r="G51" s="66">
        <f t="shared" si="1"/>
        <v>613.05184826397704</v>
      </c>
    </row>
    <row r="52" spans="1:7">
      <c r="A52" s="16">
        <f t="shared" si="5"/>
        <v>116</v>
      </c>
      <c r="B52" s="16">
        <f t="shared" si="5"/>
        <v>46</v>
      </c>
      <c r="C52" s="164">
        <v>0.81476000000000004</v>
      </c>
      <c r="D52" s="164">
        <f t="shared" si="3"/>
        <v>1.3996359584102924E-8</v>
      </c>
      <c r="E52" s="164">
        <f t="shared" si="0"/>
        <v>0.10599667515822221</v>
      </c>
      <c r="F52" s="191">
        <f>SUMPRODUCT(D52:$D$56,E52:$E$56)/(E52*D52)</f>
        <v>1.2025402017991176</v>
      </c>
      <c r="G52" s="66">
        <f t="shared" si="1"/>
        <v>585.44042482611133</v>
      </c>
    </row>
    <row r="53" spans="1:7">
      <c r="A53" s="16">
        <f t="shared" si="5"/>
        <v>117</v>
      </c>
      <c r="B53" s="16">
        <f t="shared" si="5"/>
        <v>47</v>
      </c>
      <c r="C53" s="164">
        <v>0.85812999999999995</v>
      </c>
      <c r="D53" s="164">
        <f t="shared" si="3"/>
        <v>2.5926856493592253E-9</v>
      </c>
      <c r="E53" s="164">
        <f t="shared" si="0"/>
        <v>0.10094921443640208</v>
      </c>
      <c r="F53" s="191">
        <f>SUMPRODUCT(D53:$D$56,E53:$E$56)/(E53*D53)</f>
        <v>1.1480631175182119</v>
      </c>
      <c r="G53" s="66">
        <f t="shared" si="1"/>
        <v>558.91899351180996</v>
      </c>
    </row>
    <row r="54" spans="1:7">
      <c r="A54" s="16">
        <f t="shared" si="5"/>
        <v>118</v>
      </c>
      <c r="B54" s="16">
        <f t="shared" si="5"/>
        <v>48</v>
      </c>
      <c r="C54" s="164">
        <v>0.90379999999999994</v>
      </c>
      <c r="D54" s="164">
        <f t="shared" si="3"/>
        <v>3.6782431307459342E-10</v>
      </c>
      <c r="E54" s="164">
        <f t="shared" si="0"/>
        <v>9.6142108987049613E-2</v>
      </c>
      <c r="F54" s="191">
        <f>SUMPRODUCT(D54:$D$56,E54:$E$56)/(E54*D54)</f>
        <v>1.0958361414965987</v>
      </c>
      <c r="G54" s="66">
        <f t="shared" si="1"/>
        <v>533.49299695574314</v>
      </c>
    </row>
    <row r="55" spans="1:7">
      <c r="A55" s="16">
        <f t="shared" si="5"/>
        <v>119</v>
      </c>
      <c r="B55" s="16">
        <f t="shared" si="5"/>
        <v>49</v>
      </c>
      <c r="C55" s="164">
        <v>0.9516699999999999</v>
      </c>
      <c r="D55" s="164">
        <f t="shared" si="3"/>
        <v>3.5384698917775911E-11</v>
      </c>
      <c r="E55" s="164">
        <f t="shared" si="0"/>
        <v>9.1563913320999626E-2</v>
      </c>
      <c r="F55" s="191">
        <f>SUMPRODUCT(D55:$D$56,E55:$E$56)/(E55*D55)</f>
        <v>1.0460285714285715</v>
      </c>
      <c r="G55" s="66">
        <f t="shared" si="1"/>
        <v>509.24485544949084</v>
      </c>
    </row>
    <row r="56" spans="1:7">
      <c r="A56" s="16">
        <f>+A55+1</f>
        <v>120</v>
      </c>
      <c r="B56" s="16">
        <f>+B55+1</f>
        <v>50</v>
      </c>
      <c r="C56" s="164">
        <v>1</v>
      </c>
      <c r="D56" s="164">
        <f t="shared" si="3"/>
        <v>1.7101424986961132E-12</v>
      </c>
      <c r="E56" s="164">
        <f t="shared" si="0"/>
        <v>8.7203726972380588E-2</v>
      </c>
      <c r="F56" s="191">
        <f>SUMPRODUCT(D56:$D$56,E56:$E$56)/(E56*D56)</f>
        <v>1</v>
      </c>
      <c r="G56" s="66">
        <f t="shared" si="1"/>
        <v>486.83646829456114</v>
      </c>
    </row>
    <row r="57" spans="1:7">
      <c r="A57" s="16">
        <v>121</v>
      </c>
      <c r="B57" s="16">
        <v>51</v>
      </c>
      <c r="D57">
        <f>+D56*(1-C56)</f>
        <v>0</v>
      </c>
      <c r="E57">
        <f t="shared" si="0"/>
        <v>8.3051168545124371E-2</v>
      </c>
      <c r="F57" s="170"/>
      <c r="G57" s="66"/>
    </row>
  </sheetData>
  <mergeCells count="2">
    <mergeCell ref="A1:G1"/>
    <mergeCell ref="A2:G2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dimension ref="A1:O16"/>
  <sheetViews>
    <sheetView workbookViewId="0">
      <selection activeCell="I3" sqref="I3"/>
    </sheetView>
  </sheetViews>
  <sheetFormatPr defaultRowHeight="15"/>
  <cols>
    <col min="2" max="2" width="12.140625" customWidth="1"/>
    <col min="3" max="3" width="10.28515625" customWidth="1"/>
    <col min="4" max="5" width="10.5703125" bestFit="1" customWidth="1"/>
    <col min="6" max="6" width="14.5703125" customWidth="1"/>
    <col min="7" max="7" width="13.85546875" customWidth="1"/>
    <col min="10" max="10" width="13.5703125" customWidth="1"/>
    <col min="11" max="11" width="11.42578125" customWidth="1"/>
    <col min="12" max="12" width="11.7109375" customWidth="1"/>
    <col min="13" max="13" width="10.5703125" bestFit="1" customWidth="1"/>
    <col min="14" max="14" width="13.28515625" customWidth="1"/>
    <col min="15" max="15" width="14.28515625" customWidth="1"/>
  </cols>
  <sheetData>
    <row r="1" spans="1:15" ht="18.75">
      <c r="A1" s="204" t="s">
        <v>609</v>
      </c>
      <c r="B1" s="204"/>
      <c r="C1" s="204"/>
      <c r="D1" s="204"/>
      <c r="E1" s="204"/>
      <c r="F1" s="204"/>
      <c r="G1" s="204"/>
      <c r="H1" s="188"/>
      <c r="I1" s="204" t="s">
        <v>609</v>
      </c>
      <c r="J1" s="204"/>
      <c r="K1" s="204"/>
      <c r="L1" s="204"/>
      <c r="M1" s="204"/>
      <c r="N1" s="204"/>
      <c r="O1" s="204"/>
    </row>
    <row r="2" spans="1:15" ht="18.75">
      <c r="A2" s="204" t="s">
        <v>610</v>
      </c>
      <c r="B2" s="204"/>
      <c r="C2" s="204"/>
      <c r="D2" s="204"/>
      <c r="E2" s="204"/>
      <c r="F2" s="204"/>
      <c r="G2" s="204"/>
      <c r="H2" s="188"/>
      <c r="I2" s="204" t="s">
        <v>611</v>
      </c>
      <c r="J2" s="204"/>
      <c r="K2" s="204"/>
      <c r="L2" s="204"/>
      <c r="M2" s="204"/>
      <c r="N2" s="204"/>
      <c r="O2" s="204"/>
    </row>
    <row r="4" spans="1:15" ht="45">
      <c r="A4" s="167" t="s">
        <v>477</v>
      </c>
      <c r="B4" s="167" t="s">
        <v>480</v>
      </c>
      <c r="C4" s="167" t="s">
        <v>81</v>
      </c>
      <c r="D4" s="167" t="s">
        <v>77</v>
      </c>
      <c r="E4" s="167" t="s">
        <v>451</v>
      </c>
      <c r="F4" s="167" t="s">
        <v>478</v>
      </c>
      <c r="G4" s="167" t="s">
        <v>479</v>
      </c>
      <c r="H4" s="86"/>
      <c r="I4" s="167" t="s">
        <v>477</v>
      </c>
      <c r="J4" s="167" t="s">
        <v>480</v>
      </c>
      <c r="K4" s="167" t="s">
        <v>81</v>
      </c>
      <c r="L4" s="167" t="s">
        <v>77</v>
      </c>
      <c r="M4" s="167" t="s">
        <v>451</v>
      </c>
      <c r="N4" s="167" t="s">
        <v>478</v>
      </c>
      <c r="O4" s="167" t="s">
        <v>479</v>
      </c>
    </row>
    <row r="6" spans="1:15">
      <c r="A6" s="16">
        <v>0</v>
      </c>
      <c r="B6" s="171"/>
      <c r="C6" s="171">
        <v>7.0000000000000007E-2</v>
      </c>
      <c r="D6" s="66">
        <v>50000</v>
      </c>
      <c r="E6" s="66">
        <f>+D6*(1-C6)</f>
        <v>46500</v>
      </c>
      <c r="F6" s="66">
        <f>+(D6*0.875-50)*1.03</f>
        <v>45011</v>
      </c>
      <c r="G6" s="66">
        <f t="shared" ref="G6:G14" si="0">+G7/(1+B7+0.01)</f>
        <v>45411.720395674412</v>
      </c>
      <c r="I6" s="16">
        <v>0</v>
      </c>
      <c r="J6" s="171"/>
      <c r="K6" s="171">
        <v>0.05</v>
      </c>
      <c r="L6" s="66">
        <v>50000</v>
      </c>
      <c r="M6" s="66">
        <f>+L6*(1-K6)</f>
        <v>47500</v>
      </c>
      <c r="N6" s="66">
        <f>+(L6*0.875-50)*1.03</f>
        <v>45011</v>
      </c>
      <c r="O6" s="66">
        <f t="shared" ref="O6:O14" si="1">+O7/(1+J7+0.01)</f>
        <v>45411.720395674412</v>
      </c>
    </row>
    <row r="7" spans="1:15">
      <c r="A7" s="16">
        <f>+A6+1</f>
        <v>1</v>
      </c>
      <c r="B7" s="171">
        <v>0.05</v>
      </c>
      <c r="C7" s="171">
        <v>7.0000000000000007E-2</v>
      </c>
      <c r="D7" s="66">
        <f>+D6*(1+B7)</f>
        <v>52500</v>
      </c>
      <c r="E7" s="66">
        <f t="shared" ref="E7:E16" si="2">+D7*(1-C7)</f>
        <v>48825</v>
      </c>
      <c r="F7" s="66">
        <f>+(F6-50)*1.03</f>
        <v>46309.83</v>
      </c>
      <c r="G7" s="66">
        <f t="shared" si="0"/>
        <v>48136.423619414883</v>
      </c>
      <c r="I7" s="16">
        <f>+I6+1</f>
        <v>1</v>
      </c>
      <c r="J7" s="171">
        <v>0.05</v>
      </c>
      <c r="K7" s="171">
        <v>0.05</v>
      </c>
      <c r="L7" s="66">
        <f>+L6*(1+J7)</f>
        <v>52500</v>
      </c>
      <c r="M7" s="66">
        <f t="shared" ref="M7:M16" si="3">+L7*(1-K7)</f>
        <v>49875</v>
      </c>
      <c r="N7" s="66">
        <f>+(N6-50)*1.03</f>
        <v>46309.83</v>
      </c>
      <c r="O7" s="66">
        <f t="shared" si="1"/>
        <v>48136.423619414883</v>
      </c>
    </row>
    <row r="8" spans="1:15">
      <c r="A8" s="16">
        <f t="shared" ref="A8:A16" si="4">+A7+1</f>
        <v>2</v>
      </c>
      <c r="B8" s="171">
        <v>0.05</v>
      </c>
      <c r="C8" s="171">
        <v>0.06</v>
      </c>
      <c r="D8" s="66">
        <f t="shared" ref="D8:D16" si="5">+D7*(1+B8)</f>
        <v>55125</v>
      </c>
      <c r="E8" s="66">
        <f t="shared" si="2"/>
        <v>51817.5</v>
      </c>
      <c r="F8" s="66">
        <f t="shared" ref="F8:F16" si="6">+(F7-50)*1.03</f>
        <v>47647.624900000003</v>
      </c>
      <c r="G8" s="66">
        <f t="shared" si="0"/>
        <v>51024.609036579779</v>
      </c>
      <c r="I8" s="16">
        <f t="shared" ref="I8:I16" si="7">+I7+1</f>
        <v>2</v>
      </c>
      <c r="J8" s="171">
        <v>0.05</v>
      </c>
      <c r="K8" s="171">
        <v>0.05</v>
      </c>
      <c r="L8" s="66">
        <f t="shared" ref="L8:L16" si="8">+L7*(1+J8)</f>
        <v>55125</v>
      </c>
      <c r="M8" s="66">
        <f t="shared" si="3"/>
        <v>52368.75</v>
      </c>
      <c r="N8" s="66">
        <f t="shared" ref="N8:N16" si="9">+(N7-50)*1.03</f>
        <v>47647.624900000003</v>
      </c>
      <c r="O8" s="66">
        <f t="shared" si="1"/>
        <v>51024.609036579779</v>
      </c>
    </row>
    <row r="9" spans="1:15">
      <c r="A9" s="16">
        <f t="shared" si="4"/>
        <v>3</v>
      </c>
      <c r="B9" s="171">
        <v>0.03</v>
      </c>
      <c r="C9" s="171">
        <v>0.05</v>
      </c>
      <c r="D9" s="66">
        <f t="shared" si="5"/>
        <v>56778.75</v>
      </c>
      <c r="E9" s="66">
        <f t="shared" si="2"/>
        <v>53939.8125</v>
      </c>
      <c r="F9" s="66">
        <f t="shared" si="6"/>
        <v>49025.553647000001</v>
      </c>
      <c r="G9" s="66">
        <f t="shared" si="0"/>
        <v>53065.593398042969</v>
      </c>
      <c r="I9" s="16">
        <f t="shared" si="7"/>
        <v>3</v>
      </c>
      <c r="J9" s="171">
        <v>0.03</v>
      </c>
      <c r="K9" s="171">
        <v>0.05</v>
      </c>
      <c r="L9" s="66">
        <f t="shared" si="8"/>
        <v>56778.75</v>
      </c>
      <c r="M9" s="66">
        <f t="shared" si="3"/>
        <v>53939.8125</v>
      </c>
      <c r="N9" s="66">
        <f t="shared" si="9"/>
        <v>49025.553647000001</v>
      </c>
      <c r="O9" s="66">
        <f t="shared" si="1"/>
        <v>53065.593398042969</v>
      </c>
    </row>
    <row r="10" spans="1:15">
      <c r="A10" s="16">
        <f t="shared" si="4"/>
        <v>4</v>
      </c>
      <c r="B10" s="171">
        <v>0.03</v>
      </c>
      <c r="C10" s="171">
        <v>0.04</v>
      </c>
      <c r="D10" s="66">
        <f t="shared" si="5"/>
        <v>58482.112500000003</v>
      </c>
      <c r="E10" s="66">
        <f t="shared" si="2"/>
        <v>56142.828000000001</v>
      </c>
      <c r="F10" s="66">
        <f t="shared" si="6"/>
        <v>50444.820256409999</v>
      </c>
      <c r="G10" s="66">
        <f t="shared" si="0"/>
        <v>55188.217133964688</v>
      </c>
      <c r="I10" s="16">
        <f t="shared" si="7"/>
        <v>4</v>
      </c>
      <c r="J10" s="171">
        <v>0.03</v>
      </c>
      <c r="K10" s="171">
        <v>0.05</v>
      </c>
      <c r="L10" s="66">
        <f t="shared" si="8"/>
        <v>58482.112500000003</v>
      </c>
      <c r="M10" s="66">
        <f t="shared" si="3"/>
        <v>55558.006874999999</v>
      </c>
      <c r="N10" s="66">
        <f t="shared" si="9"/>
        <v>50444.820256409999</v>
      </c>
      <c r="O10" s="66">
        <f t="shared" si="1"/>
        <v>55188.217133964688</v>
      </c>
    </row>
    <row r="11" spans="1:15">
      <c r="A11" s="16">
        <f t="shared" si="4"/>
        <v>5</v>
      </c>
      <c r="B11" s="171">
        <v>0.03</v>
      </c>
      <c r="C11" s="171">
        <v>0</v>
      </c>
      <c r="D11" s="66">
        <f t="shared" si="5"/>
        <v>60236.575875000002</v>
      </c>
      <c r="E11" s="66">
        <f t="shared" si="2"/>
        <v>60236.575875000002</v>
      </c>
      <c r="F11" s="66">
        <f t="shared" si="6"/>
        <v>51906.664864102298</v>
      </c>
      <c r="G11" s="66">
        <f t="shared" si="0"/>
        <v>57395.745819323274</v>
      </c>
      <c r="I11" s="16">
        <f t="shared" si="7"/>
        <v>5</v>
      </c>
      <c r="J11" s="171">
        <v>0.03</v>
      </c>
      <c r="K11" s="171">
        <v>0.05</v>
      </c>
      <c r="L11" s="66">
        <f t="shared" si="8"/>
        <v>60236.575875000002</v>
      </c>
      <c r="M11" s="66">
        <f t="shared" si="3"/>
        <v>57224.747081249996</v>
      </c>
      <c r="N11" s="66">
        <f t="shared" si="9"/>
        <v>51906.664864102298</v>
      </c>
      <c r="O11" s="66">
        <f t="shared" si="1"/>
        <v>57395.745819323274</v>
      </c>
    </row>
    <row r="12" spans="1:15">
      <c r="A12" s="16">
        <f t="shared" si="4"/>
        <v>6</v>
      </c>
      <c r="B12" s="171">
        <v>0.03</v>
      </c>
      <c r="C12" s="171">
        <v>0</v>
      </c>
      <c r="D12" s="66">
        <f t="shared" si="5"/>
        <v>62043.673151250005</v>
      </c>
      <c r="E12" s="66">
        <f t="shared" si="2"/>
        <v>62043.673151250005</v>
      </c>
      <c r="F12" s="66">
        <f t="shared" si="6"/>
        <v>53412.36481002537</v>
      </c>
      <c r="G12" s="66">
        <f t="shared" si="0"/>
        <v>59691.57565209621</v>
      </c>
      <c r="I12" s="16">
        <f t="shared" si="7"/>
        <v>6</v>
      </c>
      <c r="J12" s="171">
        <v>0.03</v>
      </c>
      <c r="K12" s="171">
        <v>0.05</v>
      </c>
      <c r="L12" s="66">
        <f t="shared" si="8"/>
        <v>62043.673151250005</v>
      </c>
      <c r="M12" s="66">
        <f t="shared" si="3"/>
        <v>58941.489493687499</v>
      </c>
      <c r="N12" s="66">
        <f t="shared" si="9"/>
        <v>53412.36481002537</v>
      </c>
      <c r="O12" s="66">
        <f t="shared" si="1"/>
        <v>59691.57565209621</v>
      </c>
    </row>
    <row r="13" spans="1:15">
      <c r="A13" s="16">
        <f t="shared" si="4"/>
        <v>7</v>
      </c>
      <c r="B13" s="171">
        <v>0.03</v>
      </c>
      <c r="C13" s="171">
        <v>0</v>
      </c>
      <c r="D13" s="66">
        <f t="shared" si="5"/>
        <v>63904.983345787507</v>
      </c>
      <c r="E13" s="66">
        <f t="shared" si="2"/>
        <v>63904.983345787507</v>
      </c>
      <c r="F13" s="66">
        <f t="shared" si="6"/>
        <v>54963.235754326131</v>
      </c>
      <c r="G13" s="66">
        <f t="shared" si="0"/>
        <v>62079.23867818006</v>
      </c>
      <c r="I13" s="16">
        <f t="shared" si="7"/>
        <v>7</v>
      </c>
      <c r="J13" s="171">
        <v>0.03</v>
      </c>
      <c r="K13" s="171">
        <v>0</v>
      </c>
      <c r="L13" s="66">
        <f t="shared" si="8"/>
        <v>63904.983345787507</v>
      </c>
      <c r="M13" s="66">
        <f t="shared" si="3"/>
        <v>63904.983345787507</v>
      </c>
      <c r="N13" s="66">
        <f t="shared" si="9"/>
        <v>54963.235754326131</v>
      </c>
      <c r="O13" s="66">
        <f t="shared" si="1"/>
        <v>62079.23867818006</v>
      </c>
    </row>
    <row r="14" spans="1:15">
      <c r="A14" s="16">
        <f t="shared" si="4"/>
        <v>8</v>
      </c>
      <c r="B14" s="171">
        <v>0.03</v>
      </c>
      <c r="C14" s="171">
        <v>0</v>
      </c>
      <c r="D14" s="66">
        <f t="shared" si="5"/>
        <v>65822.132846161127</v>
      </c>
      <c r="E14" s="66">
        <f t="shared" si="2"/>
        <v>65822.132846161127</v>
      </c>
      <c r="F14" s="66">
        <f t="shared" si="6"/>
        <v>56560.632826955916</v>
      </c>
      <c r="G14" s="66">
        <f t="shared" si="0"/>
        <v>64562.408225307263</v>
      </c>
      <c r="I14" s="16">
        <f t="shared" si="7"/>
        <v>8</v>
      </c>
      <c r="J14" s="171">
        <v>0.03</v>
      </c>
      <c r="K14" s="171">
        <v>0</v>
      </c>
      <c r="L14" s="66">
        <f t="shared" si="8"/>
        <v>65822.132846161127</v>
      </c>
      <c r="M14" s="66">
        <f t="shared" si="3"/>
        <v>65822.132846161127</v>
      </c>
      <c r="N14" s="66">
        <f t="shared" si="9"/>
        <v>56560.632826955916</v>
      </c>
      <c r="O14" s="66">
        <f t="shared" si="1"/>
        <v>64562.408225307263</v>
      </c>
    </row>
    <row r="15" spans="1:15">
      <c r="A15" s="16">
        <f t="shared" si="4"/>
        <v>9</v>
      </c>
      <c r="B15" s="171">
        <v>0.03</v>
      </c>
      <c r="C15" s="171">
        <v>0</v>
      </c>
      <c r="D15" s="66">
        <f t="shared" si="5"/>
        <v>67796.796831545958</v>
      </c>
      <c r="E15" s="66">
        <f t="shared" si="2"/>
        <v>67796.796831545958</v>
      </c>
      <c r="F15" s="66">
        <f t="shared" si="6"/>
        <v>58205.951811764593</v>
      </c>
      <c r="G15" s="66">
        <f>+G16/(1+B16+0.01)</f>
        <v>67144.904554319553</v>
      </c>
      <c r="I15" s="16">
        <f t="shared" si="7"/>
        <v>9</v>
      </c>
      <c r="J15" s="171">
        <v>0.03</v>
      </c>
      <c r="K15" s="171">
        <v>0</v>
      </c>
      <c r="L15" s="66">
        <f t="shared" si="8"/>
        <v>67796.796831545958</v>
      </c>
      <c r="M15" s="66">
        <f t="shared" si="3"/>
        <v>67796.796831545958</v>
      </c>
      <c r="N15" s="66">
        <f t="shared" si="9"/>
        <v>58205.951811764593</v>
      </c>
      <c r="O15" s="66">
        <f>+O16/(1+J16+0.01)</f>
        <v>67144.904554319553</v>
      </c>
    </row>
    <row r="16" spans="1:15">
      <c r="A16" s="16">
        <f t="shared" si="4"/>
        <v>10</v>
      </c>
      <c r="B16" s="171">
        <v>0.03</v>
      </c>
      <c r="C16" s="171">
        <v>0</v>
      </c>
      <c r="D16" s="66">
        <f t="shared" si="5"/>
        <v>69830.700736492334</v>
      </c>
      <c r="E16" s="66">
        <f t="shared" si="2"/>
        <v>69830.700736492334</v>
      </c>
      <c r="F16" s="66">
        <f t="shared" si="6"/>
        <v>59900.630366117533</v>
      </c>
      <c r="G16" s="66">
        <f>+E16</f>
        <v>69830.700736492334</v>
      </c>
      <c r="I16" s="16">
        <f t="shared" si="7"/>
        <v>10</v>
      </c>
      <c r="J16" s="171">
        <v>0.03</v>
      </c>
      <c r="K16" s="171">
        <v>0</v>
      </c>
      <c r="L16" s="66">
        <f t="shared" si="8"/>
        <v>69830.700736492334</v>
      </c>
      <c r="M16" s="66">
        <f t="shared" si="3"/>
        <v>69830.700736492334</v>
      </c>
      <c r="N16" s="66">
        <f t="shared" si="9"/>
        <v>59900.630366117533</v>
      </c>
      <c r="O16" s="66">
        <f>+M16</f>
        <v>69830.700736492334</v>
      </c>
    </row>
  </sheetData>
  <mergeCells count="4">
    <mergeCell ref="A1:G1"/>
    <mergeCell ref="A2:G2"/>
    <mergeCell ref="I1:O1"/>
    <mergeCell ref="I2:O2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:I33"/>
  <sheetViews>
    <sheetView workbookViewId="0">
      <selection activeCell="A2" sqref="A2:I2"/>
    </sheetView>
  </sheetViews>
  <sheetFormatPr defaultRowHeight="15"/>
  <cols>
    <col min="7" max="7" width="9.5703125" bestFit="1" customWidth="1"/>
    <col min="8" max="8" width="14.140625" customWidth="1"/>
    <col min="9" max="9" width="11.5703125" bestFit="1" customWidth="1"/>
    <col min="10" max="10" width="12" bestFit="1" customWidth="1"/>
    <col min="13" max="13" width="10.7109375" customWidth="1"/>
  </cols>
  <sheetData>
    <row r="1" spans="1:9" ht="18.75">
      <c r="A1" s="204" t="s">
        <v>612</v>
      </c>
      <c r="B1" s="204"/>
      <c r="C1" s="204"/>
      <c r="D1" s="204"/>
      <c r="E1" s="204"/>
      <c r="F1" s="204"/>
      <c r="G1" s="204"/>
      <c r="H1" s="204"/>
      <c r="I1" s="204"/>
    </row>
    <row r="2" spans="1:9" ht="18.75">
      <c r="A2" s="204" t="s">
        <v>422</v>
      </c>
      <c r="B2" s="204"/>
      <c r="C2" s="204"/>
      <c r="D2" s="204"/>
      <c r="E2" s="204"/>
      <c r="F2" s="204"/>
      <c r="G2" s="204"/>
      <c r="H2" s="204"/>
      <c r="I2" s="204"/>
    </row>
    <row r="5" spans="1:9" ht="31.5">
      <c r="A5" s="165" t="s">
        <v>409</v>
      </c>
      <c r="B5" s="165" t="s">
        <v>4</v>
      </c>
      <c r="C5" s="165" t="s">
        <v>423</v>
      </c>
      <c r="D5" s="165" t="s">
        <v>413</v>
      </c>
      <c r="E5" s="165" t="s">
        <v>414</v>
      </c>
      <c r="F5" s="165" t="s">
        <v>424</v>
      </c>
      <c r="G5" s="165" t="s">
        <v>425</v>
      </c>
      <c r="H5" s="165" t="s">
        <v>426</v>
      </c>
      <c r="I5" s="165" t="s">
        <v>421</v>
      </c>
    </row>
    <row r="7" spans="1:9">
      <c r="A7">
        <v>0</v>
      </c>
      <c r="B7">
        <v>60</v>
      </c>
      <c r="C7" s="164">
        <v>1.452E-2</v>
      </c>
      <c r="D7" s="164">
        <f>1.04^-A7</f>
        <v>1</v>
      </c>
      <c r="E7" s="164">
        <f>+D7/(1.04)^1</f>
        <v>0.96153846153846145</v>
      </c>
      <c r="F7" s="164">
        <v>1</v>
      </c>
      <c r="G7" s="164">
        <f>+F7*D7</f>
        <v>1</v>
      </c>
      <c r="H7" s="164">
        <f>+F7*E7*C7</f>
        <v>1.3961538461538461E-2</v>
      </c>
      <c r="I7" s="66">
        <v>0</v>
      </c>
    </row>
    <row r="8" spans="1:9">
      <c r="A8">
        <f>+A7+1</f>
        <v>1</v>
      </c>
      <c r="B8">
        <f>+B7+1</f>
        <v>61</v>
      </c>
      <c r="C8" s="164">
        <v>1.5699999999999999E-2</v>
      </c>
      <c r="D8" s="164">
        <f t="shared" ref="D8:D26" si="0">1.04^-A8</f>
        <v>0.96153846153846145</v>
      </c>
      <c r="E8" s="164">
        <f t="shared" ref="E8:E26" si="1">+D8/(1.04)^1</f>
        <v>0.92455621301775137</v>
      </c>
      <c r="F8" s="164">
        <f>+F7*(1-C7)</f>
        <v>0.98548000000000002</v>
      </c>
      <c r="G8" s="164">
        <f>+F8*D8</f>
        <v>0.94757692307692298</v>
      </c>
      <c r="H8" s="164">
        <f>+F8*E8*C8</f>
        <v>1.4304767011834316E-2</v>
      </c>
      <c r="I8" s="66">
        <f>+((I7+100000*$H$32)*1.0475-100000*C7)/(1-C7)</f>
        <v>10.625435164750074</v>
      </c>
    </row>
    <row r="9" spans="1:9">
      <c r="A9">
        <f t="shared" ref="A9:A27" si="2">+A8+1</f>
        <v>2</v>
      </c>
      <c r="B9">
        <f t="shared" ref="B9:B27" si="3">+B8+1</f>
        <v>62</v>
      </c>
      <c r="C9" s="164">
        <v>1.695E-2</v>
      </c>
      <c r="D9" s="164">
        <f t="shared" si="0"/>
        <v>0.92455621301775137</v>
      </c>
      <c r="E9" s="164">
        <f t="shared" si="1"/>
        <v>0.88899635867091475</v>
      </c>
      <c r="F9" s="164">
        <f>+F8*(1-C8)</f>
        <v>0.970007964</v>
      </c>
      <c r="G9" s="164">
        <f>+F9*D9</f>
        <v>0.89682688979289926</v>
      </c>
      <c r="H9" s="164">
        <f>+F9*E9*C9</f>
        <v>1.4616553636528503E-2</v>
      </c>
      <c r="I9" s="66">
        <f>+((I8+100000*$H$31)*1.0475-100000*C8)/(1-C8)</f>
        <v>1410.6551884507908</v>
      </c>
    </row>
    <row r="10" spans="1:9">
      <c r="A10">
        <f t="shared" si="2"/>
        <v>3</v>
      </c>
      <c r="B10">
        <f t="shared" si="3"/>
        <v>63</v>
      </c>
      <c r="C10" s="164">
        <v>1.823E-2</v>
      </c>
      <c r="D10" s="164">
        <f t="shared" si="0"/>
        <v>0.88899635867091487</v>
      </c>
      <c r="E10" s="164">
        <f t="shared" si="1"/>
        <v>0.85480419102972582</v>
      </c>
      <c r="F10" s="164">
        <f>+F9*(1-C9)</f>
        <v>0.9535663290102</v>
      </c>
      <c r="G10" s="164">
        <f>+F10*D10</f>
        <v>0.84771699424125935</v>
      </c>
      <c r="H10" s="164">
        <f>+F10*E10*C10</f>
        <v>1.4859500774055921E-2</v>
      </c>
      <c r="I10" s="66">
        <f>+((I9+100000*$H$31)*1.0475-100000*C9)/(1-C9)</f>
        <v>2777.1111017336261</v>
      </c>
    </row>
    <row r="11" spans="1:9">
      <c r="A11">
        <f t="shared" si="2"/>
        <v>4</v>
      </c>
      <c r="B11">
        <f t="shared" si="3"/>
        <v>64</v>
      </c>
      <c r="C11" s="164">
        <v>1.9609999999999999E-2</v>
      </c>
      <c r="D11" s="164">
        <f t="shared" si="0"/>
        <v>0.85480419102972571</v>
      </c>
      <c r="E11" s="164">
        <f t="shared" si="1"/>
        <v>0.82192710675935166</v>
      </c>
      <c r="F11" s="164">
        <f>+F10*(1-C10)</f>
        <v>0.93618281483234411</v>
      </c>
      <c r="G11" s="164">
        <f>+F11*D11</f>
        <v>0.8002529936886934</v>
      </c>
      <c r="H11" s="164">
        <f>+F11*E11*C11</f>
        <v>1.5089385775226227E-2</v>
      </c>
      <c r="I11" s="66">
        <f>+((I10+100000*$H$31)*1.0475-100000*C10)/(1-C10)</f>
        <v>4108.2958714597225</v>
      </c>
    </row>
    <row r="12" spans="1:9">
      <c r="A12">
        <f t="shared" si="2"/>
        <v>5</v>
      </c>
      <c r="B12">
        <f t="shared" si="3"/>
        <v>65</v>
      </c>
      <c r="C12" s="164">
        <v>2.1100000000000001E-2</v>
      </c>
      <c r="D12" s="164">
        <f t="shared" si="0"/>
        <v>0.82192710675935154</v>
      </c>
      <c r="E12" s="164">
        <f t="shared" si="1"/>
        <v>0.79031452573014571</v>
      </c>
      <c r="F12" s="164">
        <f t="shared" ref="F12:F26" si="4">+F11*(1-C11)</f>
        <v>0.91782426983348186</v>
      </c>
      <c r="G12" s="164">
        <f t="shared" ref="G12:G26" si="5">+F12*D12</f>
        <v>0.75438464661774818</v>
      </c>
      <c r="H12" s="164">
        <f t="shared" ref="H12:H26" si="6">+F12*E12*C12</f>
        <v>1.5305303888110083E-2</v>
      </c>
      <c r="I12" s="66">
        <f>+((I11+100000*$H$31)*1.0475-100000*C11)/(1-C11)</f>
        <v>5395.6259080683167</v>
      </c>
    </row>
    <row r="13" spans="1:9">
      <c r="A13">
        <f t="shared" si="2"/>
        <v>6</v>
      </c>
      <c r="B13">
        <f t="shared" si="3"/>
        <v>66</v>
      </c>
      <c r="C13" s="164">
        <v>2.2719999999999997E-2</v>
      </c>
      <c r="D13" s="164">
        <f t="shared" si="0"/>
        <v>0.79031452573014571</v>
      </c>
      <c r="E13" s="164">
        <f t="shared" si="1"/>
        <v>0.7599178132020632</v>
      </c>
      <c r="F13" s="164">
        <f t="shared" si="4"/>
        <v>0.89845817773999537</v>
      </c>
      <c r="G13" s="164">
        <f t="shared" si="5"/>
        <v>0.71006454862895541</v>
      </c>
      <c r="H13" s="164">
        <f t="shared" si="6"/>
        <v>1.5512179370047946E-2</v>
      </c>
      <c r="I13" s="66">
        <f t="shared" ref="I13:I26" si="7">+((I12+100000*$H$31)*1.0475-100000*C12)/(1-C12)</f>
        <v>6629.1714141981811</v>
      </c>
    </row>
    <row r="14" spans="1:9">
      <c r="A14">
        <f t="shared" si="2"/>
        <v>7</v>
      </c>
      <c r="B14">
        <f t="shared" si="3"/>
        <v>67</v>
      </c>
      <c r="C14" s="164">
        <v>2.452E-2</v>
      </c>
      <c r="D14" s="164">
        <f t="shared" si="0"/>
        <v>0.75991781320206331</v>
      </c>
      <c r="E14" s="164">
        <f t="shared" si="1"/>
        <v>0.73069020500198389</v>
      </c>
      <c r="F14" s="164">
        <f t="shared" si="4"/>
        <v>0.87804520794174268</v>
      </c>
      <c r="G14" s="164">
        <f t="shared" si="5"/>
        <v>0.66724219431164</v>
      </c>
      <c r="H14" s="164">
        <f t="shared" si="6"/>
        <v>1.5731517888962897E-2</v>
      </c>
      <c r="I14" s="66">
        <f t="shared" si="7"/>
        <v>7796.5729525106763</v>
      </c>
    </row>
    <row r="15" spans="1:9">
      <c r="A15">
        <f t="shared" si="2"/>
        <v>8</v>
      </c>
      <c r="B15">
        <f t="shared" si="3"/>
        <v>68</v>
      </c>
      <c r="C15" s="164">
        <v>2.649E-2</v>
      </c>
      <c r="D15" s="164">
        <f t="shared" si="0"/>
        <v>0.73069020500198378</v>
      </c>
      <c r="E15" s="164">
        <f t="shared" si="1"/>
        <v>0.70258673557883056</v>
      </c>
      <c r="F15" s="164">
        <f t="shared" si="4"/>
        <v>0.85651553944301118</v>
      </c>
      <c r="G15" s="164">
        <f t="shared" si="5"/>
        <v>0.62584751510299852</v>
      </c>
      <c r="H15" s="164">
        <f t="shared" si="6"/>
        <v>1.5941058341421569E-2</v>
      </c>
      <c r="I15" s="66">
        <f t="shared" si="7"/>
        <v>8880.0261680526237</v>
      </c>
    </row>
    <row r="16" spans="1:9">
      <c r="A16">
        <f t="shared" si="2"/>
        <v>9</v>
      </c>
      <c r="B16">
        <f t="shared" si="3"/>
        <v>69</v>
      </c>
      <c r="C16" s="164">
        <v>2.8660000000000001E-2</v>
      </c>
      <c r="D16" s="164">
        <f t="shared" si="0"/>
        <v>0.70258673557883045</v>
      </c>
      <c r="E16" s="164">
        <f t="shared" si="1"/>
        <v>0.67556416882579851</v>
      </c>
      <c r="F16" s="164">
        <f t="shared" si="4"/>
        <v>0.83382644280316576</v>
      </c>
      <c r="G16" s="164">
        <f t="shared" si="5"/>
        <v>0.58583539848838462</v>
      </c>
      <c r="H16" s="164">
        <f t="shared" si="6"/>
        <v>1.6144271654497215E-2</v>
      </c>
      <c r="I16" s="66">
        <f t="shared" si="7"/>
        <v>9861.4345714909578</v>
      </c>
    </row>
    <row r="17" spans="1:9">
      <c r="A17">
        <f t="shared" si="2"/>
        <v>10</v>
      </c>
      <c r="B17">
        <f t="shared" si="3"/>
        <v>70</v>
      </c>
      <c r="C17" s="164">
        <v>3.1109999999999999E-2</v>
      </c>
      <c r="D17" s="164">
        <f t="shared" si="0"/>
        <v>0.67556416882579851</v>
      </c>
      <c r="E17" s="164">
        <f t="shared" si="1"/>
        <v>0.64958093156326779</v>
      </c>
      <c r="F17" s="164">
        <f t="shared" si="4"/>
        <v>0.80992897695242705</v>
      </c>
      <c r="G17" s="164">
        <f t="shared" si="5"/>
        <v>0.54715899612279573</v>
      </c>
      <c r="H17" s="164">
        <f t="shared" si="6"/>
        <v>1.6367419585942476E-2</v>
      </c>
      <c r="I17" s="66">
        <f t="shared" si="7"/>
        <v>10718.420400986079</v>
      </c>
    </row>
    <row r="18" spans="1:9">
      <c r="A18">
        <f t="shared" si="2"/>
        <v>11</v>
      </c>
      <c r="B18">
        <f t="shared" si="3"/>
        <v>71</v>
      </c>
      <c r="C18" s="164">
        <v>3.3849999999999998E-2</v>
      </c>
      <c r="D18" s="164">
        <f t="shared" si="0"/>
        <v>0.6495809315632679</v>
      </c>
      <c r="E18" s="164">
        <f t="shared" si="1"/>
        <v>0.62459704958006523</v>
      </c>
      <c r="F18" s="164">
        <f t="shared" si="4"/>
        <v>0.78473208647943704</v>
      </c>
      <c r="G18" s="164">
        <f t="shared" si="5"/>
        <v>0.50974699976289961</v>
      </c>
      <c r="H18" s="164">
        <f t="shared" si="6"/>
        <v>1.6591284559590528E-2</v>
      </c>
      <c r="I18" s="66">
        <f t="shared" si="7"/>
        <v>11419.173620008418</v>
      </c>
    </row>
    <row r="19" spans="1:9">
      <c r="A19">
        <f t="shared" si="2"/>
        <v>12</v>
      </c>
      <c r="B19">
        <f t="shared" si="3"/>
        <v>72</v>
      </c>
      <c r="C19" s="164">
        <v>3.6830000000000002E-2</v>
      </c>
      <c r="D19" s="164">
        <f t="shared" si="0"/>
        <v>0.62459704958006512</v>
      </c>
      <c r="E19" s="164">
        <f t="shared" si="1"/>
        <v>0.600574086134678</v>
      </c>
      <c r="F19" s="164">
        <f t="shared" si="4"/>
        <v>0.75816890535210801</v>
      </c>
      <c r="G19" s="164">
        <f t="shared" si="5"/>
        <v>0.47355006136627431</v>
      </c>
      <c r="H19" s="164">
        <f t="shared" si="6"/>
        <v>1.6770046884730657E-2</v>
      </c>
      <c r="I19" s="66">
        <f t="shared" si="7"/>
        <v>11927.715288118674</v>
      </c>
    </row>
    <row r="20" spans="1:9">
      <c r="A20">
        <f t="shared" si="2"/>
        <v>13</v>
      </c>
      <c r="B20">
        <f t="shared" si="3"/>
        <v>73</v>
      </c>
      <c r="C20" s="164">
        <v>4.0079999999999998E-2</v>
      </c>
      <c r="D20" s="164">
        <f t="shared" si="0"/>
        <v>0.600574086134678</v>
      </c>
      <c r="E20" s="164">
        <f t="shared" si="1"/>
        <v>0.57747508282180571</v>
      </c>
      <c r="F20" s="164">
        <f t="shared" si="4"/>
        <v>0.73024554456798985</v>
      </c>
      <c r="G20" s="164">
        <f t="shared" si="5"/>
        <v>0.43856655058284078</v>
      </c>
      <c r="H20" s="164">
        <f t="shared" si="6"/>
        <v>1.6901680141692552E-2</v>
      </c>
      <c r="I20" s="66">
        <f t="shared" si="7"/>
        <v>12208.290875921541</v>
      </c>
    </row>
    <row r="21" spans="1:9">
      <c r="A21">
        <f t="shared" si="2"/>
        <v>14</v>
      </c>
      <c r="B21">
        <f t="shared" si="3"/>
        <v>74</v>
      </c>
      <c r="C21" s="164">
        <v>4.3479999999999998E-2</v>
      </c>
      <c r="D21" s="164">
        <f t="shared" si="0"/>
        <v>0.57747508282180582</v>
      </c>
      <c r="E21" s="164">
        <f t="shared" si="1"/>
        <v>0.55526450271327477</v>
      </c>
      <c r="F21" s="164">
        <f t="shared" si="4"/>
        <v>0.70097730314170481</v>
      </c>
      <c r="G21" s="164">
        <f t="shared" si="5"/>
        <v>0.40479692618796209</v>
      </c>
      <c r="H21" s="164">
        <f t="shared" si="6"/>
        <v>1.6923625337165949E-2</v>
      </c>
      <c r="I21" s="66">
        <f t="shared" si="7"/>
        <v>12217.228989066643</v>
      </c>
    </row>
    <row r="22" spans="1:9">
      <c r="A22">
        <f t="shared" si="2"/>
        <v>15</v>
      </c>
      <c r="B22">
        <f t="shared" si="3"/>
        <v>75</v>
      </c>
      <c r="C22" s="164">
        <v>4.7049999999999995E-2</v>
      </c>
      <c r="D22" s="164">
        <f t="shared" si="0"/>
        <v>0.55526450271327477</v>
      </c>
      <c r="E22" s="164">
        <f t="shared" si="1"/>
        <v>0.53390817568584115</v>
      </c>
      <c r="F22" s="164">
        <f t="shared" si="4"/>
        <v>0.67049881000110356</v>
      </c>
      <c r="G22" s="164">
        <f t="shared" si="5"/>
        <v>0.37230418830510525</v>
      </c>
      <c r="H22" s="164">
        <f t="shared" si="6"/>
        <v>1.684318467284154E-2</v>
      </c>
      <c r="I22" s="66">
        <f t="shared" si="7"/>
        <v>11914.988839443346</v>
      </c>
    </row>
    <row r="23" spans="1:9">
      <c r="A23">
        <f t="shared" si="2"/>
        <v>16</v>
      </c>
      <c r="B23">
        <f t="shared" si="3"/>
        <v>76</v>
      </c>
      <c r="C23" s="164">
        <v>5.0909999999999997E-2</v>
      </c>
      <c r="D23" s="164">
        <f t="shared" si="0"/>
        <v>0.53390817568584104</v>
      </c>
      <c r="E23" s="164">
        <f t="shared" si="1"/>
        <v>0.51337324585177024</v>
      </c>
      <c r="F23" s="164">
        <f t="shared" si="4"/>
        <v>0.63895184099055158</v>
      </c>
      <c r="G23" s="164">
        <f t="shared" si="5"/>
        <v>0.34114161177437496</v>
      </c>
      <c r="H23" s="164">
        <f t="shared" si="6"/>
        <v>1.6699537937916759E-2</v>
      </c>
      <c r="I23" s="66">
        <f t="shared" si="7"/>
        <v>11252.771465422054</v>
      </c>
    </row>
    <row r="24" spans="1:9">
      <c r="A24">
        <f t="shared" si="2"/>
        <v>17</v>
      </c>
      <c r="B24">
        <f t="shared" si="3"/>
        <v>77</v>
      </c>
      <c r="C24" s="164">
        <v>5.5070000000000001E-2</v>
      </c>
      <c r="D24" s="164">
        <f t="shared" si="0"/>
        <v>0.51337324585177024</v>
      </c>
      <c r="E24" s="164">
        <f t="shared" si="1"/>
        <v>0.49362812101131753</v>
      </c>
      <c r="F24" s="164">
        <f t="shared" si="4"/>
        <v>0.60642280276572258</v>
      </c>
      <c r="G24" s="164">
        <f t="shared" si="5"/>
        <v>0.31132124261436689</v>
      </c>
      <c r="H24" s="164">
        <f t="shared" si="6"/>
        <v>1.6485058491128062E-2</v>
      </c>
      <c r="I24" s="66">
        <f t="shared" si="7"/>
        <v>10160.949824238629</v>
      </c>
    </row>
    <row r="25" spans="1:9">
      <c r="A25">
        <f t="shared" si="2"/>
        <v>18</v>
      </c>
      <c r="B25">
        <f t="shared" si="3"/>
        <v>78</v>
      </c>
      <c r="C25" s="164">
        <v>5.9560000000000002E-2</v>
      </c>
      <c r="D25" s="164">
        <f t="shared" si="0"/>
        <v>0.49362812101131748</v>
      </c>
      <c r="E25" s="164">
        <f t="shared" si="1"/>
        <v>0.4746424240493437</v>
      </c>
      <c r="F25" s="164">
        <f t="shared" si="4"/>
        <v>0.57302709901741422</v>
      </c>
      <c r="G25" s="164">
        <f t="shared" si="5"/>
        <v>0.28286229017653236</v>
      </c>
      <c r="H25" s="164">
        <f t="shared" si="6"/>
        <v>1.6199305772032949E-2</v>
      </c>
      <c r="I25" s="66">
        <f t="shared" si="7"/>
        <v>8555.1021764014295</v>
      </c>
    </row>
    <row r="26" spans="1:9">
      <c r="A26">
        <f t="shared" si="2"/>
        <v>19</v>
      </c>
      <c r="B26">
        <f t="shared" si="3"/>
        <v>79</v>
      </c>
      <c r="C26" s="164">
        <v>6.4390000000000003E-2</v>
      </c>
      <c r="D26" s="164">
        <f t="shared" si="0"/>
        <v>0.47464242404934376</v>
      </c>
      <c r="E26" s="164">
        <f t="shared" si="1"/>
        <v>0.45638694620129205</v>
      </c>
      <c r="F26" s="164">
        <f t="shared" si="4"/>
        <v>0.538897604999937</v>
      </c>
      <c r="G26" s="164">
        <f t="shared" si="5"/>
        <v>0.25578366555155585</v>
      </c>
      <c r="H26" s="164">
        <f t="shared" si="6"/>
        <v>1.5836452139292963E-2</v>
      </c>
      <c r="I26" s="66">
        <f t="shared" si="7"/>
        <v>6329.853354214556</v>
      </c>
    </row>
    <row r="27" spans="1:9">
      <c r="A27">
        <f t="shared" si="2"/>
        <v>20</v>
      </c>
      <c r="B27">
        <f t="shared" si="3"/>
        <v>80</v>
      </c>
      <c r="C27" s="164"/>
      <c r="D27" s="164"/>
      <c r="E27" s="164"/>
      <c r="F27" s="164"/>
      <c r="G27" s="164"/>
      <c r="H27" s="164"/>
      <c r="I27" s="66"/>
    </row>
    <row r="28" spans="1:9">
      <c r="C28" s="164"/>
      <c r="D28" s="164"/>
      <c r="E28" s="164"/>
      <c r="F28" s="164"/>
      <c r="G28" s="164"/>
      <c r="H28" s="164"/>
      <c r="I28" s="66"/>
    </row>
    <row r="29" spans="1:9">
      <c r="A29" t="s">
        <v>410</v>
      </c>
      <c r="C29" s="164"/>
      <c r="D29" s="164"/>
      <c r="E29" s="164"/>
      <c r="F29" s="164"/>
      <c r="G29" s="164">
        <f>SUM(G7:G26)</f>
        <v>11.772980636394214</v>
      </c>
      <c r="H29" s="164">
        <f>SUM(H7:H26)</f>
        <v>0.31708367232455759</v>
      </c>
    </row>
    <row r="30" spans="1:9">
      <c r="C30" s="164"/>
      <c r="D30" s="164"/>
      <c r="E30" s="164"/>
      <c r="F30" s="164"/>
      <c r="G30" s="164"/>
      <c r="H30" s="164"/>
    </row>
    <row r="31" spans="1:9" ht="17.25">
      <c r="C31" s="164"/>
      <c r="D31" s="164"/>
      <c r="E31" s="164"/>
      <c r="F31" s="164"/>
      <c r="G31" s="164" t="s">
        <v>420</v>
      </c>
      <c r="H31" s="164">
        <f>+(H29+H33)/G29</f>
        <v>2.8137257839207997E-2</v>
      </c>
      <c r="I31" s="164"/>
    </row>
    <row r="32" spans="1:9" ht="17.25">
      <c r="C32" s="164"/>
      <c r="D32" s="164"/>
      <c r="E32" s="164"/>
      <c r="F32" s="164"/>
      <c r="G32" s="164" t="s">
        <v>419</v>
      </c>
      <c r="H32" s="164">
        <f>+H31-H33</f>
        <v>1.3961538461538497E-2</v>
      </c>
    </row>
    <row r="33" spans="3:8">
      <c r="C33" s="164"/>
      <c r="D33" s="164"/>
      <c r="E33" s="164"/>
      <c r="F33" s="164"/>
      <c r="G33" s="164" t="s">
        <v>411</v>
      </c>
      <c r="H33" s="164">
        <v>1.41757193776695E-2</v>
      </c>
    </row>
  </sheetData>
  <mergeCells count="2">
    <mergeCell ref="A1:I1"/>
    <mergeCell ref="A2:I2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>
  <dimension ref="A1:Q18"/>
  <sheetViews>
    <sheetView workbookViewId="0">
      <selection activeCell="J2" sqref="J2:Q2"/>
    </sheetView>
  </sheetViews>
  <sheetFormatPr defaultRowHeight="15"/>
  <cols>
    <col min="1" max="1" width="7.85546875" customWidth="1"/>
    <col min="2" max="2" width="11.28515625" style="174" customWidth="1"/>
    <col min="3" max="3" width="11.5703125" bestFit="1" customWidth="1"/>
    <col min="4" max="4" width="11.140625" style="174" customWidth="1"/>
    <col min="5" max="5" width="11.42578125" customWidth="1"/>
    <col min="6" max="6" width="11.42578125" style="174" customWidth="1"/>
    <col min="7" max="7" width="13.5703125" customWidth="1"/>
    <col min="8" max="8" width="14" customWidth="1"/>
    <col min="9" max="9" width="3.85546875" customWidth="1"/>
    <col min="10" max="10" width="8.85546875" customWidth="1"/>
    <col min="11" max="11" width="11.85546875" customWidth="1"/>
    <col min="12" max="12" width="11.5703125" bestFit="1" customWidth="1"/>
    <col min="13" max="13" width="10" customWidth="1"/>
    <col min="14" max="14" width="11.5703125" customWidth="1"/>
    <col min="15" max="15" width="10.42578125" customWidth="1"/>
    <col min="16" max="16" width="13.28515625" customWidth="1"/>
    <col min="17" max="17" width="13.85546875" customWidth="1"/>
  </cols>
  <sheetData>
    <row r="1" spans="1:17" ht="18.75">
      <c r="A1" s="204" t="s">
        <v>613</v>
      </c>
      <c r="B1" s="204"/>
      <c r="C1" s="204"/>
      <c r="D1" s="204"/>
      <c r="E1" s="204"/>
      <c r="F1" s="204"/>
      <c r="G1" s="204"/>
      <c r="H1" s="204"/>
      <c r="J1" s="204" t="s">
        <v>613</v>
      </c>
      <c r="K1" s="204"/>
      <c r="L1" s="204"/>
      <c r="M1" s="204"/>
      <c r="N1" s="204"/>
      <c r="O1" s="204"/>
      <c r="P1" s="204"/>
      <c r="Q1" s="204"/>
    </row>
    <row r="2" spans="1:17" ht="18.75">
      <c r="A2" s="204" t="s">
        <v>508</v>
      </c>
      <c r="B2" s="204"/>
      <c r="C2" s="204"/>
      <c r="D2" s="204"/>
      <c r="E2" s="204"/>
      <c r="F2" s="204"/>
      <c r="G2" s="204"/>
      <c r="H2" s="204"/>
      <c r="J2" s="204" t="s">
        <v>508</v>
      </c>
      <c r="K2" s="204"/>
      <c r="L2" s="204"/>
      <c r="M2" s="204"/>
      <c r="N2" s="204"/>
      <c r="O2" s="204"/>
      <c r="P2" s="204"/>
      <c r="Q2" s="204"/>
    </row>
    <row r="3" spans="1:17">
      <c r="A3" s="230" t="s">
        <v>509</v>
      </c>
      <c r="B3" s="230"/>
      <c r="C3" s="230"/>
      <c r="D3" s="230"/>
      <c r="E3" s="230"/>
      <c r="F3" s="230"/>
      <c r="G3" s="230"/>
      <c r="H3" s="230"/>
      <c r="J3" s="230" t="s">
        <v>509</v>
      </c>
      <c r="K3" s="230"/>
      <c r="L3" s="230"/>
      <c r="M3" s="230"/>
      <c r="N3" s="230"/>
      <c r="O3" s="230"/>
      <c r="P3" s="230"/>
      <c r="Q3" s="230"/>
    </row>
    <row r="4" spans="1:17" ht="75">
      <c r="A4" s="167" t="s">
        <v>501</v>
      </c>
      <c r="B4" s="167" t="s">
        <v>480</v>
      </c>
      <c r="C4" s="167" t="s">
        <v>502</v>
      </c>
      <c r="D4" s="167" t="s">
        <v>81</v>
      </c>
      <c r="E4" s="167" t="s">
        <v>503</v>
      </c>
      <c r="F4" s="167" t="s">
        <v>504</v>
      </c>
      <c r="G4" s="167" t="s">
        <v>505</v>
      </c>
      <c r="H4" s="167" t="s">
        <v>506</v>
      </c>
      <c r="J4" s="167" t="s">
        <v>501</v>
      </c>
      <c r="K4" s="167" t="s">
        <v>480</v>
      </c>
      <c r="L4" s="167" t="s">
        <v>502</v>
      </c>
      <c r="M4" s="167" t="s">
        <v>81</v>
      </c>
      <c r="N4" s="167" t="s">
        <v>503</v>
      </c>
      <c r="O4" s="167" t="s">
        <v>504</v>
      </c>
      <c r="P4" s="167" t="s">
        <v>505</v>
      </c>
      <c r="Q4" s="167" t="s">
        <v>506</v>
      </c>
    </row>
    <row r="5" spans="1:17">
      <c r="J5" s="174"/>
      <c r="K5" s="174"/>
      <c r="L5" s="174"/>
      <c r="M5" s="174"/>
      <c r="N5" s="174"/>
      <c r="O5" s="174"/>
      <c r="P5" s="174"/>
      <c r="Q5" s="174"/>
    </row>
    <row r="6" spans="1:17">
      <c r="A6">
        <v>0</v>
      </c>
      <c r="C6" s="66">
        <v>100000</v>
      </c>
      <c r="D6" s="65">
        <v>0.08</v>
      </c>
      <c r="E6" s="66">
        <f>+C6*(1-D6)</f>
        <v>92000</v>
      </c>
      <c r="F6" s="65">
        <v>0.05</v>
      </c>
      <c r="G6" s="66">
        <f t="shared" ref="G6:G15" si="0">+E6/(1+F6)^A6</f>
        <v>92000</v>
      </c>
      <c r="H6" s="66">
        <f>+C6*(1-D7)/(1+F6)^A6</f>
        <v>92000</v>
      </c>
      <c r="J6" s="174" t="s">
        <v>510</v>
      </c>
      <c r="K6" s="174"/>
      <c r="L6" s="66">
        <v>122622.6</v>
      </c>
      <c r="M6" s="65">
        <v>0.06</v>
      </c>
      <c r="N6" s="66">
        <f>+L6*(1-M6)</f>
        <v>115265.24400000001</v>
      </c>
      <c r="O6" s="65">
        <v>0.05</v>
      </c>
      <c r="P6" s="66">
        <f>+N6</f>
        <v>115265.24400000001</v>
      </c>
      <c r="Q6" s="66">
        <f>MAX(L6*(1-M7)*((1+M6)/(1+O6))^0.5,N6)</f>
        <v>117044.87677291644</v>
      </c>
    </row>
    <row r="7" spans="1:17">
      <c r="A7">
        <v>1</v>
      </c>
      <c r="B7" s="65">
        <v>0.06</v>
      </c>
      <c r="C7" s="66">
        <f>+C6*(1+B7)</f>
        <v>106000</v>
      </c>
      <c r="D7" s="65">
        <v>0.08</v>
      </c>
      <c r="E7" s="66">
        <f t="shared" ref="E7:E16" si="1">+C7*(1-D7)</f>
        <v>97520</v>
      </c>
      <c r="F7" s="65">
        <v>0.05</v>
      </c>
      <c r="G7" s="66">
        <f t="shared" si="0"/>
        <v>92876.190476190473</v>
      </c>
      <c r="H7" s="66">
        <f t="shared" ref="H7:H16" si="2">+C7*(1-D8)/(1+F7)^A7</f>
        <v>93885.714285714275</v>
      </c>
      <c r="J7" s="174">
        <v>3</v>
      </c>
      <c r="K7" s="65">
        <v>0.06</v>
      </c>
      <c r="L7" s="66">
        <f>+L6*(1+K7)^0.5</f>
        <v>126247.69365261926</v>
      </c>
      <c r="M7" s="65">
        <v>0.05</v>
      </c>
      <c r="N7" s="66">
        <f t="shared" ref="N7:N14" si="3">+L7*(1-M7)</f>
        <v>119935.30896998828</v>
      </c>
      <c r="O7" s="65">
        <v>0.05</v>
      </c>
      <c r="P7" s="66">
        <f>+N7/(1+O7)^(J7-2.5)</f>
        <v>117044.87677291642</v>
      </c>
      <c r="Q7" s="66">
        <f>+L7*(1-M8)/(1+O7)^(J7-2.5)</f>
        <v>123205.13344517519</v>
      </c>
    </row>
    <row r="8" spans="1:17">
      <c r="A8">
        <v>2</v>
      </c>
      <c r="B8" s="65">
        <v>0.06</v>
      </c>
      <c r="C8" s="66">
        <f t="shared" ref="C8:C16" si="4">+C7*(1+B8)</f>
        <v>112360</v>
      </c>
      <c r="D8" s="65">
        <v>7.0000000000000007E-2</v>
      </c>
      <c r="E8" s="66">
        <f t="shared" si="1"/>
        <v>104494.79999999999</v>
      </c>
      <c r="F8" s="65">
        <v>0.05</v>
      </c>
      <c r="G8" s="66">
        <f t="shared" si="0"/>
        <v>94779.863945578225</v>
      </c>
      <c r="H8" s="66">
        <f t="shared" si="2"/>
        <v>95799.002267573684</v>
      </c>
      <c r="J8" s="174">
        <v>4</v>
      </c>
      <c r="K8" s="65">
        <v>0.06</v>
      </c>
      <c r="L8" s="66">
        <f t="shared" ref="L8:L14" si="5">+L7*(1+K8)</f>
        <v>133822.55527177642</v>
      </c>
      <c r="M8" s="65">
        <v>0</v>
      </c>
      <c r="N8" s="66">
        <f t="shared" si="3"/>
        <v>133822.55527177642</v>
      </c>
      <c r="O8" s="65">
        <v>0.05</v>
      </c>
      <c r="P8" s="66">
        <f t="shared" ref="P8:P14" si="6">+N8/(1+O8)^(J8-2.5)</f>
        <v>124378.5156684626</v>
      </c>
      <c r="Q8" s="66">
        <f t="shared" ref="Q8:Q14" si="7">+L8*(1-M9)/(1+O8)^(J8-2.5)</f>
        <v>124378.5156684626</v>
      </c>
    </row>
    <row r="9" spans="1:17">
      <c r="A9">
        <v>3</v>
      </c>
      <c r="B9" s="65">
        <v>0.06</v>
      </c>
      <c r="C9" s="66">
        <f t="shared" si="4"/>
        <v>119101.6</v>
      </c>
      <c r="D9" s="65">
        <v>0.06</v>
      </c>
      <c r="E9" s="66">
        <f t="shared" si="1"/>
        <v>111955.504</v>
      </c>
      <c r="F9" s="65">
        <v>0.05</v>
      </c>
      <c r="G9" s="66">
        <f t="shared" si="0"/>
        <v>96711.373717741051</v>
      </c>
      <c r="H9" s="66">
        <f t="shared" si="2"/>
        <v>97740.218118993624</v>
      </c>
      <c r="J9" s="174">
        <v>5</v>
      </c>
      <c r="K9" s="65">
        <v>0.03</v>
      </c>
      <c r="L9" s="66">
        <f t="shared" si="5"/>
        <v>137837.23192992972</v>
      </c>
      <c r="M9" s="65">
        <v>0</v>
      </c>
      <c r="N9" s="66">
        <f t="shared" si="3"/>
        <v>137837.23192992972</v>
      </c>
      <c r="O9" s="65">
        <v>0.05</v>
      </c>
      <c r="P9" s="66">
        <f t="shared" si="6"/>
        <v>122009.40108430138</v>
      </c>
      <c r="Q9" s="66">
        <f t="shared" si="7"/>
        <v>122009.40108430138</v>
      </c>
    </row>
    <row r="10" spans="1:17">
      <c r="A10">
        <v>4</v>
      </c>
      <c r="B10" s="65">
        <v>0.06</v>
      </c>
      <c r="C10" s="66">
        <f t="shared" si="4"/>
        <v>126247.69600000001</v>
      </c>
      <c r="D10" s="65">
        <v>0.05</v>
      </c>
      <c r="E10" s="66">
        <f t="shared" si="1"/>
        <v>119935.31120000001</v>
      </c>
      <c r="F10" s="65">
        <v>0.05</v>
      </c>
      <c r="G10" s="66">
        <f t="shared" si="0"/>
        <v>98671.077339174532</v>
      </c>
      <c r="H10" s="66">
        <f t="shared" si="2"/>
        <v>103864.29193597319</v>
      </c>
      <c r="J10" s="174">
        <v>6</v>
      </c>
      <c r="K10" s="65">
        <v>0.03</v>
      </c>
      <c r="L10" s="66">
        <f t="shared" si="5"/>
        <v>141972.34888782763</v>
      </c>
      <c r="M10" s="65">
        <v>0</v>
      </c>
      <c r="N10" s="66">
        <f t="shared" si="3"/>
        <v>141972.34888782763</v>
      </c>
      <c r="O10" s="65">
        <v>0.05</v>
      </c>
      <c r="P10" s="66">
        <f t="shared" si="6"/>
        <v>119685.41249221946</v>
      </c>
      <c r="Q10" s="66">
        <f t="shared" si="7"/>
        <v>119685.41249221946</v>
      </c>
    </row>
    <row r="11" spans="1:17">
      <c r="A11">
        <v>5</v>
      </c>
      <c r="B11" s="65">
        <v>0.03</v>
      </c>
      <c r="C11" s="66">
        <f t="shared" si="4"/>
        <v>130035.12688000001</v>
      </c>
      <c r="D11" s="65">
        <v>0</v>
      </c>
      <c r="E11" s="66">
        <f t="shared" si="1"/>
        <v>130035.12688000001</v>
      </c>
      <c r="F11" s="65">
        <v>0.05</v>
      </c>
      <c r="G11" s="66">
        <f t="shared" si="0"/>
        <v>101885.92447052606</v>
      </c>
      <c r="H11" s="66">
        <f t="shared" si="2"/>
        <v>101885.92447052606</v>
      </c>
      <c r="J11" s="174">
        <v>7</v>
      </c>
      <c r="K11" s="65">
        <v>0.03</v>
      </c>
      <c r="L11" s="66">
        <f t="shared" si="5"/>
        <v>146231.51935446245</v>
      </c>
      <c r="M11" s="65">
        <v>0</v>
      </c>
      <c r="N11" s="66">
        <f t="shared" si="3"/>
        <v>146231.51935446245</v>
      </c>
      <c r="O11" s="65">
        <v>0.05</v>
      </c>
      <c r="P11" s="66">
        <f t="shared" si="6"/>
        <v>117405.69034951052</v>
      </c>
      <c r="Q11" s="66">
        <f t="shared" si="7"/>
        <v>117405.69034951052</v>
      </c>
    </row>
    <row r="12" spans="1:17">
      <c r="A12">
        <v>6</v>
      </c>
      <c r="B12" s="65">
        <v>0.03</v>
      </c>
      <c r="C12" s="66">
        <f t="shared" si="4"/>
        <v>133936.18068640001</v>
      </c>
      <c r="D12" s="65">
        <v>0</v>
      </c>
      <c r="E12" s="66">
        <f t="shared" si="1"/>
        <v>133936.18068640001</v>
      </c>
      <c r="F12" s="65">
        <v>0.05</v>
      </c>
      <c r="G12" s="66">
        <f t="shared" si="0"/>
        <v>99945.240194897007</v>
      </c>
      <c r="H12" s="66">
        <f t="shared" si="2"/>
        <v>99945.240194897007</v>
      </c>
      <c r="J12" s="174">
        <v>8</v>
      </c>
      <c r="K12" s="65">
        <v>0.03</v>
      </c>
      <c r="L12" s="66">
        <f t="shared" si="5"/>
        <v>150618.46493509633</v>
      </c>
      <c r="M12" s="65">
        <v>0</v>
      </c>
      <c r="N12" s="66">
        <f t="shared" si="3"/>
        <v>150618.46493509633</v>
      </c>
      <c r="O12" s="65">
        <v>0.05</v>
      </c>
      <c r="P12" s="66">
        <f t="shared" si="6"/>
        <v>115169.39148571032</v>
      </c>
      <c r="Q12" s="66">
        <f t="shared" si="7"/>
        <v>115169.39148571032</v>
      </c>
    </row>
    <row r="13" spans="1:17">
      <c r="A13">
        <v>7</v>
      </c>
      <c r="B13" s="65">
        <v>0.03</v>
      </c>
      <c r="C13" s="66">
        <f t="shared" si="4"/>
        <v>137954.266106992</v>
      </c>
      <c r="D13" s="65">
        <v>0</v>
      </c>
      <c r="E13" s="66">
        <f t="shared" si="1"/>
        <v>137954.266106992</v>
      </c>
      <c r="F13" s="65">
        <v>0.05</v>
      </c>
      <c r="G13" s="66">
        <f t="shared" si="0"/>
        <v>98041.521334041812</v>
      </c>
      <c r="H13" s="66">
        <f t="shared" si="2"/>
        <v>98041.521334041812</v>
      </c>
      <c r="J13" s="174">
        <v>9</v>
      </c>
      <c r="K13" s="65">
        <v>0.03</v>
      </c>
      <c r="L13" s="66">
        <f t="shared" si="5"/>
        <v>155137.01888314923</v>
      </c>
      <c r="M13" s="65">
        <v>0</v>
      </c>
      <c r="N13" s="66">
        <f t="shared" si="3"/>
        <v>155137.01888314923</v>
      </c>
      <c r="O13" s="65">
        <v>0.05</v>
      </c>
      <c r="P13" s="66">
        <f t="shared" si="6"/>
        <v>112975.6887907444</v>
      </c>
      <c r="Q13" s="66">
        <f t="shared" si="7"/>
        <v>112975.6887907444</v>
      </c>
    </row>
    <row r="14" spans="1:17">
      <c r="A14">
        <v>8</v>
      </c>
      <c r="B14" s="65">
        <v>0.03</v>
      </c>
      <c r="C14" s="66">
        <f t="shared" si="4"/>
        <v>142092.89409020176</v>
      </c>
      <c r="D14" s="65">
        <v>0</v>
      </c>
      <c r="E14" s="66">
        <f t="shared" si="1"/>
        <v>142092.89409020176</v>
      </c>
      <c r="F14" s="65">
        <v>0.05</v>
      </c>
      <c r="G14" s="66">
        <f t="shared" si="0"/>
        <v>96174.063784821978</v>
      </c>
      <c r="H14" s="66">
        <f t="shared" si="2"/>
        <v>96174.063784821978</v>
      </c>
      <c r="J14" s="174">
        <v>10</v>
      </c>
      <c r="K14" s="65">
        <v>0.03</v>
      </c>
      <c r="L14" s="66">
        <f t="shared" si="5"/>
        <v>159791.12944964372</v>
      </c>
      <c r="M14" s="65">
        <v>0</v>
      </c>
      <c r="N14" s="66">
        <f t="shared" si="3"/>
        <v>159791.12944964372</v>
      </c>
      <c r="O14" s="65">
        <v>0.05</v>
      </c>
      <c r="P14" s="66">
        <f t="shared" si="6"/>
        <v>110823.77090901595</v>
      </c>
      <c r="Q14" s="66">
        <f t="shared" si="7"/>
        <v>110823.77090901595</v>
      </c>
    </row>
    <row r="15" spans="1:17">
      <c r="A15">
        <v>9</v>
      </c>
      <c r="B15" s="65">
        <v>0.03</v>
      </c>
      <c r="C15" s="66">
        <f t="shared" si="4"/>
        <v>146355.68091290782</v>
      </c>
      <c r="D15" s="65">
        <v>0</v>
      </c>
      <c r="E15" s="66">
        <f t="shared" si="1"/>
        <v>146355.68091290782</v>
      </c>
      <c r="F15" s="65">
        <v>0.05</v>
      </c>
      <c r="G15" s="66">
        <f t="shared" si="0"/>
        <v>94342.17685558727</v>
      </c>
      <c r="H15" s="66">
        <f t="shared" si="2"/>
        <v>94342.17685558727</v>
      </c>
      <c r="J15" s="174"/>
      <c r="K15" s="65"/>
      <c r="L15" s="66"/>
      <c r="M15" s="65"/>
      <c r="N15" s="66"/>
      <c r="O15" s="65"/>
      <c r="P15" s="66"/>
      <c r="Q15" s="66"/>
    </row>
    <row r="16" spans="1:17">
      <c r="A16">
        <v>10</v>
      </c>
      <c r="B16" s="65">
        <v>0.03</v>
      </c>
      <c r="C16" s="66">
        <f t="shared" si="4"/>
        <v>150746.35134029505</v>
      </c>
      <c r="D16" s="65">
        <v>0</v>
      </c>
      <c r="E16" s="66">
        <f t="shared" si="1"/>
        <v>150746.35134029505</v>
      </c>
      <c r="F16" s="65">
        <v>0.05</v>
      </c>
      <c r="G16" s="66">
        <f>+E16/(1+F16)^A16</f>
        <v>92545.183010718931</v>
      </c>
      <c r="H16" s="66">
        <f t="shared" si="2"/>
        <v>92545.183010718931</v>
      </c>
      <c r="J16" s="174"/>
      <c r="K16" s="65"/>
      <c r="L16" s="66"/>
      <c r="M16" s="65"/>
      <c r="N16" s="66"/>
      <c r="O16" s="174" t="s">
        <v>507</v>
      </c>
      <c r="P16" s="66">
        <f>MAX(P6:P14)</f>
        <v>124378.5156684626</v>
      </c>
      <c r="Q16" s="66">
        <f>MAX(Q6:Q14)</f>
        <v>124378.5156684626</v>
      </c>
    </row>
    <row r="17" spans="6:17">
      <c r="G17" s="66"/>
      <c r="H17" s="66"/>
      <c r="J17" s="174"/>
      <c r="K17" s="174"/>
      <c r="L17" s="174"/>
      <c r="M17" s="174"/>
      <c r="N17" s="174"/>
      <c r="O17" s="174"/>
      <c r="P17" s="66"/>
      <c r="Q17" s="66"/>
    </row>
    <row r="18" spans="6:17">
      <c r="F18" s="174" t="s">
        <v>507</v>
      </c>
      <c r="G18" s="66">
        <f>MAX(G6:G16)</f>
        <v>101885.92447052606</v>
      </c>
      <c r="H18" s="66">
        <f>MAX(H6:H16)</f>
        <v>103864.29193597319</v>
      </c>
      <c r="J18" s="174"/>
      <c r="K18" s="174"/>
      <c r="L18" s="174"/>
      <c r="M18" s="174"/>
      <c r="N18" s="174"/>
    </row>
  </sheetData>
  <mergeCells count="6">
    <mergeCell ref="A1:H1"/>
    <mergeCell ref="A2:H2"/>
    <mergeCell ref="A3:H3"/>
    <mergeCell ref="J1:Q1"/>
    <mergeCell ref="J2:Q2"/>
    <mergeCell ref="J3:Q3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sqref="A1:C1"/>
    </sheetView>
  </sheetViews>
  <sheetFormatPr defaultRowHeight="15"/>
  <cols>
    <col min="1" max="1" width="17.42578125" customWidth="1"/>
    <col min="2" max="2" width="20.140625" customWidth="1"/>
  </cols>
  <sheetData>
    <row r="1" spans="1:3" ht="18.75">
      <c r="A1" s="169" t="s">
        <v>614</v>
      </c>
      <c r="B1" s="169"/>
      <c r="C1" s="174"/>
    </row>
    <row r="3" spans="1:3">
      <c r="A3" s="16" t="s">
        <v>427</v>
      </c>
      <c r="B3" s="174" t="s">
        <v>514</v>
      </c>
    </row>
    <row r="4" spans="1:3">
      <c r="A4" s="16"/>
    </row>
    <row r="5" spans="1:3">
      <c r="A5" s="16">
        <v>1</v>
      </c>
      <c r="B5" s="66">
        <v>0</v>
      </c>
    </row>
    <row r="6" spans="1:3">
      <c r="A6" s="16">
        <f>+A5+1</f>
        <v>2</v>
      </c>
      <c r="B6" s="66">
        <v>0</v>
      </c>
    </row>
    <row r="7" spans="1:3">
      <c r="A7" s="16">
        <f t="shared" ref="A7:A39" si="0">+A6+1</f>
        <v>3</v>
      </c>
      <c r="B7" s="66">
        <v>14954.389787852097</v>
      </c>
    </row>
    <row r="8" spans="1:3">
      <c r="A8" s="16">
        <f t="shared" si="0"/>
        <v>4</v>
      </c>
      <c r="B8" s="66">
        <v>30421.048558841656</v>
      </c>
    </row>
    <row r="9" spans="1:3">
      <c r="A9" s="16">
        <f t="shared" si="0"/>
        <v>5</v>
      </c>
      <c r="B9" s="66">
        <v>46121.019000894143</v>
      </c>
    </row>
    <row r="10" spans="1:3">
      <c r="A10" s="16">
        <f t="shared" si="0"/>
        <v>6</v>
      </c>
      <c r="B10" s="66">
        <v>61990.316187517143</v>
      </c>
    </row>
    <row r="11" spans="1:3">
      <c r="A11" s="16">
        <f t="shared" si="0"/>
        <v>7</v>
      </c>
      <c r="B11" s="66">
        <v>77907.205628967553</v>
      </c>
    </row>
    <row r="12" spans="1:3">
      <c r="A12" s="16">
        <f t="shared" si="0"/>
        <v>8</v>
      </c>
      <c r="B12" s="66">
        <v>93772.196212891562</v>
      </c>
    </row>
    <row r="13" spans="1:3">
      <c r="A13" s="16">
        <f t="shared" si="0"/>
        <v>9</v>
      </c>
      <c r="B13" s="66">
        <v>109616.51921329892</v>
      </c>
    </row>
    <row r="14" spans="1:3">
      <c r="A14" s="16">
        <f t="shared" si="0"/>
        <v>10</v>
      </c>
      <c r="B14" s="66">
        <v>125451.29966366247</v>
      </c>
    </row>
    <row r="15" spans="1:3">
      <c r="A15" s="16">
        <f t="shared" si="0"/>
        <v>11</v>
      </c>
      <c r="B15" s="66">
        <v>141274.80854457931</v>
      </c>
    </row>
    <row r="16" spans="1:3">
      <c r="A16" s="16">
        <f t="shared" si="0"/>
        <v>12</v>
      </c>
      <c r="B16" s="66">
        <v>157036.20185658499</v>
      </c>
    </row>
    <row r="17" spans="1:2">
      <c r="A17" s="16">
        <f t="shared" si="0"/>
        <v>13</v>
      </c>
      <c r="B17" s="66">
        <v>172627.33329389925</v>
      </c>
    </row>
    <row r="18" spans="1:2">
      <c r="A18" s="16">
        <f t="shared" si="0"/>
        <v>14</v>
      </c>
      <c r="B18" s="66">
        <v>187924.24997624656</v>
      </c>
    </row>
    <row r="19" spans="1:2">
      <c r="A19" s="16">
        <f t="shared" si="0"/>
        <v>15</v>
      </c>
      <c r="B19" s="66">
        <v>202857.85947119782</v>
      </c>
    </row>
    <row r="20" spans="1:2">
      <c r="A20" s="16">
        <f t="shared" si="0"/>
        <v>16</v>
      </c>
      <c r="B20" s="66">
        <v>217361.68331890972</v>
      </c>
    </row>
    <row r="21" spans="1:2">
      <c r="A21" s="16">
        <f t="shared" si="0"/>
        <v>17</v>
      </c>
      <c r="B21" s="66">
        <v>231420.8444432822</v>
      </c>
    </row>
    <row r="22" spans="1:2">
      <c r="A22" s="16">
        <f t="shared" si="0"/>
        <v>18</v>
      </c>
      <c r="B22" s="66">
        <v>245083.96148661233</v>
      </c>
    </row>
    <row r="23" spans="1:2">
      <c r="A23" s="16">
        <f t="shared" si="0"/>
        <v>19</v>
      </c>
      <c r="B23" s="66">
        <v>258335.0814757953</v>
      </c>
    </row>
    <row r="24" spans="1:2">
      <c r="A24" s="16">
        <f t="shared" si="0"/>
        <v>20</v>
      </c>
      <c r="B24" s="66">
        <v>271110.92153369676</v>
      </c>
    </row>
    <row r="25" spans="1:2">
      <c r="A25" s="16">
        <f t="shared" si="0"/>
        <v>21</v>
      </c>
      <c r="B25" s="66">
        <v>283335.28586171014</v>
      </c>
    </row>
    <row r="26" spans="1:2">
      <c r="A26" s="16">
        <f t="shared" si="0"/>
        <v>22</v>
      </c>
      <c r="B26" s="66">
        <v>294945.6440452789</v>
      </c>
    </row>
    <row r="27" spans="1:2">
      <c r="A27" s="16">
        <f t="shared" si="0"/>
        <v>23</v>
      </c>
      <c r="B27" s="66">
        <v>305914.4317073907</v>
      </c>
    </row>
    <row r="28" spans="1:2">
      <c r="A28" s="16">
        <f t="shared" si="0"/>
        <v>24</v>
      </c>
      <c r="B28" s="66">
        <v>316250.95861457026</v>
      </c>
    </row>
    <row r="29" spans="1:2">
      <c r="A29" s="16">
        <f t="shared" si="0"/>
        <v>25</v>
      </c>
      <c r="B29" s="66">
        <v>325997.78709028702</v>
      </c>
    </row>
    <row r="30" spans="1:2">
      <c r="A30" s="16">
        <f t="shared" si="0"/>
        <v>26</v>
      </c>
      <c r="B30" s="66">
        <v>335361.67494534061</v>
      </c>
    </row>
    <row r="31" spans="1:2">
      <c r="A31" s="16">
        <f t="shared" si="0"/>
        <v>27</v>
      </c>
      <c r="B31" s="66">
        <v>344627.33508047025</v>
      </c>
    </row>
    <row r="32" spans="1:2">
      <c r="A32" s="16">
        <f t="shared" si="0"/>
        <v>28</v>
      </c>
      <c r="B32" s="66">
        <v>353984.47706528776</v>
      </c>
    </row>
    <row r="33" spans="1:2">
      <c r="A33" s="16">
        <f t="shared" si="0"/>
        <v>29</v>
      </c>
      <c r="B33" s="66">
        <v>363702.08731868747</v>
      </c>
    </row>
    <row r="34" spans="1:2">
      <c r="A34" s="16">
        <f t="shared" si="0"/>
        <v>30</v>
      </c>
      <c r="B34" s="66">
        <v>374213.09072102146</v>
      </c>
    </row>
    <row r="35" spans="1:2">
      <c r="A35" s="16">
        <f t="shared" si="0"/>
        <v>31</v>
      </c>
      <c r="B35" s="66">
        <v>386407.21999971411</v>
      </c>
    </row>
    <row r="36" spans="1:2">
      <c r="A36" s="16">
        <f t="shared" si="0"/>
        <v>32</v>
      </c>
      <c r="B36" s="66">
        <v>401751.26540760626</v>
      </c>
    </row>
    <row r="37" spans="1:2">
      <c r="A37" s="16">
        <f>+A36+1</f>
        <v>33</v>
      </c>
      <c r="B37" s="66">
        <v>422504.24128399452</v>
      </c>
    </row>
    <row r="38" spans="1:2">
      <c r="A38" s="16">
        <f t="shared" si="0"/>
        <v>34</v>
      </c>
      <c r="B38" s="66">
        <v>452731.66576521919</v>
      </c>
    </row>
    <row r="39" spans="1:2">
      <c r="A39" s="16">
        <f t="shared" si="0"/>
        <v>35</v>
      </c>
      <c r="B39" s="66">
        <v>500000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dimension ref="A1:AO45"/>
  <sheetViews>
    <sheetView topLeftCell="R1" workbookViewId="0">
      <selection activeCell="R2" sqref="R2:AG2"/>
    </sheetView>
  </sheetViews>
  <sheetFormatPr defaultRowHeight="15"/>
  <cols>
    <col min="1" max="4" width="9.140625" style="174"/>
    <col min="5" max="5" width="13.28515625" style="174" customWidth="1"/>
    <col min="6" max="6" width="10.28515625" style="174" customWidth="1"/>
    <col min="7" max="7" width="10" style="174" customWidth="1"/>
    <col min="8" max="8" width="13.28515625" style="174" customWidth="1"/>
    <col min="9" max="9" width="9.140625" style="174"/>
    <col min="10" max="10" width="11.7109375" style="174" customWidth="1"/>
    <col min="11" max="11" width="11.5703125" style="174" bestFit="1" customWidth="1"/>
    <col min="12" max="12" width="10.5703125" style="174" bestFit="1" customWidth="1"/>
    <col min="13" max="13" width="11.5703125" style="174" bestFit="1" customWidth="1"/>
    <col min="14" max="15" width="9.140625" style="174"/>
    <col min="16" max="16" width="14" style="174" customWidth="1"/>
    <col min="17" max="17" width="2.85546875" style="174" customWidth="1"/>
    <col min="18" max="18" width="10.28515625" style="174" customWidth="1"/>
    <col min="19" max="24" width="9.140625" style="174"/>
    <col min="25" max="25" width="2.5703125" style="174" customWidth="1"/>
    <col min="26" max="26" width="10.5703125" style="174" bestFit="1" customWidth="1"/>
    <col min="27" max="27" width="10.28515625" style="174" customWidth="1"/>
    <col min="28" max="28" width="9.28515625" style="174" bestFit="1" customWidth="1"/>
    <col min="29" max="29" width="10.5703125" style="174" bestFit="1" customWidth="1"/>
    <col min="30" max="30" width="12.28515625" style="174" bestFit="1" customWidth="1"/>
    <col min="31" max="31" width="2.7109375" style="174" customWidth="1"/>
    <col min="32" max="32" width="13.7109375" style="174" customWidth="1"/>
    <col min="33" max="33" width="9.28515625" style="174" bestFit="1" customWidth="1"/>
    <col min="34" max="34" width="9.5703125" style="174" bestFit="1" customWidth="1"/>
    <col min="35" max="35" width="12.85546875" style="174" bestFit="1" customWidth="1"/>
    <col min="36" max="36" width="2.85546875" style="174" customWidth="1"/>
    <col min="37" max="37" width="12.7109375" style="174" customWidth="1"/>
    <col min="38" max="41" width="9.28515625" style="174" bestFit="1" customWidth="1"/>
    <col min="42" max="16384" width="9.140625" style="174"/>
  </cols>
  <sheetData>
    <row r="1" spans="1:41" ht="18.75">
      <c r="A1" s="204" t="s">
        <v>615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R1" s="204" t="s">
        <v>615</v>
      </c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</row>
    <row r="2" spans="1:41" ht="18.75">
      <c r="A2" s="204" t="s">
        <v>468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R2" s="204" t="s">
        <v>468</v>
      </c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</row>
    <row r="4" spans="1:41" ht="75">
      <c r="A4" s="167" t="s">
        <v>4</v>
      </c>
      <c r="B4" s="167" t="s">
        <v>427</v>
      </c>
      <c r="C4" s="167" t="s">
        <v>511</v>
      </c>
      <c r="D4" s="167" t="s">
        <v>512</v>
      </c>
      <c r="E4" s="167" t="s">
        <v>435</v>
      </c>
      <c r="F4" s="167" t="s">
        <v>440</v>
      </c>
      <c r="G4" s="167" t="s">
        <v>441</v>
      </c>
      <c r="H4" s="167" t="s">
        <v>513</v>
      </c>
      <c r="I4" s="167" t="s">
        <v>438</v>
      </c>
      <c r="J4" s="167" t="s">
        <v>439</v>
      </c>
      <c r="K4" s="167" t="s">
        <v>21</v>
      </c>
      <c r="L4" s="167" t="s">
        <v>443</v>
      </c>
      <c r="M4" s="167" t="s">
        <v>451</v>
      </c>
      <c r="N4" s="167" t="s">
        <v>448</v>
      </c>
      <c r="O4" s="167" t="s">
        <v>449</v>
      </c>
      <c r="P4" s="167" t="s">
        <v>450</v>
      </c>
      <c r="Q4" s="167"/>
      <c r="R4" s="167" t="s">
        <v>444</v>
      </c>
      <c r="S4" s="167" t="s">
        <v>445</v>
      </c>
      <c r="T4" s="167" t="s">
        <v>446</v>
      </c>
      <c r="U4" s="167" t="s">
        <v>447</v>
      </c>
      <c r="V4" s="167" t="s">
        <v>455</v>
      </c>
      <c r="W4" s="167" t="s">
        <v>456</v>
      </c>
      <c r="X4" s="167" t="s">
        <v>457</v>
      </c>
      <c r="Y4" s="192"/>
      <c r="Z4" s="167" t="s">
        <v>452</v>
      </c>
      <c r="AA4" s="167" t="s">
        <v>453</v>
      </c>
      <c r="AB4" s="167" t="s">
        <v>467</v>
      </c>
      <c r="AC4" s="167" t="s">
        <v>454</v>
      </c>
      <c r="AD4" s="167" t="s">
        <v>458</v>
      </c>
      <c r="AE4" s="192"/>
      <c r="AF4" s="167" t="s">
        <v>459</v>
      </c>
      <c r="AG4" s="167" t="s">
        <v>460</v>
      </c>
      <c r="AH4" s="167" t="s">
        <v>461</v>
      </c>
      <c r="AI4" s="167" t="s">
        <v>462</v>
      </c>
      <c r="AJ4" s="192"/>
      <c r="AK4" s="167" t="s">
        <v>437</v>
      </c>
      <c r="AL4" s="167" t="s">
        <v>463</v>
      </c>
      <c r="AM4" s="167" t="s">
        <v>464</v>
      </c>
      <c r="AN4" s="167" t="s">
        <v>465</v>
      </c>
      <c r="AO4" s="167" t="s">
        <v>466</v>
      </c>
    </row>
    <row r="5" spans="1:41">
      <c r="Z5" s="66"/>
      <c r="AA5" s="66"/>
      <c r="AB5" s="66"/>
      <c r="AC5" s="66"/>
      <c r="AD5" s="66">
        <f>(SUMPRODUCT(Z6:Z$40,W6:W$40)+SUMPRODUCT(AA6:AA$40,X6:X$40)+AB40-AC$6*SUMPRODUCT(V6:V$40,R6:R$40))/R6</f>
        <v>0</v>
      </c>
      <c r="AE5" s="66"/>
      <c r="AF5" s="66"/>
      <c r="AG5" s="66"/>
      <c r="AH5" s="66"/>
      <c r="AI5" s="66">
        <f>(SUMPRODUCT(AF6:AF$40,V6:V$40)+SUMPRODUCT(AG6:AG$40,V6:V$40)-AH$6*SUMPRODUCT(R6:R$40,V6:V$40))/R6</f>
        <v>0</v>
      </c>
      <c r="AJ5" s="66"/>
      <c r="AK5" s="66"/>
      <c r="AL5" s="66"/>
      <c r="AM5" s="66"/>
      <c r="AN5" s="66"/>
      <c r="AO5" s="66">
        <f>(SUMPRODUCT(AL6:AL$40,V6:V$40)+SUMPRODUCT(AM6:AM$40,V6:V$40)+SUMPRODUCT(AK6:AK$40,W6:W$40)-AN$6*SUMPRODUCT(V6:V$40,R6:R$40))/R6</f>
        <v>0</v>
      </c>
    </row>
    <row r="6" spans="1:41">
      <c r="A6" s="174">
        <v>65</v>
      </c>
      <c r="B6" s="174">
        <v>1</v>
      </c>
      <c r="C6" s="183">
        <v>2.4900000000000002</v>
      </c>
      <c r="D6" s="65">
        <v>0.2</v>
      </c>
      <c r="E6" s="65">
        <v>0.8</v>
      </c>
      <c r="F6" s="66">
        <v>200</v>
      </c>
      <c r="G6" s="66">
        <v>0.75</v>
      </c>
      <c r="H6" s="66">
        <v>60</v>
      </c>
      <c r="I6" s="65">
        <v>2.5000000000000001E-2</v>
      </c>
      <c r="J6" s="65">
        <v>6.25E-2</v>
      </c>
      <c r="K6" s="66">
        <v>500000</v>
      </c>
      <c r="L6" s="176">
        <v>18500</v>
      </c>
      <c r="M6" s="66">
        <v>0</v>
      </c>
      <c r="N6" s="65">
        <f>+J6-0.0025</f>
        <v>0.06</v>
      </c>
      <c r="O6" s="174">
        <f>+C6/1000*1.075</f>
        <v>2.6767499999999999E-3</v>
      </c>
      <c r="P6" s="66">
        <f>+H6*1.075</f>
        <v>64.5</v>
      </c>
      <c r="R6" s="164">
        <v>1</v>
      </c>
      <c r="S6" s="164">
        <f>R6*O6</f>
        <v>2.6767499999999999E-3</v>
      </c>
      <c r="T6" s="164">
        <f>(R6-S6)*D6</f>
        <v>0.19946465000000002</v>
      </c>
      <c r="U6" s="164">
        <f>+R6-S6-T6</f>
        <v>0.79785859999999997</v>
      </c>
      <c r="V6" s="164">
        <v>1</v>
      </c>
      <c r="W6" s="164">
        <f>+(1+N6)^-0.5</f>
        <v>0.97128586235726422</v>
      </c>
      <c r="X6" s="164">
        <f>1/(1+N6)</f>
        <v>0.94339622641509424</v>
      </c>
      <c r="Z6" s="66">
        <f>+S6*K6</f>
        <v>1338.375</v>
      </c>
      <c r="AA6" s="66">
        <f>+T6*M6</f>
        <v>0</v>
      </c>
      <c r="AB6" s="66">
        <v>0</v>
      </c>
      <c r="AC6" s="66">
        <f>(SUMPRODUCT(Z6:Z40,W6:W40)+SUMPRODUCT(AA6:AA40,X6:X40)+AB40)/SUMPRODUCT(R6:R40,V6:V40)</f>
        <v>13430.987206554457</v>
      </c>
      <c r="AD6" s="66">
        <f>(SUMPRODUCT(Z7:Z$40,W7:W$40)+SUMPRODUCT(AA7:AA$40,X7:X$40)+AB$40-AC$6*SUMPRODUCT(V7:V$40,R7:R$40))/(U6*X6)</f>
        <v>16116.771869042206</v>
      </c>
      <c r="AE6" s="66"/>
      <c r="AF6" s="66">
        <f>+(E6-E$25)*L6*R6</f>
        <v>13875</v>
      </c>
      <c r="AG6" s="66">
        <f>+F6+G6*K6/1000</f>
        <v>575</v>
      </c>
      <c r="AH6" s="66">
        <f>(SUMPRODUCT(AF6:AF40,V6:V40)+SUMPRODUCT(AG6:AG40,V6:V40))/SUMPRODUCT(R6:R40,V6:V40)</f>
        <v>2911.798480952878</v>
      </c>
      <c r="AI6" s="66">
        <f>(SUMPRODUCT(AF7:AF$40,V7:V$40)+SUMPRODUCT(AG7:AG$40,V7:V$40)-AH$6*SUMPRODUCT(R7:R$40,V7:V$40))/(U6*X6)</f>
        <v>-15329.149313161435</v>
      </c>
      <c r="AJ6" s="66"/>
      <c r="AK6" s="66">
        <f>+P6*R6</f>
        <v>64.5</v>
      </c>
      <c r="AL6" s="66">
        <f>+I6*L6*R6</f>
        <v>462.5</v>
      </c>
      <c r="AM6" s="66">
        <f>+E6*L6*R6-AF6</f>
        <v>925</v>
      </c>
      <c r="AN6" s="66">
        <f>(SUMPRODUCT(AL6:AL40,V6:V40)+SUMPRODUCT(AM6:AM40,V6:V40)+SUMPRODUCT(AK6:AK40,W6:W40))/SUMPRODUCT(V6:V40,R6:R40)</f>
        <v>1450.147938122044</v>
      </c>
      <c r="AO6" s="66">
        <f>(SUMPRODUCT(AL7:AL$40,V7:V$40)+SUMPRODUCT(AM7:AM$40,V7:V$40)+SUMPRODUCT(AK7:AK$40,W7:W$40)-AN$6*SUMPRODUCT(V7:V$40,R7:R$40))/(U6*X6)</f>
        <v>0</v>
      </c>
    </row>
    <row r="7" spans="1:41">
      <c r="A7" s="174">
        <f>+A6+1</f>
        <v>66</v>
      </c>
      <c r="B7" s="174">
        <f t="shared" ref="B7:B40" si="0">+B6+1</f>
        <v>2</v>
      </c>
      <c r="C7" s="183">
        <v>4.3499999999999996</v>
      </c>
      <c r="D7" s="65">
        <v>0.12</v>
      </c>
      <c r="E7" s="65">
        <v>0.1</v>
      </c>
      <c r="F7" s="66">
        <v>0</v>
      </c>
      <c r="G7" s="66">
        <v>0</v>
      </c>
      <c r="H7" s="66">
        <v>60</v>
      </c>
      <c r="I7" s="65">
        <v>2.5000000000000001E-2</v>
      </c>
      <c r="J7" s="65">
        <v>6.25E-2</v>
      </c>
      <c r="K7" s="66">
        <v>500000</v>
      </c>
      <c r="L7" s="176">
        <v>18500</v>
      </c>
      <c r="M7" s="66">
        <v>0</v>
      </c>
      <c r="N7" s="65">
        <f t="shared" ref="N7:N40" si="1">+J7-0.0025</f>
        <v>0.06</v>
      </c>
      <c r="O7" s="174">
        <f t="shared" ref="O7:O40" si="2">+C7/1000*1.075</f>
        <v>4.6762499999999999E-3</v>
      </c>
      <c r="P7" s="66">
        <f t="shared" ref="P7:P40" si="3">+H7*1.075</f>
        <v>64.5</v>
      </c>
      <c r="R7" s="164">
        <f>U6</f>
        <v>0.79785859999999997</v>
      </c>
      <c r="S7" s="164">
        <f>R7*O7</f>
        <v>3.7309862782499998E-3</v>
      </c>
      <c r="T7" s="164">
        <f>(R7-S7)*D7</f>
        <v>9.5295313646609994E-2</v>
      </c>
      <c r="U7" s="164">
        <f>+R7-S7-T7</f>
        <v>0.69883230007513997</v>
      </c>
      <c r="V7" s="164">
        <f>+V6/(1+N6)</f>
        <v>0.94339622641509424</v>
      </c>
      <c r="W7" s="164">
        <f>+W6/(1+N6)^0.5/(1+N7)^0.5</f>
        <v>0.91630741731817389</v>
      </c>
      <c r="X7" s="164">
        <f>+X6/(1+N7)</f>
        <v>0.88999644001423983</v>
      </c>
      <c r="Z7" s="66">
        <f t="shared" ref="Z7:Z40" si="4">+S7*K7</f>
        <v>1865.493139125</v>
      </c>
      <c r="AA7" s="66">
        <f t="shared" ref="AA7:AA40" si="5">+T7*M7</f>
        <v>0</v>
      </c>
      <c r="AB7" s="66">
        <v>0</v>
      </c>
      <c r="AC7" s="66"/>
      <c r="AD7" s="66">
        <f>(SUMPRODUCT(Z8:Z$40,W8:W$40)+SUMPRODUCT(AA8:AA$40,X8:X$40)+AB$40-AC$6*SUMPRODUCT(V8:V$40,R8:R$40))/(U7*X7)</f>
        <v>33010.476145659035</v>
      </c>
      <c r="AE7" s="66"/>
      <c r="AF7" s="66">
        <f t="shared" ref="AF7:AF40" si="6">+(E7-E$25)*L7*R7</f>
        <v>738.01920499999994</v>
      </c>
      <c r="AG7" s="66">
        <f t="shared" ref="AG7:AG40" si="7">+F7+G7*K7/1000</f>
        <v>0</v>
      </c>
      <c r="AH7" s="66"/>
      <c r="AI7" s="66">
        <f>(SUMPRODUCT(AF8:AF$40,V8:V$40)+SUMPRODUCT(AG8:AG$40,V8:V$40)-AH$6*SUMPRODUCT(R8:R$40,V8:V$40))/(U7*X7)</f>
        <v>-16146.975341327467</v>
      </c>
      <c r="AJ7" s="66"/>
      <c r="AK7" s="66">
        <f t="shared" ref="AK7:AK40" si="8">+P7*R7</f>
        <v>51.461879699999997</v>
      </c>
      <c r="AL7" s="66">
        <f t="shared" ref="AL7:AL40" si="9">+I7*L7*R7</f>
        <v>369.00960249999997</v>
      </c>
      <c r="AM7" s="66">
        <f t="shared" ref="AM7:AM40" si="10">+E7*L7*R7-AF7</f>
        <v>738.01920499999994</v>
      </c>
      <c r="AN7" s="66"/>
      <c r="AO7" s="66">
        <f>(SUMPRODUCT(AL8:AL$40,V8:V$40)+SUMPRODUCT(AM8:AM$40,V8:V$40)+SUMPRODUCT(AK8:AK$40,W8:W$40)-AN$6*SUMPRODUCT(V8:V$40,R8:R$40))/(U7*X7)</f>
        <v>2.9246165261742614E-12</v>
      </c>
    </row>
    <row r="8" spans="1:41">
      <c r="A8" s="174">
        <f t="shared" ref="A8:A40" si="11">+A7+1</f>
        <v>67</v>
      </c>
      <c r="B8" s="174">
        <f t="shared" si="0"/>
        <v>3</v>
      </c>
      <c r="C8" s="183">
        <v>6.18</v>
      </c>
      <c r="D8" s="65">
        <v>0.08</v>
      </c>
      <c r="E8" s="65">
        <v>0.1</v>
      </c>
      <c r="F8" s="66">
        <v>0</v>
      </c>
      <c r="G8" s="66">
        <v>0</v>
      </c>
      <c r="H8" s="66">
        <v>60</v>
      </c>
      <c r="I8" s="65">
        <v>2.5000000000000001E-2</v>
      </c>
      <c r="J8" s="65">
        <v>6.25E-2</v>
      </c>
      <c r="K8" s="66">
        <v>500000</v>
      </c>
      <c r="L8" s="176">
        <v>18500</v>
      </c>
      <c r="M8" s="66">
        <v>14954.389787852097</v>
      </c>
      <c r="N8" s="65">
        <f t="shared" si="1"/>
        <v>0.06</v>
      </c>
      <c r="O8" s="174">
        <f t="shared" si="2"/>
        <v>6.6434999999999992E-3</v>
      </c>
      <c r="P8" s="66">
        <f t="shared" si="3"/>
        <v>64.5</v>
      </c>
      <c r="R8" s="164">
        <f t="shared" ref="R8:R40" si="12">U7</f>
        <v>0.69883230007513997</v>
      </c>
      <c r="S8" s="164">
        <f t="shared" ref="S8:S40" si="13">R8*O8</f>
        <v>4.6426923855491919E-3</v>
      </c>
      <c r="T8" s="164">
        <f t="shared" ref="T8:T40" si="14">(R8-S8)*D8</f>
        <v>5.5535168615167267E-2</v>
      </c>
      <c r="U8" s="164">
        <f t="shared" ref="U8:U40" si="15">+R8-S8-T8</f>
        <v>0.63865443907442354</v>
      </c>
      <c r="V8" s="164">
        <f t="shared" ref="V8:V40" si="16">+V7/(1+N7)</f>
        <v>0.88999644001423983</v>
      </c>
      <c r="W8" s="164">
        <f t="shared" ref="W8:W40" si="17">+W7/(1+N7)^0.5/(1+N8)^0.5</f>
        <v>0.86444095973412638</v>
      </c>
      <c r="X8" s="164">
        <f t="shared" ref="X8:X40" si="18">+X7/(1+N8)</f>
        <v>0.83961928303230171</v>
      </c>
      <c r="Z8" s="66">
        <f t="shared" si="4"/>
        <v>2321.3461927745961</v>
      </c>
      <c r="AA8" s="66">
        <f t="shared" si="5"/>
        <v>830.49455840530163</v>
      </c>
      <c r="AB8" s="66">
        <v>0</v>
      </c>
      <c r="AC8" s="66"/>
      <c r="AD8" s="66">
        <f>(SUMPRODUCT(Z9:Z$40,W9:W$40)+SUMPRODUCT(AA9:AA$40,X9:X$40)+AB$40-AC$6*SUMPRODUCT(V9:V$40,R9:R$40))/(U8*X8)</f>
        <v>48823.923679705491</v>
      </c>
      <c r="AE8" s="66"/>
      <c r="AF8" s="66">
        <f t="shared" si="6"/>
        <v>646.41987756950448</v>
      </c>
      <c r="AG8" s="66">
        <f t="shared" si="7"/>
        <v>0</v>
      </c>
      <c r="AH8" s="66"/>
      <c r="AI8" s="66">
        <f>(SUMPRODUCT(AF9:AF$40,V9:V$40)+SUMPRODUCT(AG9:AG$40,V9:V$40)-AH$6*SUMPRODUCT(R9:R$40,V9:V$40))/(U8*X8)</f>
        <v>-16424.099890226214</v>
      </c>
      <c r="AJ8" s="66"/>
      <c r="AK8" s="66">
        <f t="shared" si="8"/>
        <v>45.074683354846528</v>
      </c>
      <c r="AL8" s="66">
        <f t="shared" si="9"/>
        <v>323.20993878475224</v>
      </c>
      <c r="AM8" s="66">
        <f t="shared" si="10"/>
        <v>646.41987756950448</v>
      </c>
      <c r="AN8" s="66"/>
      <c r="AO8" s="66">
        <f>(SUMPRODUCT(AL9:AL$40,V9:V$40)+SUMPRODUCT(AM9:AM$40,V9:V$40)+SUMPRODUCT(AK9:AK$40,W9:W$40)-AN$6*SUMPRODUCT(V9:V$40,R9:R$40))/(U8*X8)</f>
        <v>-3.3922029675285983E-12</v>
      </c>
    </row>
    <row r="9" spans="1:41">
      <c r="A9" s="174">
        <f t="shared" si="11"/>
        <v>68</v>
      </c>
      <c r="B9" s="174">
        <f t="shared" si="0"/>
        <v>4</v>
      </c>
      <c r="C9" s="183">
        <v>8.1</v>
      </c>
      <c r="D9" s="65">
        <v>0.06</v>
      </c>
      <c r="E9" s="65">
        <v>0.1</v>
      </c>
      <c r="F9" s="66">
        <v>0</v>
      </c>
      <c r="G9" s="66">
        <v>0</v>
      </c>
      <c r="H9" s="66">
        <v>60</v>
      </c>
      <c r="I9" s="65">
        <v>2.5000000000000001E-2</v>
      </c>
      <c r="J9" s="65">
        <v>6.25E-2</v>
      </c>
      <c r="K9" s="66">
        <v>500000</v>
      </c>
      <c r="L9" s="176">
        <v>18500</v>
      </c>
      <c r="M9" s="66">
        <v>30421.048558841656</v>
      </c>
      <c r="N9" s="65">
        <f t="shared" si="1"/>
        <v>0.06</v>
      </c>
      <c r="O9" s="174">
        <f t="shared" si="2"/>
        <v>8.7075E-3</v>
      </c>
      <c r="P9" s="66">
        <f t="shared" si="3"/>
        <v>64.5</v>
      </c>
      <c r="R9" s="164">
        <f t="shared" si="12"/>
        <v>0.63865443907442354</v>
      </c>
      <c r="S9" s="164">
        <f t="shared" si="13"/>
        <v>5.561083528240543E-3</v>
      </c>
      <c r="T9" s="164">
        <f t="shared" si="14"/>
        <v>3.7985601332770978E-2</v>
      </c>
      <c r="U9" s="164">
        <f t="shared" si="15"/>
        <v>0.595107754213412</v>
      </c>
      <c r="V9" s="164">
        <f t="shared" si="16"/>
        <v>0.83961928303230171</v>
      </c>
      <c r="W9" s="164">
        <f t="shared" si="17"/>
        <v>0.81551033937181738</v>
      </c>
      <c r="X9" s="164">
        <f t="shared" si="18"/>
        <v>0.79209366323802044</v>
      </c>
      <c r="Z9" s="66">
        <f t="shared" si="4"/>
        <v>2780.5417641202716</v>
      </c>
      <c r="AA9" s="66">
        <f t="shared" si="5"/>
        <v>1155.5618226810263</v>
      </c>
      <c r="AB9" s="66">
        <v>0</v>
      </c>
      <c r="AC9" s="66"/>
      <c r="AD9" s="66">
        <f>(SUMPRODUCT(Z10:Z$40,W10:W$40)+SUMPRODUCT(AA10:AA$40,X10:X$40)+AB$40-AC$6*SUMPRODUCT(V10:V$40,R10:R$40))/(U9*X9)</f>
        <v>64066.772195587124</v>
      </c>
      <c r="AE9" s="66"/>
      <c r="AF9" s="66">
        <f t="shared" si="6"/>
        <v>590.75535614384182</v>
      </c>
      <c r="AG9" s="66">
        <f t="shared" si="7"/>
        <v>0</v>
      </c>
      <c r="AH9" s="66"/>
      <c r="AI9" s="66">
        <f>(SUMPRODUCT(AF10:AF$40,V10:V$40)+SUMPRODUCT(AG10:AG$40,V10:V$40)-AH$6*SUMPRODUCT(R10:R$40,V10:V$40))/(U9*X9)</f>
        <v>-16423.367637350893</v>
      </c>
      <c r="AJ9" s="66"/>
      <c r="AK9" s="66">
        <f t="shared" si="8"/>
        <v>41.193211320300321</v>
      </c>
      <c r="AL9" s="66">
        <f t="shared" si="9"/>
        <v>295.37767807192091</v>
      </c>
      <c r="AM9" s="66">
        <f t="shared" si="10"/>
        <v>590.75535614384182</v>
      </c>
      <c r="AN9" s="66"/>
      <c r="AO9" s="66">
        <f>(SUMPRODUCT(AL10:AL$40,V10:V$40)+SUMPRODUCT(AM10:AM$40,V10:V$40)+SUMPRODUCT(AK10:AK$40,W10:W$40)-AN$6*SUMPRODUCT(V10:V$40,R10:R$40))/(U9*X9)</f>
        <v>-5.7882766512497703E-12</v>
      </c>
    </row>
    <row r="10" spans="1:41">
      <c r="A10" s="174">
        <f t="shared" si="11"/>
        <v>69</v>
      </c>
      <c r="B10" s="174">
        <f t="shared" si="0"/>
        <v>5</v>
      </c>
      <c r="C10" s="183">
        <v>10.14</v>
      </c>
      <c r="D10" s="65">
        <v>0.06</v>
      </c>
      <c r="E10" s="65">
        <v>0.1</v>
      </c>
      <c r="F10" s="66">
        <v>0</v>
      </c>
      <c r="G10" s="66">
        <v>0</v>
      </c>
      <c r="H10" s="66">
        <v>60</v>
      </c>
      <c r="I10" s="65">
        <v>2.5000000000000001E-2</v>
      </c>
      <c r="J10" s="65">
        <v>6.25E-2</v>
      </c>
      <c r="K10" s="66">
        <v>500000</v>
      </c>
      <c r="L10" s="176">
        <v>18500</v>
      </c>
      <c r="M10" s="66">
        <v>46121.019000894143</v>
      </c>
      <c r="N10" s="65">
        <f t="shared" si="1"/>
        <v>0.06</v>
      </c>
      <c r="O10" s="174">
        <f t="shared" si="2"/>
        <v>1.0900499999999999E-2</v>
      </c>
      <c r="P10" s="66">
        <f t="shared" si="3"/>
        <v>64.5</v>
      </c>
      <c r="R10" s="164">
        <f t="shared" si="12"/>
        <v>0.595107754213412</v>
      </c>
      <c r="S10" s="164">
        <f t="shared" si="13"/>
        <v>6.4869720748032969E-3</v>
      </c>
      <c r="T10" s="164">
        <f t="shared" si="14"/>
        <v>3.5317246928316517E-2</v>
      </c>
      <c r="U10" s="164">
        <f t="shared" si="15"/>
        <v>0.55330353521029219</v>
      </c>
      <c r="V10" s="164">
        <f t="shared" si="16"/>
        <v>0.79209366323802044</v>
      </c>
      <c r="W10" s="164">
        <f t="shared" si="17"/>
        <v>0.76934937676586557</v>
      </c>
      <c r="X10" s="164">
        <f t="shared" si="18"/>
        <v>0.747258172866057</v>
      </c>
      <c r="Z10" s="66">
        <f t="shared" si="4"/>
        <v>3243.4860374016484</v>
      </c>
      <c r="AA10" s="66">
        <f t="shared" si="5"/>
        <v>1628.8674166401563</v>
      </c>
      <c r="AB10" s="66">
        <v>0</v>
      </c>
      <c r="AC10" s="66"/>
      <c r="AD10" s="66">
        <f>(SUMPRODUCT(Z11:Z$40,W11:W$40)+SUMPRODUCT(AA11:AA$40,X11:X$40)+AB$40-AC$6*SUMPRODUCT(V11:V$40,R11:R$40))/(U10*X10)</f>
        <v>79374.963533273331</v>
      </c>
      <c r="AE10" s="66"/>
      <c r="AF10" s="66">
        <f t="shared" si="6"/>
        <v>550.47467264740612</v>
      </c>
      <c r="AG10" s="66">
        <f t="shared" si="7"/>
        <v>0</v>
      </c>
      <c r="AH10" s="66"/>
      <c r="AI10" s="66">
        <f>(SUMPRODUCT(AF11:AF$40,V11:V$40)+SUMPRODUCT(AG11:AG$40,V11:V$40)-AH$6*SUMPRODUCT(R11:R$40,V11:V$40))/(U10*X10)</f>
        <v>-16458.946174457538</v>
      </c>
      <c r="AJ10" s="66"/>
      <c r="AK10" s="66">
        <f t="shared" si="8"/>
        <v>38.384450146765076</v>
      </c>
      <c r="AL10" s="66">
        <f t="shared" si="9"/>
        <v>275.23733632370306</v>
      </c>
      <c r="AM10" s="66">
        <f t="shared" si="10"/>
        <v>550.47467264740612</v>
      </c>
      <c r="AN10" s="66"/>
      <c r="AO10" s="66">
        <f>(SUMPRODUCT(AL11:AL$40,V11:V$40)+SUMPRODUCT(AM11:AM$40,V11:V$40)+SUMPRODUCT(AK11:AK$40,W11:W$40)-AN$6*SUMPRODUCT(V11:V$40,R11:R$40))/(U10*X10)</f>
        <v>-4.3994263370886807E-12</v>
      </c>
    </row>
    <row r="11" spans="1:41">
      <c r="A11" s="174">
        <f t="shared" si="11"/>
        <v>70</v>
      </c>
      <c r="B11" s="174">
        <f t="shared" si="0"/>
        <v>6</v>
      </c>
      <c r="C11" s="183">
        <v>12.120000000000001</v>
      </c>
      <c r="D11" s="65">
        <v>0.06</v>
      </c>
      <c r="E11" s="65">
        <v>0.1</v>
      </c>
      <c r="F11" s="66">
        <v>0</v>
      </c>
      <c r="G11" s="66">
        <v>0</v>
      </c>
      <c r="H11" s="66">
        <v>60</v>
      </c>
      <c r="I11" s="65">
        <v>2.5000000000000001E-2</v>
      </c>
      <c r="J11" s="65">
        <v>6.25E-2</v>
      </c>
      <c r="K11" s="66">
        <v>500000</v>
      </c>
      <c r="L11" s="176">
        <v>18500</v>
      </c>
      <c r="M11" s="66">
        <v>61990.316187517143</v>
      </c>
      <c r="N11" s="65">
        <f t="shared" si="1"/>
        <v>0.06</v>
      </c>
      <c r="O11" s="174">
        <f t="shared" si="2"/>
        <v>1.3029000000000001E-2</v>
      </c>
      <c r="P11" s="66">
        <f t="shared" si="3"/>
        <v>64.5</v>
      </c>
      <c r="R11" s="164">
        <f t="shared" si="12"/>
        <v>0.55330353521029219</v>
      </c>
      <c r="S11" s="164">
        <f t="shared" si="13"/>
        <v>7.2089917602548969E-3</v>
      </c>
      <c r="T11" s="164">
        <f t="shared" si="14"/>
        <v>3.2765672607002236E-2</v>
      </c>
      <c r="U11" s="164">
        <f t="shared" si="15"/>
        <v>0.51332887084303502</v>
      </c>
      <c r="V11" s="164">
        <f t="shared" si="16"/>
        <v>0.747258172866057</v>
      </c>
      <c r="W11" s="164">
        <f t="shared" si="17"/>
        <v>0.72580129883572231</v>
      </c>
      <c r="X11" s="164">
        <f t="shared" si="18"/>
        <v>0.70496054043967638</v>
      </c>
      <c r="Z11" s="66">
        <f t="shared" si="4"/>
        <v>3604.4958801274483</v>
      </c>
      <c r="AA11" s="66">
        <f t="shared" si="5"/>
        <v>2031.1544050047378</v>
      </c>
      <c r="AB11" s="66">
        <v>0</v>
      </c>
      <c r="AC11" s="66"/>
      <c r="AD11" s="66">
        <f>(SUMPRODUCT(Z12:Z$40,W12:W$40)+SUMPRODUCT(AA12:AA$40,X12:X$40)+AB$40-AC$6*SUMPRODUCT(V12:V$40,R12:R$40))/(U11*X11)</f>
        <v>94848.828867265678</v>
      </c>
      <c r="AE11" s="66"/>
      <c r="AF11" s="66">
        <f t="shared" si="6"/>
        <v>511.80577006952029</v>
      </c>
      <c r="AG11" s="66">
        <f t="shared" si="7"/>
        <v>0</v>
      </c>
      <c r="AH11" s="66"/>
      <c r="AI11" s="66">
        <f>(SUMPRODUCT(AF12:AF$40,V12:V$40)+SUMPRODUCT(AG12:AG$40,V12:V$40)-AH$6*SUMPRODUCT(R12:R$40,V12:V$40))/(U11*X11)</f>
        <v>-16535.091618392795</v>
      </c>
      <c r="AJ11" s="66"/>
      <c r="AK11" s="66">
        <f t="shared" si="8"/>
        <v>35.688078021063845</v>
      </c>
      <c r="AL11" s="66">
        <f t="shared" si="9"/>
        <v>255.90288503476015</v>
      </c>
      <c r="AM11" s="66">
        <f t="shared" si="10"/>
        <v>511.80577006952029</v>
      </c>
      <c r="AN11" s="66"/>
      <c r="AO11" s="66">
        <f>(SUMPRODUCT(AL12:AL$40,V12:V$40)+SUMPRODUCT(AM12:AM$40,V12:V$40)+SUMPRODUCT(AK12:AK$40,W12:W$40)-AN$6*SUMPRODUCT(V12:V$40,R12:R$40))/(U11*X11)</f>
        <v>-7.53981915048939E-12</v>
      </c>
    </row>
    <row r="12" spans="1:41">
      <c r="A12" s="174">
        <f t="shared" si="11"/>
        <v>71</v>
      </c>
      <c r="B12" s="174">
        <f t="shared" si="0"/>
        <v>7</v>
      </c>
      <c r="C12" s="183">
        <v>14.040000000000001</v>
      </c>
      <c r="D12" s="65">
        <v>0.06</v>
      </c>
      <c r="E12" s="65">
        <v>0.1</v>
      </c>
      <c r="F12" s="66">
        <v>0</v>
      </c>
      <c r="G12" s="66">
        <v>0</v>
      </c>
      <c r="H12" s="66">
        <v>60</v>
      </c>
      <c r="I12" s="65">
        <v>2.5000000000000001E-2</v>
      </c>
      <c r="J12" s="65">
        <v>6.25E-2</v>
      </c>
      <c r="K12" s="66">
        <v>500000</v>
      </c>
      <c r="L12" s="176">
        <v>18500</v>
      </c>
      <c r="M12" s="66">
        <v>77907.205628967553</v>
      </c>
      <c r="N12" s="65">
        <f t="shared" si="1"/>
        <v>0.06</v>
      </c>
      <c r="O12" s="174">
        <f t="shared" si="2"/>
        <v>1.5093000000000001E-2</v>
      </c>
      <c r="P12" s="66">
        <f t="shared" si="3"/>
        <v>64.5</v>
      </c>
      <c r="R12" s="164">
        <f t="shared" si="12"/>
        <v>0.51332887084303502</v>
      </c>
      <c r="S12" s="164">
        <f t="shared" si="13"/>
        <v>7.747672647633928E-3</v>
      </c>
      <c r="T12" s="164">
        <f t="shared" si="14"/>
        <v>3.0334871891724069E-2</v>
      </c>
      <c r="U12" s="164">
        <f t="shared" si="15"/>
        <v>0.47524632630367708</v>
      </c>
      <c r="V12" s="164">
        <f t="shared" si="16"/>
        <v>0.70496054043967638</v>
      </c>
      <c r="W12" s="164">
        <f t="shared" si="17"/>
        <v>0.68471820644879466</v>
      </c>
      <c r="X12" s="164">
        <f t="shared" si="18"/>
        <v>0.66505711362233622</v>
      </c>
      <c r="Z12" s="66">
        <f t="shared" si="4"/>
        <v>3873.8363238169641</v>
      </c>
      <c r="AA12" s="66">
        <f t="shared" si="5"/>
        <v>2363.305102196935</v>
      </c>
      <c r="AB12" s="66">
        <v>0</v>
      </c>
      <c r="AC12" s="66"/>
      <c r="AD12" s="66">
        <f>(SUMPRODUCT(Z13:Z$40,W13:W$40)+SUMPRODUCT(AA13:AA$40,X13:X$40)+AB$40-AC$6*SUMPRODUCT(V13:V$40,R13:R$40))/(U12*X12)</f>
        <v>110608.91678733604</v>
      </c>
      <c r="AE12" s="66"/>
      <c r="AF12" s="66">
        <f t="shared" si="6"/>
        <v>474.82920552980738</v>
      </c>
      <c r="AG12" s="66">
        <f t="shared" si="7"/>
        <v>0</v>
      </c>
      <c r="AH12" s="66"/>
      <c r="AI12" s="66">
        <f>(SUMPRODUCT(AF13:AF$40,V13:V$40)+SUMPRODUCT(AG13:AG$40,V13:V$40)-AH$6*SUMPRODUCT(R13:R$40,V13:V$40))/(U12*X12)</f>
        <v>-16656.925017897589</v>
      </c>
      <c r="AJ12" s="66"/>
      <c r="AK12" s="66">
        <f t="shared" si="8"/>
        <v>33.109712169375761</v>
      </c>
      <c r="AL12" s="66">
        <f t="shared" si="9"/>
        <v>237.41460276490369</v>
      </c>
      <c r="AM12" s="66">
        <f t="shared" si="10"/>
        <v>474.82920552980738</v>
      </c>
      <c r="AN12" s="66"/>
      <c r="AO12" s="66">
        <f>(SUMPRODUCT(AL13:AL$40,V13:V$40)+SUMPRODUCT(AM13:AM$40,V13:V$40)+SUMPRODUCT(AK13:AK$40,W13:W$40)-AN$6*SUMPRODUCT(V13:V$40,R13:R$40))/(U12*X12)</f>
        <v>-7.1938680968585377E-12</v>
      </c>
    </row>
    <row r="13" spans="1:41">
      <c r="A13" s="174">
        <f t="shared" si="11"/>
        <v>72</v>
      </c>
      <c r="B13" s="174">
        <f t="shared" si="0"/>
        <v>8</v>
      </c>
      <c r="C13" s="183">
        <v>15.98</v>
      </c>
      <c r="D13" s="65">
        <v>0.06</v>
      </c>
      <c r="E13" s="65">
        <v>0.1</v>
      </c>
      <c r="F13" s="66">
        <v>0</v>
      </c>
      <c r="G13" s="66">
        <v>0</v>
      </c>
      <c r="H13" s="66">
        <v>60</v>
      </c>
      <c r="I13" s="65">
        <v>2.5000000000000001E-2</v>
      </c>
      <c r="J13" s="65">
        <v>6.25E-2</v>
      </c>
      <c r="K13" s="66">
        <v>500000</v>
      </c>
      <c r="L13" s="176">
        <v>18500</v>
      </c>
      <c r="M13" s="66">
        <v>93772.196212891562</v>
      </c>
      <c r="N13" s="65">
        <f t="shared" si="1"/>
        <v>0.06</v>
      </c>
      <c r="O13" s="174">
        <f t="shared" si="2"/>
        <v>1.7178499999999999E-2</v>
      </c>
      <c r="P13" s="66">
        <f t="shared" si="3"/>
        <v>64.5</v>
      </c>
      <c r="R13" s="164">
        <f t="shared" si="12"/>
        <v>0.47524632630367708</v>
      </c>
      <c r="S13" s="164">
        <f t="shared" si="13"/>
        <v>8.164019016407717E-3</v>
      </c>
      <c r="T13" s="164">
        <f t="shared" si="14"/>
        <v>2.802493843723616E-2</v>
      </c>
      <c r="U13" s="164">
        <f t="shared" si="15"/>
        <v>0.43905736885003321</v>
      </c>
      <c r="V13" s="164">
        <f t="shared" si="16"/>
        <v>0.66505711362233622</v>
      </c>
      <c r="W13" s="164">
        <f t="shared" si="17"/>
        <v>0.64596057212150437</v>
      </c>
      <c r="X13" s="164">
        <f t="shared" si="18"/>
        <v>0.62741237134182659</v>
      </c>
      <c r="Z13" s="66">
        <f t="shared" si="4"/>
        <v>4082.0095082038583</v>
      </c>
      <c r="AA13" s="66">
        <f t="shared" si="5"/>
        <v>2627.9600259907156</v>
      </c>
      <c r="AB13" s="66">
        <v>0</v>
      </c>
      <c r="AC13" s="66"/>
      <c r="AD13" s="66">
        <f>(SUMPRODUCT(Z14:Z$40,W14:W$40)+SUMPRODUCT(AA14:AA$40,X14:X$40)+AB$40-AC$6*SUMPRODUCT(V14:V$40,R14:R$40))/(U13*X13)</f>
        <v>126762.09789254263</v>
      </c>
      <c r="AE13" s="66"/>
      <c r="AF13" s="66">
        <f t="shared" si="6"/>
        <v>439.60285183090127</v>
      </c>
      <c r="AG13" s="66">
        <f t="shared" si="7"/>
        <v>0</v>
      </c>
      <c r="AH13" s="66"/>
      <c r="AI13" s="66">
        <f>(SUMPRODUCT(AF14:AF$40,V14:V$40)+SUMPRODUCT(AG14:AG$40,V14:V$40)-AH$6*SUMPRODUCT(R14:R$40,V14:V$40))/(U13*X13)</f>
        <v>-16832.058159130655</v>
      </c>
      <c r="AJ13" s="66"/>
      <c r="AK13" s="66">
        <f t="shared" si="8"/>
        <v>30.653388046587171</v>
      </c>
      <c r="AL13" s="66">
        <f t="shared" si="9"/>
        <v>219.80142591545064</v>
      </c>
      <c r="AM13" s="66">
        <f t="shared" si="10"/>
        <v>439.60285183090127</v>
      </c>
      <c r="AN13" s="66"/>
      <c r="AO13" s="66">
        <f>(SUMPRODUCT(AL14:AL$40,V14:V$40)+SUMPRODUCT(AM14:AM$40,V14:V$40)+SUMPRODUCT(AK14:AK$40,W14:W$40)-AN$6*SUMPRODUCT(V14:V$40,R14:R$40))/(U13*X13)</f>
        <v>-3.3016104091670901E-12</v>
      </c>
    </row>
    <row r="14" spans="1:41">
      <c r="A14" s="174">
        <f t="shared" si="11"/>
        <v>73</v>
      </c>
      <c r="B14" s="174">
        <f t="shared" si="0"/>
        <v>9</v>
      </c>
      <c r="C14" s="183">
        <v>18.04</v>
      </c>
      <c r="D14" s="65">
        <v>0.06</v>
      </c>
      <c r="E14" s="65">
        <v>0.1</v>
      </c>
      <c r="F14" s="66">
        <v>0</v>
      </c>
      <c r="G14" s="66">
        <v>0</v>
      </c>
      <c r="H14" s="66">
        <v>60</v>
      </c>
      <c r="I14" s="65">
        <v>2.5000000000000001E-2</v>
      </c>
      <c r="J14" s="65">
        <v>6.25E-2</v>
      </c>
      <c r="K14" s="66">
        <v>500000</v>
      </c>
      <c r="L14" s="176">
        <v>18500</v>
      </c>
      <c r="M14" s="66">
        <v>109616.51921329892</v>
      </c>
      <c r="N14" s="65">
        <f t="shared" si="1"/>
        <v>0.06</v>
      </c>
      <c r="O14" s="174">
        <f t="shared" si="2"/>
        <v>1.9393000000000001E-2</v>
      </c>
      <c r="P14" s="66">
        <f t="shared" si="3"/>
        <v>64.5</v>
      </c>
      <c r="R14" s="164">
        <f t="shared" si="12"/>
        <v>0.43905736885003321</v>
      </c>
      <c r="S14" s="164">
        <f t="shared" si="13"/>
        <v>8.5146395541086939E-3</v>
      </c>
      <c r="T14" s="164">
        <f t="shared" si="14"/>
        <v>2.5832563757755469E-2</v>
      </c>
      <c r="U14" s="164">
        <f t="shared" si="15"/>
        <v>0.40471016553816908</v>
      </c>
      <c r="V14" s="164">
        <f t="shared" si="16"/>
        <v>0.62741237134182659</v>
      </c>
      <c r="W14" s="164">
        <f t="shared" si="17"/>
        <v>0.60939676615236271</v>
      </c>
      <c r="X14" s="164">
        <f t="shared" si="18"/>
        <v>0.59189846353002507</v>
      </c>
      <c r="Z14" s="66">
        <f t="shared" si="4"/>
        <v>4257.3197770543466</v>
      </c>
      <c r="AA14" s="66">
        <f t="shared" si="5"/>
        <v>2831.6757214807717</v>
      </c>
      <c r="AB14" s="66">
        <v>0</v>
      </c>
      <c r="AC14" s="66"/>
      <c r="AD14" s="66">
        <f>(SUMPRODUCT(Z15:Z$40,W15:W$40)+SUMPRODUCT(AA15:AA$40,X15:X$40)+AB$40-AC$6*SUMPRODUCT(V15:V$40,R15:R$40))/(U14*X14)</f>
        <v>143389.33324978012</v>
      </c>
      <c r="AE14" s="66"/>
      <c r="AF14" s="66">
        <f t="shared" si="6"/>
        <v>406.12806618628071</v>
      </c>
      <c r="AG14" s="66">
        <f t="shared" si="7"/>
        <v>0</v>
      </c>
      <c r="AH14" s="66"/>
      <c r="AI14" s="66">
        <f>(SUMPRODUCT(AF15:AF$40,V15:V$40)+SUMPRODUCT(AG15:AG$40,V15:V$40)-AH$6*SUMPRODUCT(R15:R$40,V15:V$40))/(U14*X14)</f>
        <v>-17071.46615470028</v>
      </c>
      <c r="AJ14" s="66"/>
      <c r="AK14" s="66">
        <f t="shared" si="8"/>
        <v>28.319200290827141</v>
      </c>
      <c r="AL14" s="66">
        <f t="shared" si="9"/>
        <v>203.06403309314035</v>
      </c>
      <c r="AM14" s="66">
        <f t="shared" si="10"/>
        <v>406.12806618628071</v>
      </c>
      <c r="AN14" s="66"/>
      <c r="AO14" s="66">
        <f>(SUMPRODUCT(AL15:AL$40,V15:V$40)+SUMPRODUCT(AM15:AM$40,V15:V$40)+SUMPRODUCT(AK15:AK$40,W15:W$40)-AN$6*SUMPRODUCT(V15:V$40,R15:R$40))/(U14*X14)</f>
        <v>-1.8983612135446519E-12</v>
      </c>
    </row>
    <row r="15" spans="1:41">
      <c r="A15" s="174">
        <f t="shared" si="11"/>
        <v>74</v>
      </c>
      <c r="B15" s="174">
        <f t="shared" si="0"/>
        <v>10</v>
      </c>
      <c r="C15" s="183">
        <v>21.6</v>
      </c>
      <c r="D15" s="65">
        <v>0.06</v>
      </c>
      <c r="E15" s="65">
        <v>0.1</v>
      </c>
      <c r="F15" s="66">
        <v>0</v>
      </c>
      <c r="G15" s="66">
        <v>0</v>
      </c>
      <c r="H15" s="66">
        <v>60</v>
      </c>
      <c r="I15" s="65">
        <v>2.5000000000000001E-2</v>
      </c>
      <c r="J15" s="65">
        <v>6.25E-2</v>
      </c>
      <c r="K15" s="66">
        <v>500000</v>
      </c>
      <c r="L15" s="176">
        <v>18500</v>
      </c>
      <c r="M15" s="66">
        <v>125451.29966366247</v>
      </c>
      <c r="N15" s="65">
        <f t="shared" si="1"/>
        <v>0.06</v>
      </c>
      <c r="O15" s="174">
        <f t="shared" si="2"/>
        <v>2.3220000000000001E-2</v>
      </c>
      <c r="P15" s="66">
        <f t="shared" si="3"/>
        <v>64.5</v>
      </c>
      <c r="R15" s="164">
        <f t="shared" si="12"/>
        <v>0.40471016553816908</v>
      </c>
      <c r="S15" s="164">
        <f t="shared" si="13"/>
        <v>9.3973700437962864E-3</v>
      </c>
      <c r="T15" s="164">
        <f t="shared" si="14"/>
        <v>2.3718767729662367E-2</v>
      </c>
      <c r="U15" s="164">
        <f t="shared" si="15"/>
        <v>0.37159402776471046</v>
      </c>
      <c r="V15" s="164">
        <f t="shared" si="16"/>
        <v>0.59189846353002507</v>
      </c>
      <c r="W15" s="164">
        <f t="shared" si="17"/>
        <v>0.57490260957770078</v>
      </c>
      <c r="X15" s="164">
        <f t="shared" si="18"/>
        <v>0.55839477691511796</v>
      </c>
      <c r="Z15" s="66">
        <f t="shared" si="4"/>
        <v>4698.6850218981435</v>
      </c>
      <c r="AA15" s="66">
        <f t="shared" si="5"/>
        <v>2975.5502381066808</v>
      </c>
      <c r="AB15" s="66">
        <v>0</v>
      </c>
      <c r="AC15" s="66"/>
      <c r="AD15" s="66">
        <f>(SUMPRODUCT(Z16:Z$40,W16:W$40)+SUMPRODUCT(AA16:AA$40,X16:X$40)+AB$40-AC$6*SUMPRODUCT(V16:V$40,R16:R$40))/(U15*X15)</f>
        <v>160017.75466861855</v>
      </c>
      <c r="AE15" s="66"/>
      <c r="AF15" s="66">
        <f t="shared" si="6"/>
        <v>374.35690312280639</v>
      </c>
      <c r="AG15" s="66">
        <f t="shared" si="7"/>
        <v>0</v>
      </c>
      <c r="AH15" s="66"/>
      <c r="AI15" s="66">
        <f>(SUMPRODUCT(AF16:AF$40,V16:V$40)+SUMPRODUCT(AG16:AG$40,V16:V$40)-AH$6*SUMPRODUCT(R16:R$40,V16:V$40))/(U15*X15)</f>
        <v>-17414.74019735301</v>
      </c>
      <c r="AJ15" s="66"/>
      <c r="AK15" s="66">
        <f t="shared" si="8"/>
        <v>26.103805677211906</v>
      </c>
      <c r="AL15" s="66">
        <f t="shared" si="9"/>
        <v>187.17845156140319</v>
      </c>
      <c r="AM15" s="66">
        <f t="shared" si="10"/>
        <v>374.35690312280639</v>
      </c>
      <c r="AN15" s="66"/>
      <c r="AO15" s="66">
        <f>(SUMPRODUCT(AL16:AL$40,V16:V$40)+SUMPRODUCT(AM16:AM$40,V16:V$40)+SUMPRODUCT(AK16:AK$40,W16:W$40)-AN$6*SUMPRODUCT(V16:V$40,R16:R$40))/(U15*X15)</f>
        <v>-3.2873910167885498E-12</v>
      </c>
    </row>
    <row r="16" spans="1:41">
      <c r="A16" s="174">
        <f t="shared" si="11"/>
        <v>75</v>
      </c>
      <c r="B16" s="174">
        <f t="shared" si="0"/>
        <v>11</v>
      </c>
      <c r="C16" s="183">
        <v>25.78</v>
      </c>
      <c r="D16" s="65">
        <v>0.06</v>
      </c>
      <c r="E16" s="65">
        <v>0.05</v>
      </c>
      <c r="F16" s="66">
        <v>0</v>
      </c>
      <c r="G16" s="66">
        <v>0</v>
      </c>
      <c r="H16" s="66">
        <v>60</v>
      </c>
      <c r="I16" s="65">
        <v>2.5000000000000001E-2</v>
      </c>
      <c r="J16" s="65">
        <v>6.25E-2</v>
      </c>
      <c r="K16" s="66">
        <v>500000</v>
      </c>
      <c r="L16" s="176">
        <v>18500</v>
      </c>
      <c r="M16" s="66">
        <v>141274.80854457931</v>
      </c>
      <c r="N16" s="65">
        <f t="shared" si="1"/>
        <v>0.06</v>
      </c>
      <c r="O16" s="174">
        <f t="shared" si="2"/>
        <v>2.7713499999999999E-2</v>
      </c>
      <c r="P16" s="66">
        <f t="shared" si="3"/>
        <v>64.5</v>
      </c>
      <c r="R16" s="164">
        <f t="shared" si="12"/>
        <v>0.37159402776471046</v>
      </c>
      <c r="S16" s="164">
        <f t="shared" si="13"/>
        <v>1.0298171088457302E-2</v>
      </c>
      <c r="T16" s="164">
        <f t="shared" si="14"/>
        <v>2.1677751400575186E-2</v>
      </c>
      <c r="U16" s="164">
        <f t="shared" si="15"/>
        <v>0.33961810527567793</v>
      </c>
      <c r="V16" s="164">
        <f t="shared" si="16"/>
        <v>0.55839477691511796</v>
      </c>
      <c r="W16" s="164">
        <f t="shared" si="17"/>
        <v>0.54236095243179328</v>
      </c>
      <c r="X16" s="164">
        <f t="shared" si="18"/>
        <v>0.52678752539162066</v>
      </c>
      <c r="Z16" s="66">
        <f t="shared" si="4"/>
        <v>5149.0855442286511</v>
      </c>
      <c r="AA16" s="66">
        <f t="shared" si="5"/>
        <v>3062.5201787932456</v>
      </c>
      <c r="AB16" s="66">
        <v>0</v>
      </c>
      <c r="AC16" s="66"/>
      <c r="AD16" s="66">
        <f>(SUMPRODUCT(Z17:Z$40,W17:W$40)+SUMPRODUCT(AA17:AA$40,X17:X$40)+AB$40-AC$6*SUMPRODUCT(V17:V$40,R17:R$40))/(U16*X16)</f>
        <v>176538.99617670538</v>
      </c>
      <c r="AE16" s="66"/>
      <c r="AF16" s="66">
        <f t="shared" si="6"/>
        <v>0</v>
      </c>
      <c r="AG16" s="66">
        <f t="shared" si="7"/>
        <v>0</v>
      </c>
      <c r="AH16" s="66"/>
      <c r="AI16" s="66">
        <f>(SUMPRODUCT(AF17:AF$40,V17:V$40)+SUMPRODUCT(AG17:AG$40,V17:V$40)-AH$6*SUMPRODUCT(R17:R$40,V17:V$40))/(U16*X16)</f>
        <v>-16820.537037643964</v>
      </c>
      <c r="AJ16" s="66"/>
      <c r="AK16" s="66">
        <f t="shared" si="8"/>
        <v>23.967814790823823</v>
      </c>
      <c r="AL16" s="66">
        <f t="shared" si="9"/>
        <v>171.8622378411786</v>
      </c>
      <c r="AM16" s="66">
        <f t="shared" si="10"/>
        <v>343.72447568235719</v>
      </c>
      <c r="AN16" s="66"/>
      <c r="AO16" s="66">
        <f>(SUMPRODUCT(AL17:AL$40,V17:V$40)+SUMPRODUCT(AM17:AM$40,V17:V$40)+SUMPRODUCT(AK17:AK$40,W17:W$40)-AN$6*SUMPRODUCT(V17:V$40,R17:R$40))/(U16*X16)</f>
        <v>-5.083629095061977E-12</v>
      </c>
    </row>
    <row r="17" spans="1:41">
      <c r="A17" s="174">
        <f t="shared" si="11"/>
        <v>76</v>
      </c>
      <c r="B17" s="174">
        <f t="shared" si="0"/>
        <v>12</v>
      </c>
      <c r="C17" s="183">
        <v>30.700000000000003</v>
      </c>
      <c r="D17" s="65">
        <v>0.06</v>
      </c>
      <c r="E17" s="65">
        <v>0.05</v>
      </c>
      <c r="F17" s="66">
        <v>0</v>
      </c>
      <c r="G17" s="66">
        <v>0</v>
      </c>
      <c r="H17" s="66">
        <v>60</v>
      </c>
      <c r="I17" s="65">
        <v>2.5000000000000001E-2</v>
      </c>
      <c r="J17" s="65">
        <v>6.25E-2</v>
      </c>
      <c r="K17" s="66">
        <v>500000</v>
      </c>
      <c r="L17" s="176">
        <v>18500</v>
      </c>
      <c r="M17" s="66">
        <v>157036.20185658499</v>
      </c>
      <c r="N17" s="65">
        <f t="shared" si="1"/>
        <v>0.06</v>
      </c>
      <c r="O17" s="174">
        <f t="shared" si="2"/>
        <v>3.3002499999999997E-2</v>
      </c>
      <c r="P17" s="66">
        <f t="shared" si="3"/>
        <v>64.5</v>
      </c>
      <c r="R17" s="164">
        <f t="shared" si="12"/>
        <v>0.33961810527567793</v>
      </c>
      <c r="S17" s="164">
        <f t="shared" si="13"/>
        <v>1.120824651936056E-2</v>
      </c>
      <c r="T17" s="164">
        <f t="shared" si="14"/>
        <v>1.9704591525379039E-2</v>
      </c>
      <c r="U17" s="164">
        <f t="shared" si="15"/>
        <v>0.30870526723093827</v>
      </c>
      <c r="V17" s="164">
        <f t="shared" si="16"/>
        <v>0.52678752539162066</v>
      </c>
      <c r="W17" s="164">
        <f t="shared" si="17"/>
        <v>0.51166127587905019</v>
      </c>
      <c r="X17" s="164">
        <f t="shared" si="18"/>
        <v>0.49696936357700061</v>
      </c>
      <c r="Z17" s="66">
        <f t="shared" si="4"/>
        <v>5604.1232596802802</v>
      </c>
      <c r="AA17" s="66">
        <f t="shared" si="5"/>
        <v>3094.3342122809768</v>
      </c>
      <c r="AB17" s="66">
        <v>0</v>
      </c>
      <c r="AC17" s="66"/>
      <c r="AD17" s="66">
        <f>(SUMPRODUCT(Z18:Z$40,W18:W$40)+SUMPRODUCT(AA18:AA$40,X18:X$40)+AB$40-AC$6*SUMPRODUCT(V18:V$40,R18:R$40))/(U17*X17)</f>
        <v>192818.70002366998</v>
      </c>
      <c r="AE17" s="66"/>
      <c r="AF17" s="66">
        <f t="shared" si="6"/>
        <v>0</v>
      </c>
      <c r="AG17" s="66">
        <f t="shared" si="7"/>
        <v>0</v>
      </c>
      <c r="AH17" s="66"/>
      <c r="AI17" s="66">
        <f>(SUMPRODUCT(AF18:AF$40,V18:V$40)+SUMPRODUCT(AG18:AG$40,V18:V$40)-AH$6*SUMPRODUCT(R18:R$40,V18:V$40))/(U17*X17)</f>
        <v>-16219.609877198354</v>
      </c>
      <c r="AJ17" s="66"/>
      <c r="AK17" s="66">
        <f t="shared" si="8"/>
        <v>21.905367790281225</v>
      </c>
      <c r="AL17" s="66">
        <f t="shared" si="9"/>
        <v>157.07337369000103</v>
      </c>
      <c r="AM17" s="66">
        <f t="shared" si="10"/>
        <v>314.14674738000207</v>
      </c>
      <c r="AN17" s="66"/>
      <c r="AO17" s="66">
        <f>(SUMPRODUCT(AL18:AL$40,V18:V$40)+SUMPRODUCT(AM18:AM$40,V18:V$40)+SUMPRODUCT(AK18:AK$40,W18:W$40)-AN$6*SUMPRODUCT(V18:V$40,R18:R$40))/(U17*X17)</f>
        <v>-2.9641250479402304E-12</v>
      </c>
    </row>
    <row r="18" spans="1:41">
      <c r="A18" s="174">
        <f t="shared" si="11"/>
        <v>77</v>
      </c>
      <c r="B18" s="174">
        <f t="shared" si="0"/>
        <v>13</v>
      </c>
      <c r="C18" s="183">
        <v>36.56</v>
      </c>
      <c r="D18" s="65">
        <v>0.06</v>
      </c>
      <c r="E18" s="65">
        <v>0.05</v>
      </c>
      <c r="F18" s="66">
        <v>0</v>
      </c>
      <c r="G18" s="66">
        <v>0</v>
      </c>
      <c r="H18" s="66">
        <v>60</v>
      </c>
      <c r="I18" s="65">
        <v>2.5000000000000001E-2</v>
      </c>
      <c r="J18" s="65">
        <v>6.25E-2</v>
      </c>
      <c r="K18" s="66">
        <v>500000</v>
      </c>
      <c r="L18" s="176">
        <v>18500</v>
      </c>
      <c r="M18" s="66">
        <v>172627.33329389925</v>
      </c>
      <c r="N18" s="65">
        <f t="shared" si="1"/>
        <v>0.06</v>
      </c>
      <c r="O18" s="174">
        <f t="shared" si="2"/>
        <v>3.9302000000000004E-2</v>
      </c>
      <c r="P18" s="66">
        <f t="shared" si="3"/>
        <v>64.5</v>
      </c>
      <c r="R18" s="164">
        <f t="shared" si="12"/>
        <v>0.30870526723093827</v>
      </c>
      <c r="S18" s="164">
        <f t="shared" si="13"/>
        <v>1.2132734412710337E-2</v>
      </c>
      <c r="T18" s="164">
        <f t="shared" si="14"/>
        <v>1.7794351969093677E-2</v>
      </c>
      <c r="U18" s="164">
        <f t="shared" si="15"/>
        <v>0.27877818084913425</v>
      </c>
      <c r="V18" s="164">
        <f t="shared" si="16"/>
        <v>0.49696936357700061</v>
      </c>
      <c r="W18" s="164">
        <f t="shared" si="17"/>
        <v>0.48269931686702849</v>
      </c>
      <c r="X18" s="164">
        <f t="shared" si="18"/>
        <v>0.46883902224245338</v>
      </c>
      <c r="Z18" s="66">
        <f t="shared" si="4"/>
        <v>6066.3672063551685</v>
      </c>
      <c r="AA18" s="66">
        <f t="shared" si="5"/>
        <v>3071.7915281176865</v>
      </c>
      <c r="AB18" s="66">
        <v>0</v>
      </c>
      <c r="AC18" s="66"/>
      <c r="AD18" s="66">
        <f>(SUMPRODUCT(Z19:Z$40,W19:W$40)+SUMPRODUCT(AA19:AA$40,X19:X$40)+AB$40-AC$6*SUMPRODUCT(V19:V$40,R19:R$40))/(U18*X18)</f>
        <v>208671.59578469757</v>
      </c>
      <c r="AE18" s="66"/>
      <c r="AF18" s="66">
        <f t="shared" si="6"/>
        <v>0</v>
      </c>
      <c r="AG18" s="66">
        <f t="shared" si="7"/>
        <v>0</v>
      </c>
      <c r="AH18" s="66"/>
      <c r="AI18" s="66">
        <f>(SUMPRODUCT(AF19:AF$40,V19:V$40)+SUMPRODUCT(AG19:AG$40,V19:V$40)-AH$6*SUMPRODUCT(R19:R$40,V19:V$40))/(U18*X18)</f>
        <v>-15620.601829286319</v>
      </c>
      <c r="AJ18" s="66"/>
      <c r="AK18" s="66">
        <f t="shared" si="8"/>
        <v>19.91148973639552</v>
      </c>
      <c r="AL18" s="66">
        <f t="shared" si="9"/>
        <v>142.77618609430894</v>
      </c>
      <c r="AM18" s="66">
        <f t="shared" si="10"/>
        <v>285.55237218861788</v>
      </c>
      <c r="AN18" s="66"/>
      <c r="AO18" s="66">
        <f>(SUMPRODUCT(AL19:AL$40,V19:V$40)+SUMPRODUCT(AM19:AM$40,V19:V$40)+SUMPRODUCT(AK19:AK$40,W19:W$40)-AN$6*SUMPRODUCT(V19:V$40,R19:R$40))/(U18*X18)</f>
        <v>-2.6094495800687153E-12</v>
      </c>
    </row>
    <row r="19" spans="1:41">
      <c r="A19" s="174">
        <f t="shared" si="11"/>
        <v>78</v>
      </c>
      <c r="B19" s="174">
        <f t="shared" si="0"/>
        <v>14</v>
      </c>
      <c r="C19" s="183">
        <v>43.56</v>
      </c>
      <c r="D19" s="65">
        <v>0.06</v>
      </c>
      <c r="E19" s="65">
        <v>0.05</v>
      </c>
      <c r="F19" s="66">
        <v>0</v>
      </c>
      <c r="G19" s="66">
        <v>0</v>
      </c>
      <c r="H19" s="66">
        <v>60</v>
      </c>
      <c r="I19" s="65">
        <v>2.5000000000000001E-2</v>
      </c>
      <c r="J19" s="65">
        <v>6.25E-2</v>
      </c>
      <c r="K19" s="66">
        <v>500000</v>
      </c>
      <c r="L19" s="176">
        <v>18500</v>
      </c>
      <c r="M19" s="66">
        <v>187924.24997624656</v>
      </c>
      <c r="N19" s="65">
        <f t="shared" si="1"/>
        <v>0.06</v>
      </c>
      <c r="O19" s="174">
        <f t="shared" si="2"/>
        <v>4.6827000000000001E-2</v>
      </c>
      <c r="P19" s="66">
        <f t="shared" si="3"/>
        <v>64.5</v>
      </c>
      <c r="R19" s="164">
        <f t="shared" si="12"/>
        <v>0.27877818084913425</v>
      </c>
      <c r="S19" s="164">
        <f t="shared" si="13"/>
        <v>1.3054345874622409E-2</v>
      </c>
      <c r="T19" s="164">
        <f t="shared" si="14"/>
        <v>1.5943430098470712E-2</v>
      </c>
      <c r="U19" s="164">
        <f t="shared" si="15"/>
        <v>0.24978040487604114</v>
      </c>
      <c r="V19" s="164">
        <f t="shared" si="16"/>
        <v>0.46883902224245338</v>
      </c>
      <c r="W19" s="164">
        <f t="shared" si="17"/>
        <v>0.45537671402549862</v>
      </c>
      <c r="X19" s="164">
        <f t="shared" si="18"/>
        <v>0.44230096437967298</v>
      </c>
      <c r="Z19" s="66">
        <f t="shared" si="4"/>
        <v>6527.1729373112048</v>
      </c>
      <c r="AA19" s="66">
        <f t="shared" si="5"/>
        <v>2996.1571433038234</v>
      </c>
      <c r="AB19" s="66">
        <v>0</v>
      </c>
      <c r="AC19" s="66"/>
      <c r="AD19" s="66">
        <f>(SUMPRODUCT(Z20:Z$40,W20:W$40)+SUMPRODUCT(AA20:AA$40,X20:X$40)+AB$40-AC$6*SUMPRODUCT(V20:V$40,R20:R$40))/(U19*X19)</f>
        <v>223861.04439477937</v>
      </c>
      <c r="AE19" s="66"/>
      <c r="AF19" s="66">
        <f t="shared" si="6"/>
        <v>0</v>
      </c>
      <c r="AG19" s="66">
        <f t="shared" si="7"/>
        <v>0</v>
      </c>
      <c r="AH19" s="66"/>
      <c r="AI19" s="66">
        <f>(SUMPRODUCT(AF20:AF$40,V20:V$40)+SUMPRODUCT(AG20:AG$40,V20:V$40)-AH$6*SUMPRODUCT(R20:R$40,V20:V$40))/(U19*X19)</f>
        <v>-15035.259890681189</v>
      </c>
      <c r="AJ19" s="66"/>
      <c r="AK19" s="66">
        <f t="shared" si="8"/>
        <v>17.981192664769161</v>
      </c>
      <c r="AL19" s="66">
        <f t="shared" si="9"/>
        <v>128.93490864272459</v>
      </c>
      <c r="AM19" s="66">
        <f t="shared" si="10"/>
        <v>257.86981728544919</v>
      </c>
      <c r="AN19" s="66"/>
      <c r="AO19" s="66">
        <f>(SUMPRODUCT(AL20:AL$40,V20:V$40)+SUMPRODUCT(AM20:AM$40,V20:V$40)+SUMPRODUCT(AK20:AK$40,W20:W$40)-AN$6*SUMPRODUCT(V20:V$40,R20:R$40))/(U19*X19)</f>
        <v>-1.0290439766464958E-12</v>
      </c>
    </row>
    <row r="20" spans="1:41">
      <c r="A20" s="174">
        <f t="shared" si="11"/>
        <v>79</v>
      </c>
      <c r="B20" s="174">
        <f t="shared" si="0"/>
        <v>15</v>
      </c>
      <c r="C20" s="183">
        <v>51.75</v>
      </c>
      <c r="D20" s="65">
        <v>0.06</v>
      </c>
      <c r="E20" s="65">
        <v>0.05</v>
      </c>
      <c r="F20" s="66">
        <v>0</v>
      </c>
      <c r="G20" s="66">
        <v>0</v>
      </c>
      <c r="H20" s="66">
        <v>60</v>
      </c>
      <c r="I20" s="65">
        <v>2.5000000000000001E-2</v>
      </c>
      <c r="J20" s="65">
        <v>6.25E-2</v>
      </c>
      <c r="K20" s="66">
        <v>500000</v>
      </c>
      <c r="L20" s="176">
        <v>18500</v>
      </c>
      <c r="M20" s="66">
        <v>202857.85947119782</v>
      </c>
      <c r="N20" s="65">
        <f t="shared" si="1"/>
        <v>0.06</v>
      </c>
      <c r="O20" s="174">
        <f t="shared" si="2"/>
        <v>5.5631249999999993E-2</v>
      </c>
      <c r="P20" s="66">
        <f t="shared" si="3"/>
        <v>64.5</v>
      </c>
      <c r="R20" s="164">
        <f t="shared" si="12"/>
        <v>0.24978040487604114</v>
      </c>
      <c r="S20" s="164">
        <f t="shared" si="13"/>
        <v>1.3895596148760262E-2</v>
      </c>
      <c r="T20" s="164">
        <f t="shared" si="14"/>
        <v>1.4153088523636852E-2</v>
      </c>
      <c r="U20" s="164">
        <f t="shared" si="15"/>
        <v>0.22173172020364401</v>
      </c>
      <c r="V20" s="164">
        <f t="shared" si="16"/>
        <v>0.44230096437967298</v>
      </c>
      <c r="W20" s="164">
        <f t="shared" si="17"/>
        <v>0.42960067360896098</v>
      </c>
      <c r="X20" s="164">
        <f t="shared" si="18"/>
        <v>0.41726506073554054</v>
      </c>
      <c r="Z20" s="66">
        <f t="shared" si="4"/>
        <v>6947.7980743801309</v>
      </c>
      <c r="AA20" s="66">
        <f t="shared" si="5"/>
        <v>2871.0652428113472</v>
      </c>
      <c r="AB20" s="66">
        <v>0</v>
      </c>
      <c r="AC20" s="66"/>
      <c r="AD20" s="66">
        <f>(SUMPRODUCT(Z21:Z$40,W21:W$40)+SUMPRODUCT(AA21:AA$40,X21:X$40)+AB$40-AC$6*SUMPRODUCT(V21:V$40,R21:R$40))/(U20*X20)</f>
        <v>238138.65013431123</v>
      </c>
      <c r="AE20" s="66"/>
      <c r="AF20" s="66">
        <f t="shared" si="6"/>
        <v>0</v>
      </c>
      <c r="AG20" s="66">
        <f t="shared" si="7"/>
        <v>0</v>
      </c>
      <c r="AH20" s="66"/>
      <c r="AI20" s="66">
        <f>(SUMPRODUCT(AF21:AF$40,V21:V$40)+SUMPRODUCT(AG21:AG$40,V21:V$40)-AH$6*SUMPRODUCT(R21:R$40,V21:V$40))/(U20*X20)</f>
        <v>-14476.482130920236</v>
      </c>
      <c r="AJ20" s="66"/>
      <c r="AK20" s="66">
        <f t="shared" si="8"/>
        <v>16.110836114504654</v>
      </c>
      <c r="AL20" s="66">
        <f t="shared" si="9"/>
        <v>115.52343725516903</v>
      </c>
      <c r="AM20" s="66">
        <f t="shared" si="10"/>
        <v>231.04687451033806</v>
      </c>
      <c r="AN20" s="66"/>
      <c r="AO20" s="66">
        <f>(SUMPRODUCT(AL21:AL$40,V21:V$40)+SUMPRODUCT(AM21:AM$40,V21:V$40)+SUMPRODUCT(AK21:AK$40,W21:W$40)-AN$6*SUMPRODUCT(V21:V$40,R21:R$40))/(U20*X20)</f>
        <v>0</v>
      </c>
    </row>
    <row r="21" spans="1:41">
      <c r="A21" s="174">
        <f t="shared" si="11"/>
        <v>80</v>
      </c>
      <c r="B21" s="174">
        <f t="shared" si="0"/>
        <v>16</v>
      </c>
      <c r="C21" s="183">
        <v>59.180000000000007</v>
      </c>
      <c r="D21" s="65">
        <v>0.06</v>
      </c>
      <c r="E21" s="65">
        <v>0.05</v>
      </c>
      <c r="F21" s="66">
        <v>0</v>
      </c>
      <c r="G21" s="66">
        <v>0</v>
      </c>
      <c r="H21" s="66">
        <v>60</v>
      </c>
      <c r="I21" s="65">
        <v>2.5000000000000001E-2</v>
      </c>
      <c r="J21" s="65">
        <v>6.25E-2</v>
      </c>
      <c r="K21" s="66">
        <v>500000</v>
      </c>
      <c r="L21" s="176">
        <v>18500</v>
      </c>
      <c r="M21" s="66">
        <v>217361.68331890972</v>
      </c>
      <c r="N21" s="65">
        <f t="shared" si="1"/>
        <v>0.06</v>
      </c>
      <c r="O21" s="174">
        <f t="shared" si="2"/>
        <v>6.3618499999999994E-2</v>
      </c>
      <c r="P21" s="66">
        <f t="shared" si="3"/>
        <v>64.5</v>
      </c>
      <c r="R21" s="164">
        <f t="shared" si="12"/>
        <v>0.22173172020364401</v>
      </c>
      <c r="S21" s="164">
        <f t="shared" si="13"/>
        <v>1.4106239441775525E-2</v>
      </c>
      <c r="T21" s="164">
        <f t="shared" si="14"/>
        <v>1.2457528845712109E-2</v>
      </c>
      <c r="U21" s="164">
        <f t="shared" si="15"/>
        <v>0.19516795191615638</v>
      </c>
      <c r="V21" s="164">
        <f t="shared" si="16"/>
        <v>0.41726506073554054</v>
      </c>
      <c r="W21" s="164">
        <f t="shared" si="17"/>
        <v>0.40528365434807645</v>
      </c>
      <c r="X21" s="164">
        <f t="shared" si="18"/>
        <v>0.39364628371277405</v>
      </c>
      <c r="Z21" s="66">
        <f t="shared" si="4"/>
        <v>7053.1197208877629</v>
      </c>
      <c r="AA21" s="66">
        <f t="shared" si="5"/>
        <v>2707.7894398978583</v>
      </c>
      <c r="AB21" s="66">
        <v>0</v>
      </c>
      <c r="AC21" s="66"/>
      <c r="AD21" s="66">
        <f>(SUMPRODUCT(Z22:Z$40,W22:W$40)+SUMPRODUCT(AA22:AA$40,X22:X$40)+AB$40-AC$6*SUMPRODUCT(V22:V$40,R22:R$40))/(U21*X21)</f>
        <v>251877.44926224923</v>
      </c>
      <c r="AE21" s="66"/>
      <c r="AF21" s="66">
        <f t="shared" si="6"/>
        <v>0</v>
      </c>
      <c r="AG21" s="66">
        <f t="shared" si="7"/>
        <v>0</v>
      </c>
      <c r="AH21" s="66"/>
      <c r="AI21" s="66">
        <f>(SUMPRODUCT(AF22:AF$40,V22:V$40)+SUMPRODUCT(AG22:AG$40,V22:V$40)-AH$6*SUMPRODUCT(R22:R$40,V22:V$40))/(U21*X21)</f>
        <v>-13927.0438849766</v>
      </c>
      <c r="AJ21" s="66"/>
      <c r="AK21" s="66">
        <f t="shared" si="8"/>
        <v>14.301695953135038</v>
      </c>
      <c r="AL21" s="66">
        <f t="shared" si="9"/>
        <v>102.55092059418536</v>
      </c>
      <c r="AM21" s="66">
        <f t="shared" si="10"/>
        <v>205.10184118837071</v>
      </c>
      <c r="AN21" s="66"/>
      <c r="AO21" s="66">
        <f>(SUMPRODUCT(AL22:AL$40,V22:V$40)+SUMPRODUCT(AM22:AM$40,V22:V$40)+SUMPRODUCT(AK22:AK$40,W22:W$40)-AN$6*SUMPRODUCT(V22:V$40,R22:R$40))/(U21*X21)</f>
        <v>1.4797744552689862E-12</v>
      </c>
    </row>
    <row r="22" spans="1:41">
      <c r="A22" s="174">
        <f t="shared" si="11"/>
        <v>81</v>
      </c>
      <c r="B22" s="174">
        <f t="shared" si="0"/>
        <v>17</v>
      </c>
      <c r="C22" s="183">
        <v>66.199999999999989</v>
      </c>
      <c r="D22" s="65">
        <v>0.06</v>
      </c>
      <c r="E22" s="65">
        <v>0.05</v>
      </c>
      <c r="F22" s="66">
        <v>0</v>
      </c>
      <c r="G22" s="66">
        <v>0</v>
      </c>
      <c r="H22" s="66">
        <v>60</v>
      </c>
      <c r="I22" s="65">
        <v>2.5000000000000001E-2</v>
      </c>
      <c r="J22" s="65">
        <v>6.25E-2</v>
      </c>
      <c r="K22" s="66">
        <v>500000</v>
      </c>
      <c r="L22" s="176">
        <v>18500</v>
      </c>
      <c r="M22" s="66">
        <v>231420.8444432822</v>
      </c>
      <c r="N22" s="65">
        <f t="shared" si="1"/>
        <v>0.06</v>
      </c>
      <c r="O22" s="174">
        <f t="shared" si="2"/>
        <v>7.1164999999999992E-2</v>
      </c>
      <c r="P22" s="66">
        <f t="shared" si="3"/>
        <v>64.5</v>
      </c>
      <c r="R22" s="164">
        <f t="shared" si="12"/>
        <v>0.19516795191615638</v>
      </c>
      <c r="S22" s="164">
        <f t="shared" si="13"/>
        <v>1.3889127298113268E-2</v>
      </c>
      <c r="T22" s="164">
        <f t="shared" si="14"/>
        <v>1.0876729477082587E-2</v>
      </c>
      <c r="U22" s="164">
        <f t="shared" si="15"/>
        <v>0.17040209514096052</v>
      </c>
      <c r="V22" s="164">
        <f t="shared" si="16"/>
        <v>0.39364628371277405</v>
      </c>
      <c r="W22" s="164">
        <f t="shared" si="17"/>
        <v>0.38234307013969476</v>
      </c>
      <c r="X22" s="164">
        <f t="shared" si="18"/>
        <v>0.37136441859695662</v>
      </c>
      <c r="Z22" s="66">
        <f t="shared" si="4"/>
        <v>6944.5636490566339</v>
      </c>
      <c r="AA22" s="66">
        <f t="shared" si="5"/>
        <v>2517.1019203675914</v>
      </c>
      <c r="AB22" s="66">
        <v>0</v>
      </c>
      <c r="AC22" s="66"/>
      <c r="AD22" s="66">
        <f>(SUMPRODUCT(Z23:Z$40,W23:W$40)+SUMPRODUCT(AA23:AA$40,X23:X$40)+AB$40-AC$6*SUMPRODUCT(V23:V$40,R23:R$40))/(U22*X22)</f>
        <v>265369.49901994178</v>
      </c>
      <c r="AE22" s="66"/>
      <c r="AF22" s="66">
        <f t="shared" si="6"/>
        <v>0</v>
      </c>
      <c r="AG22" s="66">
        <f t="shared" si="7"/>
        <v>0</v>
      </c>
      <c r="AH22" s="66"/>
      <c r="AI22" s="66">
        <f>(SUMPRODUCT(AF23:AF$40,V23:V$40)+SUMPRODUCT(AG23:AG$40,V23:V$40)-AH$6*SUMPRODUCT(R23:R$40,V23:V$40))/(U22*X22)</f>
        <v>-13373.14694748036</v>
      </c>
      <c r="AJ22" s="66"/>
      <c r="AK22" s="66">
        <f t="shared" si="8"/>
        <v>12.588332898592087</v>
      </c>
      <c r="AL22" s="66">
        <f t="shared" si="9"/>
        <v>90.265177761222319</v>
      </c>
      <c r="AM22" s="66">
        <f t="shared" si="10"/>
        <v>180.53035552244464</v>
      </c>
      <c r="AN22" s="66"/>
      <c r="AO22" s="66">
        <f>(SUMPRODUCT(AL23:AL$40,V23:V$40)+SUMPRODUCT(AM23:AM$40,V23:V$40)+SUMPRODUCT(AK23:AK$40,W23:W$40)-AN$6*SUMPRODUCT(V23:V$40,R23:R$40))/(U22*X22)</f>
        <v>0</v>
      </c>
    </row>
    <row r="23" spans="1:41">
      <c r="A23" s="174">
        <f t="shared" si="11"/>
        <v>82</v>
      </c>
      <c r="B23" s="174">
        <f t="shared" si="0"/>
        <v>18</v>
      </c>
      <c r="C23" s="183">
        <v>73.649999999999991</v>
      </c>
      <c r="D23" s="65">
        <v>0.06</v>
      </c>
      <c r="E23" s="65">
        <v>0.05</v>
      </c>
      <c r="F23" s="66">
        <v>0</v>
      </c>
      <c r="G23" s="66">
        <v>0</v>
      </c>
      <c r="H23" s="66">
        <v>60</v>
      </c>
      <c r="I23" s="65">
        <v>2.5000000000000001E-2</v>
      </c>
      <c r="J23" s="65">
        <v>6.25E-2</v>
      </c>
      <c r="K23" s="66">
        <v>500000</v>
      </c>
      <c r="L23" s="176">
        <v>18500</v>
      </c>
      <c r="M23" s="66">
        <v>245083.96148661233</v>
      </c>
      <c r="N23" s="65">
        <f t="shared" si="1"/>
        <v>0.06</v>
      </c>
      <c r="O23" s="174">
        <f t="shared" si="2"/>
        <v>7.9173749999999987E-2</v>
      </c>
      <c r="P23" s="66">
        <f t="shared" si="3"/>
        <v>64.5</v>
      </c>
      <c r="R23" s="164">
        <f t="shared" si="12"/>
        <v>0.17040209514096052</v>
      </c>
      <c r="S23" s="164">
        <f t="shared" si="13"/>
        <v>1.3491372880166622E-2</v>
      </c>
      <c r="T23" s="164">
        <f t="shared" si="14"/>
        <v>9.4146433356476333E-3</v>
      </c>
      <c r="U23" s="164">
        <f t="shared" si="15"/>
        <v>0.14749607892514627</v>
      </c>
      <c r="V23" s="164">
        <f t="shared" si="16"/>
        <v>0.37136441859695662</v>
      </c>
      <c r="W23" s="164">
        <f t="shared" si="17"/>
        <v>0.3607010095657498</v>
      </c>
      <c r="X23" s="164">
        <f t="shared" si="18"/>
        <v>0.35034379112920433</v>
      </c>
      <c r="Z23" s="66">
        <f t="shared" si="4"/>
        <v>6745.686440083311</v>
      </c>
      <c r="AA23" s="66">
        <f t="shared" si="5"/>
        <v>2307.3780846840559</v>
      </c>
      <c r="AB23" s="66">
        <v>0</v>
      </c>
      <c r="AC23" s="66"/>
      <c r="AD23" s="66">
        <f>(SUMPRODUCT(Z24:Z$40,W24:W$40)+SUMPRODUCT(AA24:AA$40,X24:X$40)+AB$40-AC$6*SUMPRODUCT(V24:V$40,R24:R$40))/(U23*X23)</f>
        <v>278693.44832436217</v>
      </c>
      <c r="AE23" s="66"/>
      <c r="AF23" s="66">
        <f t="shared" si="6"/>
        <v>0</v>
      </c>
      <c r="AG23" s="66">
        <f t="shared" si="7"/>
        <v>0</v>
      </c>
      <c r="AH23" s="66"/>
      <c r="AI23" s="66">
        <f>(SUMPRODUCT(AF24:AF$40,V24:V$40)+SUMPRODUCT(AG24:AG$40,V24:V$40)-AH$6*SUMPRODUCT(R24:R$40,V24:V$40))/(U23*X23)</f>
        <v>-12811.146250583906</v>
      </c>
      <c r="AJ23" s="66"/>
      <c r="AK23" s="66">
        <f t="shared" si="8"/>
        <v>10.990935136591954</v>
      </c>
      <c r="AL23" s="66">
        <f t="shared" si="9"/>
        <v>78.810969002694236</v>
      </c>
      <c r="AM23" s="66">
        <f t="shared" si="10"/>
        <v>157.62193800538847</v>
      </c>
      <c r="AN23" s="66"/>
      <c r="AO23" s="66">
        <f>(SUMPRODUCT(AL24:AL$40,V24:V$40)+SUMPRODUCT(AM24:AM$40,V24:V$40)+SUMPRODUCT(AK24:AK$40,W24:W$40)-AN$6*SUMPRODUCT(V24:V$40,R24:R$40))/(U23*X23)</f>
        <v>-2.2000638555573944E-12</v>
      </c>
    </row>
    <row r="24" spans="1:41">
      <c r="A24" s="174">
        <f t="shared" si="11"/>
        <v>83</v>
      </c>
      <c r="B24" s="174">
        <f t="shared" si="0"/>
        <v>19</v>
      </c>
      <c r="C24" s="183">
        <v>82.68</v>
      </c>
      <c r="D24" s="65">
        <v>0.06</v>
      </c>
      <c r="E24" s="65">
        <v>0.05</v>
      </c>
      <c r="F24" s="66">
        <v>0</v>
      </c>
      <c r="G24" s="66">
        <v>0</v>
      </c>
      <c r="H24" s="66">
        <v>60</v>
      </c>
      <c r="I24" s="65">
        <v>2.5000000000000001E-2</v>
      </c>
      <c r="J24" s="65">
        <v>6.25E-2</v>
      </c>
      <c r="K24" s="66">
        <v>500000</v>
      </c>
      <c r="L24" s="176">
        <v>18500</v>
      </c>
      <c r="M24" s="66">
        <v>258335.0814757953</v>
      </c>
      <c r="N24" s="65">
        <f t="shared" si="1"/>
        <v>0.06</v>
      </c>
      <c r="O24" s="174">
        <f t="shared" si="2"/>
        <v>8.8881000000000002E-2</v>
      </c>
      <c r="P24" s="66">
        <f t="shared" si="3"/>
        <v>64.5</v>
      </c>
      <c r="R24" s="164">
        <f t="shared" si="12"/>
        <v>0.14749607892514627</v>
      </c>
      <c r="S24" s="164">
        <f t="shared" si="13"/>
        <v>1.3109598990945926E-2</v>
      </c>
      <c r="T24" s="164">
        <f t="shared" si="14"/>
        <v>8.0631887960520201E-3</v>
      </c>
      <c r="U24" s="164">
        <f t="shared" si="15"/>
        <v>0.1263232911381483</v>
      </c>
      <c r="V24" s="164">
        <f t="shared" si="16"/>
        <v>0.35034379112920433</v>
      </c>
      <c r="W24" s="164">
        <f t="shared" si="17"/>
        <v>0.34028397128844323</v>
      </c>
      <c r="X24" s="164">
        <f t="shared" si="18"/>
        <v>0.33051301049924936</v>
      </c>
      <c r="Z24" s="66">
        <f t="shared" si="4"/>
        <v>6554.7994954729629</v>
      </c>
      <c r="AA24" s="66">
        <f t="shared" si="5"/>
        <v>2083.0045345828185</v>
      </c>
      <c r="AB24" s="66">
        <v>0</v>
      </c>
      <c r="AC24" s="66"/>
      <c r="AD24" s="66">
        <f>(SUMPRODUCT(Z25:Z$40,W25:W$40)+SUMPRODUCT(AA25:AA$40,X25:X$40)+AB$40-AC$6*SUMPRODUCT(V25:V$40,R25:R$40))/(U24*X24)</f>
        <v>291639.46992743941</v>
      </c>
      <c r="AE24" s="66"/>
      <c r="AF24" s="66">
        <f t="shared" si="6"/>
        <v>0</v>
      </c>
      <c r="AG24" s="66">
        <f t="shared" si="7"/>
        <v>0</v>
      </c>
      <c r="AH24" s="66"/>
      <c r="AI24" s="66">
        <f>(SUMPRODUCT(AF25:AF$40,V25:V$40)+SUMPRODUCT(AG25:AG$40,V25:V$40)-AH$6*SUMPRODUCT(R25:R$40,V25:V$40))/(U24*X24)</f>
        <v>-12252.070578501507</v>
      </c>
      <c r="AJ24" s="66"/>
      <c r="AK24" s="66">
        <f t="shared" si="8"/>
        <v>9.5134970906719349</v>
      </c>
      <c r="AL24" s="66">
        <f t="shared" si="9"/>
        <v>68.216936502880145</v>
      </c>
      <c r="AM24" s="66">
        <f t="shared" si="10"/>
        <v>136.43387300576029</v>
      </c>
      <c r="AN24" s="66"/>
      <c r="AO24" s="66">
        <f>(SUMPRODUCT(AL25:AL$40,V25:V$40)+SUMPRODUCT(AM25:AM$40,V25:V$40)+SUMPRODUCT(AK25:AK$40,W25:W$40)-AN$6*SUMPRODUCT(V25:V$40,R25:R$40))/(U24*X24)</f>
        <v>-2.7229407697133596E-12</v>
      </c>
    </row>
    <row r="25" spans="1:41">
      <c r="A25" s="174">
        <f t="shared" si="11"/>
        <v>84</v>
      </c>
      <c r="B25" s="174">
        <f t="shared" si="0"/>
        <v>20</v>
      </c>
      <c r="C25" s="183">
        <v>93.88000000000001</v>
      </c>
      <c r="D25" s="65">
        <v>0.06</v>
      </c>
      <c r="E25" s="65">
        <v>0.05</v>
      </c>
      <c r="F25" s="66">
        <v>0</v>
      </c>
      <c r="G25" s="66">
        <v>0</v>
      </c>
      <c r="H25" s="66">
        <v>60</v>
      </c>
      <c r="I25" s="65">
        <v>2.5000000000000001E-2</v>
      </c>
      <c r="J25" s="65">
        <v>6.25E-2</v>
      </c>
      <c r="K25" s="66">
        <v>500000</v>
      </c>
      <c r="L25" s="176">
        <v>18500</v>
      </c>
      <c r="M25" s="66">
        <v>271110.92153369676</v>
      </c>
      <c r="N25" s="65">
        <f t="shared" si="1"/>
        <v>0.06</v>
      </c>
      <c r="O25" s="174">
        <f t="shared" si="2"/>
        <v>0.100921</v>
      </c>
      <c r="P25" s="66">
        <f t="shared" si="3"/>
        <v>64.5</v>
      </c>
      <c r="R25" s="164">
        <f t="shared" si="12"/>
        <v>0.1263232911381483</v>
      </c>
      <c r="S25" s="164">
        <f t="shared" si="13"/>
        <v>1.2748672864953065E-2</v>
      </c>
      <c r="T25" s="164">
        <f t="shared" si="14"/>
        <v>6.8144770963917134E-3</v>
      </c>
      <c r="U25" s="164">
        <f t="shared" si="15"/>
        <v>0.10676014117680352</v>
      </c>
      <c r="V25" s="164">
        <f t="shared" si="16"/>
        <v>0.33051301049924936</v>
      </c>
      <c r="W25" s="164">
        <f t="shared" si="17"/>
        <v>0.32102261442305968</v>
      </c>
      <c r="X25" s="164">
        <f t="shared" si="18"/>
        <v>0.31180472688608429</v>
      </c>
      <c r="Z25" s="66">
        <f t="shared" si="4"/>
        <v>6374.3364324765325</v>
      </c>
      <c r="AA25" s="66">
        <f t="shared" si="5"/>
        <v>1847.4791653730276</v>
      </c>
      <c r="AB25" s="66">
        <v>0</v>
      </c>
      <c r="AC25" s="66"/>
      <c r="AD25" s="66">
        <f>(SUMPRODUCT(Z26:Z$40,W26:W$40)+SUMPRODUCT(AA26:AA$40,X26:X$40)+AB$40-AC$6*SUMPRODUCT(V26:V$40,R26:R$40))/(U25*X25)</f>
        <v>303853.98399990343</v>
      </c>
      <c r="AE25" s="66"/>
      <c r="AF25" s="66">
        <f t="shared" si="6"/>
        <v>0</v>
      </c>
      <c r="AG25" s="66">
        <f t="shared" si="7"/>
        <v>0</v>
      </c>
      <c r="AH25" s="66"/>
      <c r="AI25" s="66">
        <f>(SUMPRODUCT(AF26:AF$40,V26:V$40)+SUMPRODUCT(AG26:AG$40,V26:V$40)-AH$6*SUMPRODUCT(R26:R$40,V26:V$40))/(U25*X25)</f>
        <v>-11714.929676855772</v>
      </c>
      <c r="AJ25" s="66"/>
      <c r="AK25" s="66">
        <f t="shared" si="8"/>
        <v>8.147852278410566</v>
      </c>
      <c r="AL25" s="66">
        <f t="shared" si="9"/>
        <v>58.424522151393589</v>
      </c>
      <c r="AM25" s="66">
        <f t="shared" si="10"/>
        <v>116.84904430278718</v>
      </c>
      <c r="AN25" s="66"/>
      <c r="AO25" s="66">
        <f>(SUMPRODUCT(AL26:AL$40,V26:V$40)+SUMPRODUCT(AM26:AM$40,V26:V$40)+SUMPRODUCT(AK26:AK$40,W26:W$40)-AN$6*SUMPRODUCT(V26:V$40,R26:R$40))/(U25*X25)</f>
        <v>0</v>
      </c>
    </row>
    <row r="26" spans="1:41">
      <c r="A26" s="174">
        <f t="shared" si="11"/>
        <v>85</v>
      </c>
      <c r="B26" s="174">
        <f t="shared" si="0"/>
        <v>21</v>
      </c>
      <c r="C26" s="183">
        <v>105.17</v>
      </c>
      <c r="D26" s="65">
        <v>0.06</v>
      </c>
      <c r="E26" s="65">
        <v>0.05</v>
      </c>
      <c r="F26" s="66">
        <v>0</v>
      </c>
      <c r="G26" s="66">
        <v>0</v>
      </c>
      <c r="H26" s="66">
        <v>60</v>
      </c>
      <c r="I26" s="65">
        <v>2.5000000000000001E-2</v>
      </c>
      <c r="J26" s="65">
        <v>6.25E-2</v>
      </c>
      <c r="K26" s="66">
        <v>500000</v>
      </c>
      <c r="L26" s="176">
        <v>18500</v>
      </c>
      <c r="M26" s="66">
        <v>283335.28586171014</v>
      </c>
      <c r="N26" s="65">
        <f t="shared" si="1"/>
        <v>0.06</v>
      </c>
      <c r="O26" s="174">
        <f t="shared" si="2"/>
        <v>0.11305775</v>
      </c>
      <c r="P26" s="66">
        <f t="shared" si="3"/>
        <v>64.5</v>
      </c>
      <c r="R26" s="164">
        <f t="shared" si="12"/>
        <v>0.10676014117680352</v>
      </c>
      <c r="S26" s="164">
        <f t="shared" si="13"/>
        <v>1.2070061351131757E-2</v>
      </c>
      <c r="T26" s="164">
        <f t="shared" si="14"/>
        <v>5.6814047895403057E-3</v>
      </c>
      <c r="U26" s="164">
        <f t="shared" si="15"/>
        <v>8.9008675036131454E-2</v>
      </c>
      <c r="V26" s="164">
        <f t="shared" si="16"/>
        <v>0.31180472688608429</v>
      </c>
      <c r="W26" s="164">
        <f t="shared" si="17"/>
        <v>0.30285152304062241</v>
      </c>
      <c r="X26" s="164">
        <f t="shared" si="18"/>
        <v>0.294155402722721</v>
      </c>
      <c r="Z26" s="66">
        <f t="shared" si="4"/>
        <v>6035.0306755658785</v>
      </c>
      <c r="AA26" s="66">
        <f t="shared" si="5"/>
        <v>1609.7424501404917</v>
      </c>
      <c r="AB26" s="66">
        <v>0</v>
      </c>
      <c r="AC26" s="66"/>
      <c r="AD26" s="66">
        <f>(SUMPRODUCT(Z27:Z$40,W27:W$40)+SUMPRODUCT(AA27:AA$40,X27:X$40)+AB$40-AC$6*SUMPRODUCT(V27:V$40,R27:R$40))/(U26*X26)</f>
        <v>315504.13242734381</v>
      </c>
      <c r="AE26" s="66"/>
      <c r="AF26" s="66">
        <f t="shared" si="6"/>
        <v>0</v>
      </c>
      <c r="AG26" s="66">
        <f t="shared" si="7"/>
        <v>0</v>
      </c>
      <c r="AH26" s="66"/>
      <c r="AI26" s="66">
        <f>(SUMPRODUCT(AF27:AF$40,V27:V$40)+SUMPRODUCT(AG27:AG$40,V27:V$40)-AH$6*SUMPRODUCT(R27:R$40,V27:V$40))/(U26*X26)</f>
        <v>-11192.312891125201</v>
      </c>
      <c r="AJ26" s="66"/>
      <c r="AK26" s="66">
        <f t="shared" si="8"/>
        <v>6.8860291059038268</v>
      </c>
      <c r="AL26" s="66">
        <f t="shared" si="9"/>
        <v>49.376565294271629</v>
      </c>
      <c r="AM26" s="66">
        <f t="shared" si="10"/>
        <v>98.753130588543257</v>
      </c>
      <c r="AN26" s="66"/>
      <c r="AO26" s="66">
        <f>(SUMPRODUCT(AL27:AL$40,V27:V$40)+SUMPRODUCT(AM27:AM$40,V27:V$40)+SUMPRODUCT(AK27:AK$40,W27:W$40)-AN$6*SUMPRODUCT(V27:V$40,R27:R$40))/(U26*X26)</f>
        <v>-1.0855279983177361E-12</v>
      </c>
    </row>
    <row r="27" spans="1:41">
      <c r="A27" s="174">
        <f t="shared" si="11"/>
        <v>86</v>
      </c>
      <c r="B27" s="174">
        <f t="shared" si="0"/>
        <v>22</v>
      </c>
      <c r="C27" s="183">
        <v>117.72</v>
      </c>
      <c r="D27" s="65">
        <v>0.06</v>
      </c>
      <c r="E27" s="65">
        <v>0.05</v>
      </c>
      <c r="F27" s="66">
        <v>0</v>
      </c>
      <c r="G27" s="66">
        <v>0</v>
      </c>
      <c r="H27" s="66">
        <v>60</v>
      </c>
      <c r="I27" s="65">
        <v>2.5000000000000001E-2</v>
      </c>
      <c r="J27" s="65">
        <v>6.25E-2</v>
      </c>
      <c r="K27" s="66">
        <v>500000</v>
      </c>
      <c r="L27" s="176">
        <v>18500</v>
      </c>
      <c r="M27" s="66">
        <v>294945.6440452789</v>
      </c>
      <c r="N27" s="65">
        <f t="shared" si="1"/>
        <v>0.06</v>
      </c>
      <c r="O27" s="174">
        <f t="shared" si="2"/>
        <v>0.12654899999999999</v>
      </c>
      <c r="P27" s="66">
        <f t="shared" si="3"/>
        <v>64.5</v>
      </c>
      <c r="R27" s="164">
        <f t="shared" si="12"/>
        <v>8.9008675036131454E-2</v>
      </c>
      <c r="S27" s="164">
        <f t="shared" si="13"/>
        <v>1.1263958817147399E-2</v>
      </c>
      <c r="T27" s="164">
        <f t="shared" si="14"/>
        <v>4.6646829731390432E-3</v>
      </c>
      <c r="U27" s="164">
        <f t="shared" si="15"/>
        <v>7.3080033245845014E-2</v>
      </c>
      <c r="V27" s="164">
        <f t="shared" si="16"/>
        <v>0.294155402722721</v>
      </c>
      <c r="W27" s="164">
        <f t="shared" si="17"/>
        <v>0.2857089840005872</v>
      </c>
      <c r="X27" s="164">
        <f t="shared" si="18"/>
        <v>0.27750509690822733</v>
      </c>
      <c r="Z27" s="66">
        <f t="shared" si="4"/>
        <v>5631.9794085736994</v>
      </c>
      <c r="AA27" s="66">
        <f t="shared" si="5"/>
        <v>1375.8279237795414</v>
      </c>
      <c r="AB27" s="66">
        <v>0</v>
      </c>
      <c r="AC27" s="66"/>
      <c r="AD27" s="66">
        <f>(SUMPRODUCT(Z28:Z$40,W28:W$40)+SUMPRODUCT(AA28:AA$40,X28:X$40)+AB$40-AC$6*SUMPRODUCT(V28:V$40,R28:R$40))/(U27*X27)</f>
        <v>326497.63886220788</v>
      </c>
      <c r="AE27" s="66"/>
      <c r="AF27" s="66">
        <f t="shared" si="6"/>
        <v>0</v>
      </c>
      <c r="AG27" s="66">
        <f t="shared" si="7"/>
        <v>0</v>
      </c>
      <c r="AH27" s="66"/>
      <c r="AI27" s="66">
        <f>(SUMPRODUCT(AF28:AF$40,V28:V$40)+SUMPRODUCT(AG28:AG$40,V28:V$40)-AH$6*SUMPRODUCT(R28:R$40,V28:V$40))/(U27*X27)</f>
        <v>-10690.46959262943</v>
      </c>
      <c r="AJ27" s="66"/>
      <c r="AK27" s="66">
        <f t="shared" si="8"/>
        <v>5.7410595398304789</v>
      </c>
      <c r="AL27" s="66">
        <f t="shared" si="9"/>
        <v>41.166512204210797</v>
      </c>
      <c r="AM27" s="66">
        <f t="shared" si="10"/>
        <v>82.333024408421593</v>
      </c>
      <c r="AN27" s="66"/>
      <c r="AO27" s="66">
        <f>(SUMPRODUCT(AL28:AL$40,V28:V$40)+SUMPRODUCT(AM28:AM$40,V28:V$40)+SUMPRODUCT(AK28:AK$40,W28:W$40)-AN$6*SUMPRODUCT(V28:V$40,R28:R$40))/(U27*X27)</f>
        <v>-2.8029186311680236E-12</v>
      </c>
    </row>
    <row r="28" spans="1:41">
      <c r="A28" s="174">
        <f t="shared" si="11"/>
        <v>87</v>
      </c>
      <c r="B28" s="174">
        <f t="shared" si="0"/>
        <v>23</v>
      </c>
      <c r="C28" s="183">
        <v>131.44</v>
      </c>
      <c r="D28" s="65">
        <v>0.06</v>
      </c>
      <c r="E28" s="65">
        <v>0.05</v>
      </c>
      <c r="F28" s="66">
        <v>0</v>
      </c>
      <c r="G28" s="66">
        <v>0</v>
      </c>
      <c r="H28" s="66">
        <v>60</v>
      </c>
      <c r="I28" s="65">
        <v>2.5000000000000001E-2</v>
      </c>
      <c r="J28" s="65">
        <v>6.25E-2</v>
      </c>
      <c r="K28" s="66">
        <v>500000</v>
      </c>
      <c r="L28" s="176">
        <v>18500</v>
      </c>
      <c r="M28" s="66">
        <v>305914.4317073907</v>
      </c>
      <c r="N28" s="65">
        <f t="shared" si="1"/>
        <v>0.06</v>
      </c>
      <c r="O28" s="174">
        <f t="shared" si="2"/>
        <v>0.14129800000000001</v>
      </c>
      <c r="P28" s="66">
        <f t="shared" si="3"/>
        <v>64.5</v>
      </c>
      <c r="R28" s="164">
        <f t="shared" si="12"/>
        <v>7.3080033245845014E-2</v>
      </c>
      <c r="S28" s="164">
        <f t="shared" si="13"/>
        <v>1.032606253757141E-2</v>
      </c>
      <c r="T28" s="164">
        <f t="shared" si="14"/>
        <v>3.7652382424964159E-3</v>
      </c>
      <c r="U28" s="164">
        <f t="shared" si="15"/>
        <v>5.8988732465777183E-2</v>
      </c>
      <c r="V28" s="164">
        <f t="shared" si="16"/>
        <v>0.27750509690822733</v>
      </c>
      <c r="W28" s="164">
        <f t="shared" si="17"/>
        <v>0.26953677735904458</v>
      </c>
      <c r="X28" s="164">
        <f t="shared" si="18"/>
        <v>0.26179726123417674</v>
      </c>
      <c r="Z28" s="66">
        <f t="shared" si="4"/>
        <v>5163.0312687857049</v>
      </c>
      <c r="AA28" s="66">
        <f t="shared" si="5"/>
        <v>1151.8407171962256</v>
      </c>
      <c r="AB28" s="66">
        <v>0</v>
      </c>
      <c r="AC28" s="66"/>
      <c r="AD28" s="66">
        <f>(SUMPRODUCT(Z29:Z$40,W29:W$40)+SUMPRODUCT(AA29:AA$40,X29:X$40)+AB$40-AC$6*SUMPRODUCT(V29:V$40,R29:R$40))/(U28*X28)</f>
        <v>336759.36792387441</v>
      </c>
      <c r="AE28" s="66"/>
      <c r="AF28" s="66">
        <f t="shared" si="6"/>
        <v>0</v>
      </c>
      <c r="AG28" s="66">
        <f t="shared" si="7"/>
        <v>0</v>
      </c>
      <c r="AH28" s="66"/>
      <c r="AI28" s="66">
        <f>(SUMPRODUCT(AF29:AF$40,V29:V$40)+SUMPRODUCT(AG29:AG$40,V29:V$40)-AH$6*SUMPRODUCT(R29:R$40,V29:V$40))/(U28*X28)</f>
        <v>-10215.06058646698</v>
      </c>
      <c r="AJ28" s="66"/>
      <c r="AK28" s="66">
        <f t="shared" si="8"/>
        <v>4.713662144357003</v>
      </c>
      <c r="AL28" s="66">
        <f t="shared" si="9"/>
        <v>33.799515376203317</v>
      </c>
      <c r="AM28" s="66">
        <f t="shared" si="10"/>
        <v>67.599030752406634</v>
      </c>
      <c r="AN28" s="66"/>
      <c r="AO28" s="66">
        <f>(SUMPRODUCT(AL29:AL$40,V29:V$40)+SUMPRODUCT(AM29:AM$40,V29:V$40)+SUMPRODUCT(AK29:AK$40,W29:W$40)-AN$6*SUMPRODUCT(V29:V$40,R29:R$40))/(U28*X28)</f>
        <v>-1.8404161344049512E-12</v>
      </c>
    </row>
    <row r="29" spans="1:41">
      <c r="A29" s="174">
        <f t="shared" si="11"/>
        <v>88</v>
      </c>
      <c r="B29" s="174">
        <f t="shared" si="0"/>
        <v>24</v>
      </c>
      <c r="C29" s="183">
        <v>146.19999999999999</v>
      </c>
      <c r="D29" s="65">
        <v>0.06</v>
      </c>
      <c r="E29" s="65">
        <v>0.05</v>
      </c>
      <c r="F29" s="66">
        <v>0</v>
      </c>
      <c r="G29" s="66">
        <v>0</v>
      </c>
      <c r="H29" s="66">
        <v>60</v>
      </c>
      <c r="I29" s="65">
        <v>2.5000000000000001E-2</v>
      </c>
      <c r="J29" s="65">
        <v>6.25E-2</v>
      </c>
      <c r="K29" s="66">
        <v>500000</v>
      </c>
      <c r="L29" s="176">
        <v>18500</v>
      </c>
      <c r="M29" s="66">
        <v>316250.95861457026</v>
      </c>
      <c r="N29" s="65">
        <f t="shared" si="1"/>
        <v>0.06</v>
      </c>
      <c r="O29" s="174">
        <f t="shared" si="2"/>
        <v>0.157165</v>
      </c>
      <c r="P29" s="66">
        <f t="shared" si="3"/>
        <v>64.5</v>
      </c>
      <c r="R29" s="164">
        <f t="shared" si="12"/>
        <v>5.8988732465777183E-2</v>
      </c>
      <c r="S29" s="164">
        <f t="shared" si="13"/>
        <v>9.2709641379838705E-3</v>
      </c>
      <c r="T29" s="164">
        <f t="shared" si="14"/>
        <v>2.9830660996675988E-3</v>
      </c>
      <c r="U29" s="164">
        <f t="shared" si="15"/>
        <v>4.6734702228125716E-2</v>
      </c>
      <c r="V29" s="164">
        <f t="shared" si="16"/>
        <v>0.26179726123417674</v>
      </c>
      <c r="W29" s="164">
        <f t="shared" si="17"/>
        <v>0.25427997864060808</v>
      </c>
      <c r="X29" s="164">
        <f t="shared" si="18"/>
        <v>0.24697854833412899</v>
      </c>
      <c r="Z29" s="66">
        <f t="shared" si="4"/>
        <v>4635.4820689919352</v>
      </c>
      <c r="AA29" s="66">
        <f t="shared" si="5"/>
        <v>943.39751363050527</v>
      </c>
      <c r="AB29" s="66">
        <v>0</v>
      </c>
      <c r="AC29" s="66"/>
      <c r="AD29" s="66">
        <f>(SUMPRODUCT(Z30:Z$40,W30:W$40)+SUMPRODUCT(AA30:AA$40,X30:X$40)+AB$40-AC$6*SUMPRODUCT(V30:V$40,R30:R$40))/(U29*X29)</f>
        <v>346226.74597929115</v>
      </c>
      <c r="AE29" s="66"/>
      <c r="AF29" s="66">
        <f t="shared" si="6"/>
        <v>0</v>
      </c>
      <c r="AG29" s="66">
        <f t="shared" si="7"/>
        <v>0</v>
      </c>
      <c r="AH29" s="66"/>
      <c r="AI29" s="66">
        <f>(SUMPRODUCT(AF30:AF$40,V30:V$40)+SUMPRODUCT(AG30:AG$40,V30:V$40)-AH$6*SUMPRODUCT(R30:R$40,V30:V$40))/(U29*X29)</f>
        <v>-9771.2997658295189</v>
      </c>
      <c r="AJ29" s="66"/>
      <c r="AK29" s="66">
        <f t="shared" si="8"/>
        <v>3.8047732440426283</v>
      </c>
      <c r="AL29" s="66">
        <f t="shared" si="9"/>
        <v>27.282288765421946</v>
      </c>
      <c r="AM29" s="66">
        <f t="shared" si="10"/>
        <v>54.564577530843891</v>
      </c>
      <c r="AN29" s="66"/>
      <c r="AO29" s="66">
        <f>(SUMPRODUCT(AL30:AL$40,V30:V$40)+SUMPRODUCT(AM30:AM$40,V30:V$40)+SUMPRODUCT(AK30:AK$40,W30:W$40)-AN$6*SUMPRODUCT(V30:V$40,R30:R$40))/(U29*X29)</f>
        <v>-1.8467697191330022E-12</v>
      </c>
    </row>
    <row r="30" spans="1:41">
      <c r="A30" s="174">
        <f t="shared" si="11"/>
        <v>89</v>
      </c>
      <c r="B30" s="174">
        <f t="shared" si="0"/>
        <v>25</v>
      </c>
      <c r="C30" s="183">
        <v>160.25</v>
      </c>
      <c r="D30" s="65">
        <v>0.06</v>
      </c>
      <c r="E30" s="65">
        <v>0.05</v>
      </c>
      <c r="F30" s="66">
        <v>0</v>
      </c>
      <c r="G30" s="66">
        <v>0</v>
      </c>
      <c r="H30" s="66">
        <v>60</v>
      </c>
      <c r="I30" s="65">
        <v>2.5000000000000001E-2</v>
      </c>
      <c r="J30" s="65">
        <v>6.25E-2</v>
      </c>
      <c r="K30" s="66">
        <v>500000</v>
      </c>
      <c r="L30" s="176">
        <v>18500</v>
      </c>
      <c r="M30" s="66">
        <v>325997.78709028702</v>
      </c>
      <c r="N30" s="65">
        <f t="shared" si="1"/>
        <v>0.06</v>
      </c>
      <c r="O30" s="174">
        <f t="shared" si="2"/>
        <v>0.17226875</v>
      </c>
      <c r="P30" s="66">
        <f t="shared" si="3"/>
        <v>64.5</v>
      </c>
      <c r="R30" s="164">
        <f t="shared" si="12"/>
        <v>4.6734702228125716E-2</v>
      </c>
      <c r="S30" s="164">
        <f t="shared" si="13"/>
        <v>8.0509287344614315E-3</v>
      </c>
      <c r="T30" s="164">
        <f t="shared" si="14"/>
        <v>2.3210264096198566E-3</v>
      </c>
      <c r="U30" s="164">
        <f t="shared" si="15"/>
        <v>3.6362747084044425E-2</v>
      </c>
      <c r="V30" s="164">
        <f t="shared" si="16"/>
        <v>0.24697854833412899</v>
      </c>
      <c r="W30" s="164">
        <f t="shared" si="17"/>
        <v>0.23988677230246047</v>
      </c>
      <c r="X30" s="164">
        <f t="shared" si="18"/>
        <v>0.23299863050389527</v>
      </c>
      <c r="Z30" s="66">
        <f t="shared" si="4"/>
        <v>4025.4643672307157</v>
      </c>
      <c r="AA30" s="66">
        <f t="shared" si="5"/>
        <v>756.64947331418728</v>
      </c>
      <c r="AB30" s="66">
        <v>0</v>
      </c>
      <c r="AC30" s="66"/>
      <c r="AD30" s="66">
        <f>(SUMPRODUCT(Z31:Z$40,W31:W$40)+SUMPRODUCT(AA31:AA$40,X31:X$40)+AB$40-AC$6*SUMPRODUCT(V31:V$40,R31:R$40))/(U30*X30)</f>
        <v>355195.61154477118</v>
      </c>
      <c r="AE30" s="66"/>
      <c r="AF30" s="66">
        <f t="shared" si="6"/>
        <v>0</v>
      </c>
      <c r="AG30" s="66">
        <f t="shared" si="7"/>
        <v>0</v>
      </c>
      <c r="AH30" s="66"/>
      <c r="AI30" s="66">
        <f>(SUMPRODUCT(AF31:AF$40,V31:V$40)+SUMPRODUCT(AG31:AG$40,V31:V$40)-AH$6*SUMPRODUCT(R31:R$40,V31:V$40))/(U30*X30)</f>
        <v>-9345.0407967166593</v>
      </c>
      <c r="AJ30" s="66"/>
      <c r="AK30" s="66">
        <f t="shared" si="8"/>
        <v>3.0143882937141089</v>
      </c>
      <c r="AL30" s="66">
        <f t="shared" si="9"/>
        <v>21.614799780508143</v>
      </c>
      <c r="AM30" s="66">
        <f t="shared" si="10"/>
        <v>43.229599561016286</v>
      </c>
      <c r="AN30" s="66"/>
      <c r="AO30" s="66">
        <f>(SUMPRODUCT(AL31:AL$40,V31:V$40)+SUMPRODUCT(AM31:AM$40,V31:V$40)+SUMPRODUCT(AK31:AK$40,W31:W$40)-AN$6*SUMPRODUCT(V31:V$40,R31:R$40))/(U30*X30)</f>
        <v>-1.6772976781357207E-12</v>
      </c>
    </row>
    <row r="31" spans="1:41">
      <c r="A31" s="174">
        <f t="shared" si="11"/>
        <v>90</v>
      </c>
      <c r="B31" s="174">
        <f t="shared" si="0"/>
        <v>26</v>
      </c>
      <c r="C31" s="183">
        <v>175.88</v>
      </c>
      <c r="D31" s="65">
        <v>0.06</v>
      </c>
      <c r="E31" s="65">
        <v>0.05</v>
      </c>
      <c r="F31" s="66">
        <v>0</v>
      </c>
      <c r="G31" s="66">
        <v>0</v>
      </c>
      <c r="H31" s="66">
        <v>60</v>
      </c>
      <c r="I31" s="65">
        <v>2.5000000000000001E-2</v>
      </c>
      <c r="J31" s="65">
        <v>6.25E-2</v>
      </c>
      <c r="K31" s="66">
        <v>500000</v>
      </c>
      <c r="L31" s="176">
        <v>18500</v>
      </c>
      <c r="M31" s="66">
        <v>335361.67494534061</v>
      </c>
      <c r="N31" s="65">
        <f t="shared" si="1"/>
        <v>0.06</v>
      </c>
      <c r="O31" s="174">
        <f t="shared" si="2"/>
        <v>0.18907099999999999</v>
      </c>
      <c r="P31" s="66">
        <f t="shared" si="3"/>
        <v>64.5</v>
      </c>
      <c r="R31" s="164">
        <f t="shared" si="12"/>
        <v>3.6362747084044425E-2</v>
      </c>
      <c r="S31" s="164">
        <f t="shared" si="13"/>
        <v>6.8751409539273634E-3</v>
      </c>
      <c r="T31" s="164">
        <f t="shared" si="14"/>
        <v>1.7692563678070236E-3</v>
      </c>
      <c r="U31" s="164">
        <f t="shared" si="15"/>
        <v>2.7718349762310038E-2</v>
      </c>
      <c r="V31" s="164">
        <f t="shared" si="16"/>
        <v>0.23299863050389527</v>
      </c>
      <c r="W31" s="164">
        <f t="shared" si="17"/>
        <v>0.22630827575703819</v>
      </c>
      <c r="X31" s="164">
        <f t="shared" si="18"/>
        <v>0.21981002877725969</v>
      </c>
      <c r="Z31" s="66">
        <f t="shared" si="4"/>
        <v>3437.5704769636818</v>
      </c>
      <c r="AA31" s="66">
        <f t="shared" si="5"/>
        <v>593.34077891547304</v>
      </c>
      <c r="AB31" s="66">
        <v>0</v>
      </c>
      <c r="AC31" s="66"/>
      <c r="AD31" s="66">
        <f>(SUMPRODUCT(Z32:Z$40,W32:W$40)+SUMPRODUCT(AA32:AA$40,X32:X$40)+AB$40-AC$6*SUMPRODUCT(V32:V$40,R32:R$40))/(U31*X31)</f>
        <v>363513.56453848619</v>
      </c>
      <c r="AE31" s="66"/>
      <c r="AF31" s="66">
        <f t="shared" si="6"/>
        <v>0</v>
      </c>
      <c r="AG31" s="66">
        <f t="shared" si="7"/>
        <v>0</v>
      </c>
      <c r="AH31" s="66"/>
      <c r="AI31" s="66">
        <f>(SUMPRODUCT(AF32:AF$40,V32:V$40)+SUMPRODUCT(AG32:AG$40,V32:V$40)-AH$6*SUMPRODUCT(R32:R$40,V32:V$40))/(U31*X31)</f>
        <v>-8945.9216432563935</v>
      </c>
      <c r="AJ31" s="66"/>
      <c r="AK31" s="66">
        <f t="shared" si="8"/>
        <v>2.3453971869208656</v>
      </c>
      <c r="AL31" s="66">
        <f t="shared" si="9"/>
        <v>16.817770526370545</v>
      </c>
      <c r="AM31" s="66">
        <f t="shared" si="10"/>
        <v>33.63554105274109</v>
      </c>
      <c r="AN31" s="66"/>
      <c r="AO31" s="66">
        <f>(SUMPRODUCT(AL32:AL$40,V32:V$40)+SUMPRODUCT(AM32:AM$40,V32:V$40)+SUMPRODUCT(AK32:AK$40,W32:W$40)-AN$6*SUMPRODUCT(V32:V$40,R32:R$40))/(U31*X31)</f>
        <v>-5.8310307868593738E-13</v>
      </c>
    </row>
    <row r="32" spans="1:41">
      <c r="A32" s="174">
        <f t="shared" si="11"/>
        <v>91</v>
      </c>
      <c r="B32" s="174">
        <f t="shared" si="0"/>
        <v>27</v>
      </c>
      <c r="C32" s="183">
        <v>189.42999999999998</v>
      </c>
      <c r="D32" s="65">
        <v>0.06</v>
      </c>
      <c r="E32" s="65">
        <v>0.05</v>
      </c>
      <c r="F32" s="66">
        <v>0</v>
      </c>
      <c r="G32" s="66">
        <v>0</v>
      </c>
      <c r="H32" s="66">
        <v>60</v>
      </c>
      <c r="I32" s="65">
        <v>2.5000000000000001E-2</v>
      </c>
      <c r="J32" s="65">
        <v>6.25E-2</v>
      </c>
      <c r="K32" s="66">
        <v>500000</v>
      </c>
      <c r="L32" s="176">
        <v>18500</v>
      </c>
      <c r="M32" s="66">
        <v>344627.33508047025</v>
      </c>
      <c r="N32" s="65">
        <f t="shared" si="1"/>
        <v>0.06</v>
      </c>
      <c r="O32" s="174">
        <f t="shared" si="2"/>
        <v>0.20363724999999996</v>
      </c>
      <c r="P32" s="66">
        <f t="shared" si="3"/>
        <v>64.5</v>
      </c>
      <c r="R32" s="164">
        <f t="shared" si="12"/>
        <v>2.7718349762310038E-2</v>
      </c>
      <c r="S32" s="164">
        <f t="shared" si="13"/>
        <v>5.6444885201349685E-3</v>
      </c>
      <c r="T32" s="164">
        <f t="shared" si="14"/>
        <v>1.324431674530504E-3</v>
      </c>
      <c r="U32" s="164">
        <f t="shared" si="15"/>
        <v>2.0749429567644563E-2</v>
      </c>
      <c r="V32" s="164">
        <f t="shared" si="16"/>
        <v>0.21981002877725969</v>
      </c>
      <c r="W32" s="164">
        <f t="shared" si="17"/>
        <v>0.21349837335569641</v>
      </c>
      <c r="X32" s="164">
        <f t="shared" si="18"/>
        <v>0.20736795167666008</v>
      </c>
      <c r="Z32" s="66">
        <f t="shared" si="4"/>
        <v>2822.2442600674844</v>
      </c>
      <c r="AA32" s="66">
        <f t="shared" si="5"/>
        <v>456.43535848961233</v>
      </c>
      <c r="AB32" s="66">
        <v>0</v>
      </c>
      <c r="AC32" s="66"/>
      <c r="AD32" s="66">
        <f>(SUMPRODUCT(Z33:Z$40,W33:W$40)+SUMPRODUCT(AA33:AA$40,X33:X$40)+AB$40-AC$6*SUMPRODUCT(V33:V$40,R33:R$40))/(U32*X32)</f>
        <v>371724.15228522825</v>
      </c>
      <c r="AE32" s="66"/>
      <c r="AF32" s="66">
        <f t="shared" si="6"/>
        <v>0</v>
      </c>
      <c r="AG32" s="66">
        <f t="shared" si="7"/>
        <v>0</v>
      </c>
      <c r="AH32" s="66"/>
      <c r="AI32" s="66">
        <f>(SUMPRODUCT(AF33:AF$40,V33:V$40)+SUMPRODUCT(AG33:AG$40,V33:V$40)-AH$6*SUMPRODUCT(R33:R$40,V33:V$40))/(U32*X32)</f>
        <v>-8544.3935662374915</v>
      </c>
      <c r="AJ32" s="66"/>
      <c r="AK32" s="66">
        <f t="shared" si="8"/>
        <v>1.7878335596689974</v>
      </c>
      <c r="AL32" s="66">
        <f t="shared" si="9"/>
        <v>12.819736765068393</v>
      </c>
      <c r="AM32" s="66">
        <f t="shared" si="10"/>
        <v>25.639473530136787</v>
      </c>
      <c r="AN32" s="66"/>
      <c r="AO32" s="66">
        <f>(SUMPRODUCT(AL33:AL$40,V33:V$40)+SUMPRODUCT(AM33:AM$40,V33:V$40)+SUMPRODUCT(AK33:AK$40,W33:W$40)-AN$6*SUMPRODUCT(V33:V$40,R33:R$40))/(U32*X32)</f>
        <v>-1.6513624465283302E-12</v>
      </c>
    </row>
    <row r="33" spans="1:41">
      <c r="A33" s="174">
        <f t="shared" si="11"/>
        <v>92</v>
      </c>
      <c r="B33" s="174">
        <f t="shared" si="0"/>
        <v>28</v>
      </c>
      <c r="C33" s="183">
        <v>203.55</v>
      </c>
      <c r="D33" s="65">
        <v>0.06</v>
      </c>
      <c r="E33" s="65">
        <v>0.05</v>
      </c>
      <c r="F33" s="66">
        <v>0</v>
      </c>
      <c r="G33" s="66">
        <v>0</v>
      </c>
      <c r="H33" s="66">
        <v>60</v>
      </c>
      <c r="I33" s="65">
        <v>2.5000000000000001E-2</v>
      </c>
      <c r="J33" s="65">
        <v>6.25E-2</v>
      </c>
      <c r="K33" s="66">
        <v>500000</v>
      </c>
      <c r="L33" s="176">
        <v>18500</v>
      </c>
      <c r="M33" s="66">
        <v>353984.47706528776</v>
      </c>
      <c r="N33" s="65">
        <f t="shared" si="1"/>
        <v>0.06</v>
      </c>
      <c r="O33" s="174">
        <f t="shared" si="2"/>
        <v>0.21881624999999999</v>
      </c>
      <c r="P33" s="66">
        <f t="shared" si="3"/>
        <v>64.5</v>
      </c>
      <c r="R33" s="164">
        <f t="shared" si="12"/>
        <v>2.0749429567644563E-2</v>
      </c>
      <c r="S33" s="164">
        <f t="shared" si="13"/>
        <v>4.5403123676311047E-3</v>
      </c>
      <c r="T33" s="164">
        <f t="shared" si="14"/>
        <v>9.7254703200080753E-4</v>
      </c>
      <c r="U33" s="164">
        <f t="shared" si="15"/>
        <v>1.5236570168012652E-2</v>
      </c>
      <c r="V33" s="164">
        <f t="shared" si="16"/>
        <v>0.20736795167666008</v>
      </c>
      <c r="W33" s="164">
        <f t="shared" si="17"/>
        <v>0.20141355976952494</v>
      </c>
      <c r="X33" s="164">
        <f t="shared" si="18"/>
        <v>0.19563014309118876</v>
      </c>
      <c r="Z33" s="66">
        <f t="shared" si="4"/>
        <v>2270.1561838155521</v>
      </c>
      <c r="AA33" s="66">
        <f t="shared" si="5"/>
        <v>344.26655254420353</v>
      </c>
      <c r="AB33" s="66">
        <v>0</v>
      </c>
      <c r="AC33" s="66"/>
      <c r="AD33" s="66">
        <f>(SUMPRODUCT(Z34:Z$40,W34:W$40)+SUMPRODUCT(AA34:AA$40,X34:X$40)+AB$40-AC$6*SUMPRODUCT(V34:V$40,R34:R$40))/(U33*X33)</f>
        <v>379988.34031544643</v>
      </c>
      <c r="AE33" s="66"/>
      <c r="AF33" s="66">
        <f t="shared" si="6"/>
        <v>0</v>
      </c>
      <c r="AG33" s="66">
        <f t="shared" si="7"/>
        <v>0</v>
      </c>
      <c r="AH33" s="66"/>
      <c r="AI33" s="66">
        <f>(SUMPRODUCT(AF34:AF$40,V34:V$40)+SUMPRODUCT(AG34:AG$40,V34:V$40)-AH$6*SUMPRODUCT(R34:R$40,V34:V$40))/(U33*X33)</f>
        <v>-8130.8012065318526</v>
      </c>
      <c r="AJ33" s="66"/>
      <c r="AK33" s="66">
        <f t="shared" si="8"/>
        <v>1.3383382071130743</v>
      </c>
      <c r="AL33" s="66">
        <f t="shared" si="9"/>
        <v>9.5966111750356102</v>
      </c>
      <c r="AM33" s="66">
        <f t="shared" si="10"/>
        <v>19.19322235007122</v>
      </c>
      <c r="AN33" s="66"/>
      <c r="AO33" s="66">
        <f>(SUMPRODUCT(AL34:AL$40,V34:V$40)+SUMPRODUCT(AM34:AM$40,V34:V$40)+SUMPRODUCT(AK34:AK$40,W34:W$40)-AN$6*SUMPRODUCT(V34:V$40,R34:R$40))/(U33*X33)</f>
        <v>-1.1918928637114588E-12</v>
      </c>
    </row>
    <row r="34" spans="1:41">
      <c r="A34" s="174">
        <f t="shared" si="11"/>
        <v>93</v>
      </c>
      <c r="B34" s="174">
        <f t="shared" si="0"/>
        <v>29</v>
      </c>
      <c r="C34" s="183">
        <v>218.39000000000001</v>
      </c>
      <c r="D34" s="65">
        <v>0.06</v>
      </c>
      <c r="E34" s="65">
        <v>0.05</v>
      </c>
      <c r="F34" s="66">
        <v>0</v>
      </c>
      <c r="G34" s="66">
        <v>0</v>
      </c>
      <c r="H34" s="66">
        <v>60</v>
      </c>
      <c r="I34" s="65">
        <v>2.5000000000000001E-2</v>
      </c>
      <c r="J34" s="65">
        <v>6.25E-2</v>
      </c>
      <c r="K34" s="66">
        <v>500000</v>
      </c>
      <c r="L34" s="176">
        <v>18500</v>
      </c>
      <c r="M34" s="66">
        <v>363702.08731868747</v>
      </c>
      <c r="N34" s="65">
        <f t="shared" si="1"/>
        <v>0.06</v>
      </c>
      <c r="O34" s="174">
        <f t="shared" si="2"/>
        <v>0.23476925000000001</v>
      </c>
      <c r="P34" s="66">
        <f t="shared" si="3"/>
        <v>64.5</v>
      </c>
      <c r="R34" s="164">
        <f t="shared" si="12"/>
        <v>1.5236570168012652E-2</v>
      </c>
      <c r="S34" s="164">
        <f t="shared" si="13"/>
        <v>3.5770781509167045E-3</v>
      </c>
      <c r="T34" s="164">
        <f t="shared" si="14"/>
        <v>6.9956952102575676E-4</v>
      </c>
      <c r="U34" s="164">
        <f t="shared" si="15"/>
        <v>1.0959922496070191E-2</v>
      </c>
      <c r="V34" s="164">
        <f t="shared" si="16"/>
        <v>0.19563014309118876</v>
      </c>
      <c r="W34" s="164">
        <f t="shared" si="17"/>
        <v>0.19001279223540088</v>
      </c>
      <c r="X34" s="164">
        <f t="shared" si="18"/>
        <v>0.1845567387652724</v>
      </c>
      <c r="Z34" s="66">
        <f t="shared" si="4"/>
        <v>1788.5390754583523</v>
      </c>
      <c r="AA34" s="66">
        <f t="shared" si="5"/>
        <v>254.43489502160216</v>
      </c>
      <c r="AB34" s="66">
        <v>0</v>
      </c>
      <c r="AC34" s="66"/>
      <c r="AD34" s="66">
        <f>(SUMPRODUCT(Z35:Z$40,W35:W$40)+SUMPRODUCT(AA35:AA$40,X35:X$40)+AB$40-AC$6*SUMPRODUCT(V35:V$40,R35:R$40))/(U34*X34)</f>
        <v>388522.2989249063</v>
      </c>
      <c r="AE34" s="66"/>
      <c r="AF34" s="66">
        <f t="shared" si="6"/>
        <v>0</v>
      </c>
      <c r="AG34" s="66">
        <f t="shared" si="7"/>
        <v>0</v>
      </c>
      <c r="AH34" s="66"/>
      <c r="AI34" s="66">
        <f>(SUMPRODUCT(AF35:AF$40,V35:V$40)+SUMPRODUCT(AG35:AG$40,V35:V$40)-AH$6*SUMPRODUCT(R35:R$40,V35:V$40))/(U34*X34)</f>
        <v>-7690.8284104816239</v>
      </c>
      <c r="AJ34" s="66"/>
      <c r="AK34" s="66">
        <f t="shared" si="8"/>
        <v>0.98275877583681603</v>
      </c>
      <c r="AL34" s="66">
        <f t="shared" si="9"/>
        <v>7.0469137027058517</v>
      </c>
      <c r="AM34" s="66">
        <f t="shared" si="10"/>
        <v>14.093827405411703</v>
      </c>
      <c r="AN34" s="66"/>
      <c r="AO34" s="66">
        <f>(SUMPRODUCT(AL35:AL$40,V35:V$40)+SUMPRODUCT(AM35:AM$40,V35:V$40)+SUMPRODUCT(AK35:AK$40,W35:W$40)-AN$6*SUMPRODUCT(V35:V$40,R35:R$40))/(U34*X34)</f>
        <v>-4.3909938260596921E-13</v>
      </c>
    </row>
    <row r="35" spans="1:41">
      <c r="A35" s="174">
        <f t="shared" si="11"/>
        <v>94</v>
      </c>
      <c r="B35" s="174">
        <f t="shared" si="0"/>
        <v>30</v>
      </c>
      <c r="C35" s="183">
        <v>233.94</v>
      </c>
      <c r="D35" s="65">
        <v>0.06</v>
      </c>
      <c r="E35" s="65">
        <v>0.05</v>
      </c>
      <c r="F35" s="66">
        <v>0</v>
      </c>
      <c r="G35" s="66">
        <v>0</v>
      </c>
      <c r="H35" s="66">
        <v>60</v>
      </c>
      <c r="I35" s="65">
        <v>2.5000000000000001E-2</v>
      </c>
      <c r="J35" s="65">
        <v>6.25E-2</v>
      </c>
      <c r="K35" s="66">
        <v>500000</v>
      </c>
      <c r="L35" s="176">
        <v>18500</v>
      </c>
      <c r="M35" s="66">
        <v>374213.09072102146</v>
      </c>
      <c r="N35" s="65">
        <f t="shared" si="1"/>
        <v>0.06</v>
      </c>
      <c r="O35" s="174">
        <f t="shared" si="2"/>
        <v>0.25148549999999997</v>
      </c>
      <c r="P35" s="66">
        <f t="shared" si="3"/>
        <v>64.5</v>
      </c>
      <c r="R35" s="164">
        <f t="shared" si="12"/>
        <v>1.0959922496070191E-2</v>
      </c>
      <c r="S35" s="164">
        <f t="shared" si="13"/>
        <v>2.7562615888854598E-3</v>
      </c>
      <c r="T35" s="164">
        <f t="shared" si="14"/>
        <v>4.9221965443108388E-4</v>
      </c>
      <c r="U35" s="164">
        <f t="shared" si="15"/>
        <v>7.7114412527536473E-3</v>
      </c>
      <c r="V35" s="164">
        <f t="shared" si="16"/>
        <v>0.1845567387652724</v>
      </c>
      <c r="W35" s="164">
        <f t="shared" si="17"/>
        <v>0.17925735116547253</v>
      </c>
      <c r="X35" s="164">
        <f t="shared" si="18"/>
        <v>0.17411013091063432</v>
      </c>
      <c r="Z35" s="66">
        <f t="shared" si="4"/>
        <v>1378.1307944427299</v>
      </c>
      <c r="AA35" s="66">
        <f t="shared" si="5"/>
        <v>184.19503819828904</v>
      </c>
      <c r="AB35" s="66">
        <v>0</v>
      </c>
      <c r="AC35" s="66"/>
      <c r="AD35" s="66">
        <f>(SUMPRODUCT(Z36:Z$40,W36:W$40)+SUMPRODUCT(AA36:AA$40,X36:X$40)+AB$40-AC$6*SUMPRODUCT(V36:V$40,R36:R$40))/(U35*X35)</f>
        <v>397672.99543155939</v>
      </c>
      <c r="AE35" s="66"/>
      <c r="AF35" s="66">
        <f t="shared" si="6"/>
        <v>0</v>
      </c>
      <c r="AG35" s="66">
        <f t="shared" si="7"/>
        <v>0</v>
      </c>
      <c r="AH35" s="66"/>
      <c r="AI35" s="66">
        <f>(SUMPRODUCT(AF36:AF$40,V36:V$40)+SUMPRODUCT(AG36:AG$40,V36:V$40)-AH$6*SUMPRODUCT(R36:R$40,V36:V$40))/(U35*X35)</f>
        <v>-7199.7521179651549</v>
      </c>
      <c r="AJ35" s="66"/>
      <c r="AK35" s="66">
        <f t="shared" si="8"/>
        <v>0.70691500099652727</v>
      </c>
      <c r="AL35" s="66">
        <f t="shared" si="9"/>
        <v>5.0689641544324635</v>
      </c>
      <c r="AM35" s="66">
        <f t="shared" si="10"/>
        <v>10.137928308864927</v>
      </c>
      <c r="AN35" s="66"/>
      <c r="AO35" s="66">
        <f>(SUMPRODUCT(AL36:AL$40,V36:V$40)+SUMPRODUCT(AM36:AM$40,V36:V$40)+SUMPRODUCT(AK36:AK$40,W36:W$40)-AN$6*SUMPRODUCT(V36:V$40,R36:R$40))/(U35*X35)</f>
        <v>0</v>
      </c>
    </row>
    <row r="36" spans="1:41">
      <c r="A36" s="174">
        <f t="shared" si="11"/>
        <v>95</v>
      </c>
      <c r="B36" s="174">
        <f t="shared" si="0"/>
        <v>31</v>
      </c>
      <c r="C36" s="183">
        <v>249.16</v>
      </c>
      <c r="D36" s="65">
        <v>0.06</v>
      </c>
      <c r="E36" s="65">
        <v>0.05</v>
      </c>
      <c r="F36" s="66">
        <v>0</v>
      </c>
      <c r="G36" s="66">
        <v>0</v>
      </c>
      <c r="H36" s="66">
        <v>60</v>
      </c>
      <c r="I36" s="65">
        <v>2.5000000000000001E-2</v>
      </c>
      <c r="J36" s="65">
        <v>6.25E-2</v>
      </c>
      <c r="K36" s="66">
        <v>500000</v>
      </c>
      <c r="L36" s="176">
        <v>18500</v>
      </c>
      <c r="M36" s="66">
        <v>386407.21999971411</v>
      </c>
      <c r="N36" s="65">
        <f t="shared" si="1"/>
        <v>0.06</v>
      </c>
      <c r="O36" s="174">
        <f t="shared" si="2"/>
        <v>0.267847</v>
      </c>
      <c r="P36" s="66">
        <f t="shared" si="3"/>
        <v>64.5</v>
      </c>
      <c r="R36" s="164">
        <f t="shared" si="12"/>
        <v>7.7114412527536473E-3</v>
      </c>
      <c r="S36" s="164">
        <f t="shared" si="13"/>
        <v>2.0654864052263061E-3</v>
      </c>
      <c r="T36" s="164">
        <f t="shared" si="14"/>
        <v>3.3875729085164048E-4</v>
      </c>
      <c r="U36" s="164">
        <f t="shared" si="15"/>
        <v>5.3071975566757008E-3</v>
      </c>
      <c r="V36" s="164">
        <f t="shared" si="16"/>
        <v>0.17411013091063432</v>
      </c>
      <c r="W36" s="164">
        <f t="shared" si="17"/>
        <v>0.16911070864667221</v>
      </c>
      <c r="X36" s="164">
        <f t="shared" si="18"/>
        <v>0.16425484048173047</v>
      </c>
      <c r="Z36" s="66">
        <f t="shared" si="4"/>
        <v>1032.743202613153</v>
      </c>
      <c r="AA36" s="66">
        <f t="shared" si="5"/>
        <v>130.89826301261698</v>
      </c>
      <c r="AB36" s="66">
        <v>0</v>
      </c>
      <c r="AC36" s="66"/>
      <c r="AD36" s="66">
        <f>(SUMPRODUCT(Z37:Z$40,W37:W$40)+SUMPRODUCT(AA37:AA$40,X37:X$40)+AB$40-AC$6*SUMPRODUCT(V37:V$40,R37:R$40))/(U36*X36)</f>
        <v>408170.97402569692</v>
      </c>
      <c r="AE36" s="66"/>
      <c r="AF36" s="66">
        <f t="shared" si="6"/>
        <v>0</v>
      </c>
      <c r="AG36" s="66">
        <f t="shared" si="7"/>
        <v>0</v>
      </c>
      <c r="AH36" s="66"/>
      <c r="AI36" s="66">
        <f>(SUMPRODUCT(AF37:AF$40,V37:V$40)+SUMPRODUCT(AG37:AG$40,V37:V$40)-AH$6*SUMPRODUCT(R37:R$40,V37:V$40))/(U36*X36)</f>
        <v>-6604.2916899229294</v>
      </c>
      <c r="AJ36" s="66"/>
      <c r="AK36" s="66">
        <f t="shared" si="8"/>
        <v>0.49738796080261027</v>
      </c>
      <c r="AL36" s="66">
        <f t="shared" si="9"/>
        <v>3.566541579398562</v>
      </c>
      <c r="AM36" s="66">
        <f t="shared" si="10"/>
        <v>7.133083158797124</v>
      </c>
      <c r="AN36" s="66"/>
      <c r="AO36" s="66">
        <f>(SUMPRODUCT(AL37:AL$40,V37:V$40)+SUMPRODUCT(AM37:AM$40,V37:V$40)+SUMPRODUCT(AK37:AK$40,W37:W$40)-AN$6*SUMPRODUCT(V37:V$40,R37:R$40))/(U36*X36)</f>
        <v>-5.0943266673098118E-13</v>
      </c>
    </row>
    <row r="37" spans="1:41">
      <c r="A37" s="174">
        <f t="shared" si="11"/>
        <v>96</v>
      </c>
      <c r="B37" s="174">
        <f t="shared" si="0"/>
        <v>32</v>
      </c>
      <c r="C37" s="183">
        <v>263.79000000000002</v>
      </c>
      <c r="D37" s="65">
        <v>0.06</v>
      </c>
      <c r="E37" s="65">
        <v>0.05</v>
      </c>
      <c r="F37" s="66">
        <v>0</v>
      </c>
      <c r="G37" s="66">
        <v>0</v>
      </c>
      <c r="H37" s="66">
        <v>60</v>
      </c>
      <c r="I37" s="65">
        <v>2.5000000000000001E-2</v>
      </c>
      <c r="J37" s="65">
        <v>6.25E-2</v>
      </c>
      <c r="K37" s="66">
        <v>500000</v>
      </c>
      <c r="L37" s="176">
        <v>18500</v>
      </c>
      <c r="M37" s="66">
        <v>401751.26540760626</v>
      </c>
      <c r="N37" s="65">
        <f t="shared" si="1"/>
        <v>0.06</v>
      </c>
      <c r="O37" s="174">
        <f t="shared" si="2"/>
        <v>0.28357425000000003</v>
      </c>
      <c r="P37" s="66">
        <f t="shared" si="3"/>
        <v>64.5</v>
      </c>
      <c r="R37" s="164">
        <f t="shared" si="12"/>
        <v>5.3071975566757008E-3</v>
      </c>
      <c r="S37" s="164">
        <f t="shared" si="13"/>
        <v>1.5049845667361446E-3</v>
      </c>
      <c r="T37" s="164">
        <f t="shared" si="14"/>
        <v>2.2813277939637337E-4</v>
      </c>
      <c r="U37" s="164">
        <f t="shared" si="15"/>
        <v>3.574080210543183E-3</v>
      </c>
      <c r="V37" s="164">
        <f t="shared" si="16"/>
        <v>0.16425484048173047</v>
      </c>
      <c r="W37" s="164">
        <f t="shared" si="17"/>
        <v>0.15953840438365305</v>
      </c>
      <c r="X37" s="164">
        <f t="shared" si="18"/>
        <v>0.1549573966808778</v>
      </c>
      <c r="Z37" s="66">
        <f t="shared" si="4"/>
        <v>752.49228336807232</v>
      </c>
      <c r="AA37" s="66">
        <f t="shared" si="5"/>
        <v>91.65263280344729</v>
      </c>
      <c r="AB37" s="66">
        <v>0</v>
      </c>
      <c r="AC37" s="66"/>
      <c r="AD37" s="66">
        <f>(SUMPRODUCT(Z38:Z$40,W38:W$40)+SUMPRODUCT(AA38:AA$40,X38:X$40)+AB$40-AC$6*SUMPRODUCT(V38:V$40,R38:R$40))/(U37*X37)</f>
        <v>421195.22999493493</v>
      </c>
      <c r="AE37" s="66"/>
      <c r="AF37" s="66">
        <f t="shared" si="6"/>
        <v>0</v>
      </c>
      <c r="AG37" s="66">
        <f t="shared" si="7"/>
        <v>0</v>
      </c>
      <c r="AH37" s="66"/>
      <c r="AI37" s="66">
        <f>(SUMPRODUCT(AF38:AF$40,V38:V$40)+SUMPRODUCT(AG38:AG$40,V38:V$40)-AH$6*SUMPRODUCT(R38:R$40,V38:V$40))/(U37*X37)</f>
        <v>-5812.0123693955211</v>
      </c>
      <c r="AJ37" s="66"/>
      <c r="AK37" s="66">
        <f t="shared" si="8"/>
        <v>0.34231424240558272</v>
      </c>
      <c r="AL37" s="66">
        <f t="shared" si="9"/>
        <v>2.4545788699625115</v>
      </c>
      <c r="AM37" s="66">
        <f t="shared" si="10"/>
        <v>4.909157739925023</v>
      </c>
      <c r="AN37" s="66"/>
      <c r="AO37" s="66">
        <f>(SUMPRODUCT(AL38:AL$40,V38:V$40)+SUMPRODUCT(AM38:AM$40,V38:V$40)+SUMPRODUCT(AK38:AK$40,W38:W$40)-AN$6*SUMPRODUCT(V38:V$40,R38:R$40))/(U37*X37)</f>
        <v>-8.0185088850589208E-13</v>
      </c>
    </row>
    <row r="38" spans="1:41">
      <c r="A38" s="174">
        <f t="shared" si="11"/>
        <v>97</v>
      </c>
      <c r="B38" s="174">
        <f t="shared" si="0"/>
        <v>33</v>
      </c>
      <c r="C38" s="183">
        <v>279.25</v>
      </c>
      <c r="D38" s="65">
        <v>0.06</v>
      </c>
      <c r="E38" s="65">
        <v>0.05</v>
      </c>
      <c r="F38" s="66">
        <v>0</v>
      </c>
      <c r="G38" s="66">
        <v>0</v>
      </c>
      <c r="H38" s="66">
        <v>60</v>
      </c>
      <c r="I38" s="65">
        <v>2.5000000000000001E-2</v>
      </c>
      <c r="J38" s="65">
        <v>6.25E-2</v>
      </c>
      <c r="K38" s="66">
        <v>500000</v>
      </c>
      <c r="L38" s="176">
        <v>18500</v>
      </c>
      <c r="M38" s="66">
        <v>422504.24128399452</v>
      </c>
      <c r="N38" s="65">
        <f t="shared" si="1"/>
        <v>0.06</v>
      </c>
      <c r="O38" s="174">
        <f t="shared" si="2"/>
        <v>0.30019374999999998</v>
      </c>
      <c r="P38" s="66">
        <f t="shared" si="3"/>
        <v>64.5</v>
      </c>
      <c r="R38" s="164">
        <f t="shared" si="12"/>
        <v>3.574080210543183E-3</v>
      </c>
      <c r="S38" s="164">
        <f t="shared" si="13"/>
        <v>1.0729165412037475E-3</v>
      </c>
      <c r="T38" s="164">
        <f t="shared" si="14"/>
        <v>1.500698201603661E-4</v>
      </c>
      <c r="U38" s="164">
        <f t="shared" si="15"/>
        <v>2.3510938491790694E-3</v>
      </c>
      <c r="V38" s="164">
        <f t="shared" si="16"/>
        <v>0.1549573966808778</v>
      </c>
      <c r="W38" s="164">
        <f t="shared" si="17"/>
        <v>0.15050792866382365</v>
      </c>
      <c r="X38" s="164">
        <f t="shared" si="18"/>
        <v>0.14618622328384698</v>
      </c>
      <c r="Z38" s="66">
        <f t="shared" si="4"/>
        <v>536.45827060187378</v>
      </c>
      <c r="AA38" s="66">
        <f t="shared" si="5"/>
        <v>63.405135506480981</v>
      </c>
      <c r="AB38" s="66">
        <v>0</v>
      </c>
      <c r="AC38" s="66"/>
      <c r="AD38" s="66">
        <f>(SUMPRODUCT(Z39:Z$40,W39:W$40)+SUMPRODUCT(AA39:AA$40,X39:X$40)+AB$40-AC$6*SUMPRODUCT(V39:V$40,R39:R$40))/(U38*X38)</f>
        <v>438463.81140016823</v>
      </c>
      <c r="AE38" s="66"/>
      <c r="AF38" s="66">
        <f t="shared" si="6"/>
        <v>0</v>
      </c>
      <c r="AG38" s="66">
        <f t="shared" si="7"/>
        <v>0</v>
      </c>
      <c r="AH38" s="66"/>
      <c r="AI38" s="66">
        <f>(SUMPRODUCT(AF39:AF$40,V39:V$40)+SUMPRODUCT(AG39:AG$40,V39:V$40)-AH$6*SUMPRODUCT(R39:R$40,V39:V$40))/(U38*X38)</f>
        <v>-4673.3706069467962</v>
      </c>
      <c r="AJ38" s="66"/>
      <c r="AK38" s="66">
        <f t="shared" si="8"/>
        <v>0.2305281735800353</v>
      </c>
      <c r="AL38" s="66">
        <f t="shared" si="9"/>
        <v>1.6530120973762221</v>
      </c>
      <c r="AM38" s="66">
        <f t="shared" si="10"/>
        <v>3.3060241947524442</v>
      </c>
      <c r="AN38" s="66"/>
      <c r="AO38" s="66">
        <f>(SUMPRODUCT(AL39:AL$40,V39:V$40)+SUMPRODUCT(AM39:AM$40,V39:V$40)+SUMPRODUCT(AK39:AK$40,W39:W$40)-AN$6*SUMPRODUCT(V39:V$40,R39:R$40))/(U38*X38)</f>
        <v>-6.4604655339918027E-13</v>
      </c>
    </row>
    <row r="39" spans="1:41">
      <c r="A39" s="174">
        <f t="shared" si="11"/>
        <v>98</v>
      </c>
      <c r="B39" s="174">
        <f t="shared" si="0"/>
        <v>34</v>
      </c>
      <c r="C39" s="183">
        <v>295.62</v>
      </c>
      <c r="D39" s="65">
        <v>0.06</v>
      </c>
      <c r="E39" s="65">
        <v>0.05</v>
      </c>
      <c r="F39" s="66">
        <v>0</v>
      </c>
      <c r="G39" s="66">
        <v>0</v>
      </c>
      <c r="H39" s="66">
        <v>60</v>
      </c>
      <c r="I39" s="65">
        <v>2.5000000000000001E-2</v>
      </c>
      <c r="J39" s="65">
        <v>6.25E-2</v>
      </c>
      <c r="K39" s="66">
        <v>500000</v>
      </c>
      <c r="L39" s="176">
        <v>18500</v>
      </c>
      <c r="M39" s="66">
        <v>452731.66576521919</v>
      </c>
      <c r="N39" s="65">
        <f t="shared" si="1"/>
        <v>0.06</v>
      </c>
      <c r="O39" s="174">
        <f t="shared" si="2"/>
        <v>0.3177915</v>
      </c>
      <c r="P39" s="66">
        <f t="shared" si="3"/>
        <v>64.5</v>
      </c>
      <c r="R39" s="164">
        <f t="shared" si="12"/>
        <v>2.3510938491790694E-3</v>
      </c>
      <c r="S39" s="164">
        <f t="shared" si="13"/>
        <v>7.4715764097139025E-4</v>
      </c>
      <c r="T39" s="164">
        <f t="shared" si="14"/>
        <v>9.623617249246075E-5</v>
      </c>
      <c r="U39" s="164">
        <f t="shared" si="15"/>
        <v>1.5077000357152184E-3</v>
      </c>
      <c r="V39" s="164">
        <f t="shared" si="16"/>
        <v>0.14618622328384698</v>
      </c>
      <c r="W39" s="164">
        <f t="shared" si="17"/>
        <v>0.14198861194700346</v>
      </c>
      <c r="X39" s="164">
        <f t="shared" si="18"/>
        <v>0.13791153139985562</v>
      </c>
      <c r="Z39" s="66">
        <f t="shared" si="4"/>
        <v>373.57882048569513</v>
      </c>
      <c r="AA39" s="66">
        <f t="shared" si="5"/>
        <v>43.569162679380725</v>
      </c>
      <c r="AB39" s="66">
        <v>0</v>
      </c>
      <c r="AC39" s="66"/>
      <c r="AD39" s="66">
        <f>(SUMPRODUCT(Z40:Z$40,W40:W$40)+SUMPRODUCT(AA40:AA$40,X40:X$40)+AB$40-AC$6*SUMPRODUCT(V40:V$40,R40:R$40))/(U39*X39)</f>
        <v>462958.00937346875</v>
      </c>
      <c r="AE39" s="66"/>
      <c r="AF39" s="66">
        <f t="shared" si="6"/>
        <v>0</v>
      </c>
      <c r="AG39" s="66">
        <f t="shared" si="7"/>
        <v>0</v>
      </c>
      <c r="AH39" s="66"/>
      <c r="AI39" s="66">
        <f>(SUMPRODUCT(AF40:AF$40,V40:V$40)+SUMPRODUCT(AG40:AG$40,V40:V$40)-AH$6*SUMPRODUCT(R40:R$40,V40:V$40))/(U39*X39)</f>
        <v>-2911.798480952878</v>
      </c>
      <c r="AJ39" s="66"/>
      <c r="AK39" s="66">
        <f t="shared" si="8"/>
        <v>0.15164555327204998</v>
      </c>
      <c r="AL39" s="66">
        <f t="shared" si="9"/>
        <v>1.0873809052453196</v>
      </c>
      <c r="AM39" s="66">
        <f t="shared" si="10"/>
        <v>2.1747618104906392</v>
      </c>
      <c r="AN39" s="66"/>
      <c r="AO39" s="66">
        <f>(SUMPRODUCT(AL40:AL$40,V40:V$40)+SUMPRODUCT(AM40:AM$40,V40:V$40)+SUMPRODUCT(AK40:AK$40,W40:W$40)-AN$6*SUMPRODUCT(V40:V$40,R40:R$40))/(U39*X39)</f>
        <v>-2.6697138099741235E-13</v>
      </c>
    </row>
    <row r="40" spans="1:41">
      <c r="A40" s="174">
        <f t="shared" si="11"/>
        <v>99</v>
      </c>
      <c r="B40" s="174">
        <f t="shared" si="0"/>
        <v>35</v>
      </c>
      <c r="C40" s="183">
        <v>312.91999999999996</v>
      </c>
      <c r="D40" s="65">
        <v>0.06</v>
      </c>
      <c r="E40" s="65">
        <v>0.05</v>
      </c>
      <c r="F40" s="66">
        <v>0</v>
      </c>
      <c r="G40" s="66">
        <v>0</v>
      </c>
      <c r="H40" s="66">
        <v>60</v>
      </c>
      <c r="I40" s="65">
        <v>2.5000000000000001E-2</v>
      </c>
      <c r="J40" s="65">
        <v>6.25E-2</v>
      </c>
      <c r="K40" s="66">
        <v>500000</v>
      </c>
      <c r="L40" s="176">
        <v>18500</v>
      </c>
      <c r="M40" s="66">
        <v>500000</v>
      </c>
      <c r="N40" s="65">
        <f t="shared" si="1"/>
        <v>0.06</v>
      </c>
      <c r="O40" s="174">
        <f t="shared" si="2"/>
        <v>0.33638899999999994</v>
      </c>
      <c r="P40" s="66">
        <f t="shared" si="3"/>
        <v>64.5</v>
      </c>
      <c r="R40" s="164">
        <f t="shared" si="12"/>
        <v>1.5077000357152184E-3</v>
      </c>
      <c r="S40" s="164">
        <f t="shared" si="13"/>
        <v>5.0717370731420653E-4</v>
      </c>
      <c r="T40" s="164">
        <f t="shared" si="14"/>
        <v>6.0031579704060717E-5</v>
      </c>
      <c r="U40" s="164">
        <f t="shared" si="15"/>
        <v>9.4049474869695128E-4</v>
      </c>
      <c r="V40" s="164">
        <f t="shared" si="16"/>
        <v>0.13791153139985562</v>
      </c>
      <c r="W40" s="164">
        <f t="shared" si="17"/>
        <v>0.13395152070472024</v>
      </c>
      <c r="X40" s="164">
        <f t="shared" si="18"/>
        <v>0.13010521830175059</v>
      </c>
      <c r="Z40" s="66">
        <f t="shared" si="4"/>
        <v>253.58685365710326</v>
      </c>
      <c r="AA40" s="66">
        <f t="shared" si="5"/>
        <v>30.015789852030359</v>
      </c>
      <c r="AB40" s="66">
        <f>500000*X40*U40</f>
        <v>61.181637295433454</v>
      </c>
      <c r="AC40" s="66"/>
      <c r="AD40" s="66">
        <v>500000</v>
      </c>
      <c r="AE40" s="66"/>
      <c r="AF40" s="66">
        <f t="shared" si="6"/>
        <v>0</v>
      </c>
      <c r="AG40" s="66">
        <f t="shared" si="7"/>
        <v>0</v>
      </c>
      <c r="AH40" s="66"/>
      <c r="AI40" s="66">
        <v>0</v>
      </c>
      <c r="AJ40" s="66"/>
      <c r="AK40" s="66">
        <f t="shared" si="8"/>
        <v>9.7246652303631581E-2</v>
      </c>
      <c r="AL40" s="66">
        <f t="shared" si="9"/>
        <v>0.69731126651828845</v>
      </c>
      <c r="AM40" s="66">
        <f t="shared" si="10"/>
        <v>1.3946225330365769</v>
      </c>
      <c r="AN40" s="66"/>
      <c r="AO40" s="66">
        <f>(SUMPRODUCT(AL$40:AL41,V$40:V41)+SUMPRODUCT(AM$40:AM41,V$40:V41)+SUMPRODUCT(AK$40:AK41,W$40:W41)-AN$6*SUMPRODUCT(V$40:V41,R$40:R41))/(U40*X40)</f>
        <v>-4.5365859500625966E-13</v>
      </c>
    </row>
    <row r="41" spans="1:41">
      <c r="C41" s="183"/>
    </row>
    <row r="42" spans="1:41">
      <c r="C42" s="183"/>
    </row>
    <row r="43" spans="1:41">
      <c r="C43" s="183"/>
    </row>
    <row r="44" spans="1:41">
      <c r="C44" s="183"/>
    </row>
    <row r="45" spans="1:41">
      <c r="C45" s="2"/>
    </row>
  </sheetData>
  <mergeCells count="4">
    <mergeCell ref="A1:P1"/>
    <mergeCell ref="R1:AG1"/>
    <mergeCell ref="A2:P2"/>
    <mergeCell ref="R2:AG2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dimension ref="A1:AJ45"/>
  <sheetViews>
    <sheetView topLeftCell="Q1" workbookViewId="0">
      <selection activeCell="Q2" sqref="Q2"/>
    </sheetView>
  </sheetViews>
  <sheetFormatPr defaultRowHeight="15"/>
  <cols>
    <col min="1" max="4" width="9.140625" style="174"/>
    <col min="5" max="5" width="13.28515625" style="174" customWidth="1"/>
    <col min="6" max="6" width="10.28515625" style="174" customWidth="1"/>
    <col min="7" max="7" width="10" style="174" customWidth="1"/>
    <col min="8" max="8" width="13.28515625" style="174" customWidth="1"/>
    <col min="9" max="9" width="9.140625" style="174"/>
    <col min="10" max="10" width="11.7109375" style="174" customWidth="1"/>
    <col min="11" max="11" width="11.5703125" style="174" bestFit="1" customWidth="1"/>
    <col min="12" max="12" width="10.5703125" style="174" bestFit="1" customWidth="1"/>
    <col min="13" max="13" width="11.5703125" style="174" bestFit="1" customWidth="1"/>
    <col min="14" max="15" width="9.140625" style="174"/>
    <col min="16" max="16" width="2.85546875" style="174" customWidth="1"/>
    <col min="17" max="17" width="10.28515625" style="174" customWidth="1"/>
    <col min="18" max="23" width="9.140625" style="174"/>
    <col min="24" max="24" width="2.5703125" style="174" customWidth="1"/>
    <col min="25" max="25" width="10.5703125" style="174" bestFit="1" customWidth="1"/>
    <col min="26" max="26" width="10.28515625" style="174" customWidth="1"/>
    <col min="27" max="27" width="9.28515625" style="174" bestFit="1" customWidth="1"/>
    <col min="28" max="28" width="13.7109375" style="174" customWidth="1"/>
    <col min="29" max="29" width="9.28515625" style="174" bestFit="1" customWidth="1"/>
    <col min="30" max="30" width="11.7109375" style="174" customWidth="1"/>
    <col min="31" max="31" width="9.28515625" style="174" bestFit="1" customWidth="1"/>
    <col min="32" max="32" width="3.140625" style="174" customWidth="1"/>
    <col min="33" max="33" width="10.5703125" style="174" bestFit="1" customWidth="1"/>
    <col min="34" max="34" width="11.5703125" style="174" bestFit="1" customWidth="1"/>
    <col min="35" max="35" width="3.140625" style="174" customWidth="1"/>
    <col min="36" max="36" width="12.28515625" style="174" customWidth="1"/>
    <col min="37" max="16384" width="9.140625" style="174"/>
  </cols>
  <sheetData>
    <row r="1" spans="1:36" ht="18.75">
      <c r="A1" s="204" t="s">
        <v>616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Q1" s="169" t="s">
        <v>616</v>
      </c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</row>
    <row r="2" spans="1:36" ht="18.75">
      <c r="A2" s="204" t="s">
        <v>468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Q2" s="169" t="s">
        <v>468</v>
      </c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</row>
    <row r="4" spans="1:36" ht="60">
      <c r="A4" s="167" t="s">
        <v>4</v>
      </c>
      <c r="B4" s="167" t="s">
        <v>427</v>
      </c>
      <c r="C4" s="167" t="s">
        <v>511</v>
      </c>
      <c r="D4" s="167" t="s">
        <v>512</v>
      </c>
      <c r="E4" s="167" t="s">
        <v>435</v>
      </c>
      <c r="F4" s="167" t="s">
        <v>440</v>
      </c>
      <c r="G4" s="167" t="s">
        <v>441</v>
      </c>
      <c r="H4" s="167" t="s">
        <v>513</v>
      </c>
      <c r="I4" s="167" t="s">
        <v>438</v>
      </c>
      <c r="J4" s="167" t="s">
        <v>439</v>
      </c>
      <c r="K4" s="167" t="s">
        <v>21</v>
      </c>
      <c r="L4" s="167" t="s">
        <v>443</v>
      </c>
      <c r="M4" s="167" t="s">
        <v>451</v>
      </c>
      <c r="N4" s="167" t="s">
        <v>470</v>
      </c>
      <c r="O4" s="167" t="s">
        <v>517</v>
      </c>
      <c r="P4" s="167"/>
      <c r="Q4" s="167" t="s">
        <v>444</v>
      </c>
      <c r="R4" s="167" t="s">
        <v>445</v>
      </c>
      <c r="S4" s="167" t="s">
        <v>446</v>
      </c>
      <c r="T4" s="167" t="s">
        <v>447</v>
      </c>
      <c r="U4" s="167" t="s">
        <v>455</v>
      </c>
      <c r="V4" s="167" t="s">
        <v>456</v>
      </c>
      <c r="W4" s="167" t="s">
        <v>457</v>
      </c>
      <c r="X4" s="192"/>
      <c r="Y4" s="167" t="s">
        <v>452</v>
      </c>
      <c r="Z4" s="167" t="s">
        <v>453</v>
      </c>
      <c r="AA4" s="167" t="s">
        <v>467</v>
      </c>
      <c r="AB4" s="167" t="s">
        <v>435</v>
      </c>
      <c r="AC4" s="167" t="s">
        <v>436</v>
      </c>
      <c r="AD4" s="167" t="s">
        <v>437</v>
      </c>
      <c r="AE4" s="167" t="s">
        <v>463</v>
      </c>
      <c r="AF4" s="167"/>
      <c r="AG4" s="167" t="s">
        <v>515</v>
      </c>
      <c r="AH4" s="167" t="s">
        <v>516</v>
      </c>
      <c r="AI4" s="193"/>
      <c r="AJ4" s="167" t="s">
        <v>518</v>
      </c>
    </row>
    <row r="5" spans="1:36">
      <c r="Y5" s="66"/>
      <c r="Z5" s="66"/>
      <c r="AA5" s="66"/>
      <c r="AB5" s="66"/>
      <c r="AC5" s="66"/>
      <c r="AD5" s="66"/>
      <c r="AE5" s="66"/>
      <c r="AF5" s="66"/>
      <c r="AH5" s="66">
        <f>(SUMPRODUCT(V6:$V$40,Y6:$Y$40)+SUMPRODUCT(W6:$W$40,Z6:$Z$40)+SUMPRODUCT(W6:$W$40,AA6:AA$40)+SUMPRODUCT(U6:$U$40,AB6:$AB$40)+SUMPRODUCT(U6:$U$40,AC6:$AC$40)+SUMPRODUCT(V6:$V$40,AD6:$AD$40)+SUMPRODUCT(U6:$U$40,AE6:$AE$40)-$AG$6*SUMPRODUCT(U6:$U$40,Q6:$Q$40))/(Q6*U6)</f>
        <v>-8223.4830811921565</v>
      </c>
      <c r="AJ5" s="1">
        <f>+'Solution to Exercise 18.4'!AD5+'Solution to Exercise 18.4'!AI5+'Solution to Exercise 18.4'!AO5</f>
        <v>0</v>
      </c>
    </row>
    <row r="6" spans="1:36">
      <c r="A6" s="174">
        <v>65</v>
      </c>
      <c r="B6" s="174">
        <v>1</v>
      </c>
      <c r="C6" s="183">
        <v>2.4900000000000002</v>
      </c>
      <c r="D6" s="65">
        <v>0.2</v>
      </c>
      <c r="E6" s="65">
        <v>0.8</v>
      </c>
      <c r="F6" s="66">
        <v>200</v>
      </c>
      <c r="G6" s="66">
        <v>0.75</v>
      </c>
      <c r="H6" s="66">
        <v>60</v>
      </c>
      <c r="I6" s="65">
        <v>2.5000000000000001E-2</v>
      </c>
      <c r="J6" s="65">
        <v>6.25E-2</v>
      </c>
      <c r="K6" s="66">
        <v>500000</v>
      </c>
      <c r="L6" s="176">
        <v>18500</v>
      </c>
      <c r="M6" s="66">
        <v>0</v>
      </c>
      <c r="N6" s="65">
        <f>+J6</f>
        <v>6.25E-2</v>
      </c>
      <c r="O6" s="174">
        <f>+C6/1000</f>
        <v>2.49E-3</v>
      </c>
      <c r="Q6" s="164">
        <v>1</v>
      </c>
      <c r="R6" s="164">
        <f t="shared" ref="R6:R40" si="0">Q6*O6</f>
        <v>2.49E-3</v>
      </c>
      <c r="S6" s="164">
        <f t="shared" ref="S6:S40" si="1">(Q6-R6)*D6</f>
        <v>0.19950200000000001</v>
      </c>
      <c r="T6" s="164">
        <f>+Q6-R6-S6</f>
        <v>0.79800800000000005</v>
      </c>
      <c r="U6" s="164">
        <v>1</v>
      </c>
      <c r="V6" s="164">
        <f>+(1+N6)^-0.5</f>
        <v>0.97014250014533188</v>
      </c>
      <c r="W6" s="164">
        <f>1/(1+N6)</f>
        <v>0.94117647058823528</v>
      </c>
      <c r="Y6" s="66">
        <f t="shared" ref="Y6:Y40" si="2">+R6*K6</f>
        <v>1245</v>
      </c>
      <c r="Z6" s="66">
        <f t="shared" ref="Z6:Z40" si="3">+S6*M6</f>
        <v>0</v>
      </c>
      <c r="AA6" s="66">
        <v>0</v>
      </c>
      <c r="AB6" s="66">
        <f>+E6*L6*Q6</f>
        <v>14800</v>
      </c>
      <c r="AC6" s="66">
        <f>+F6+G6*K6/1000</f>
        <v>575</v>
      </c>
      <c r="AD6" s="66">
        <f>+Q6*H6</f>
        <v>60</v>
      </c>
      <c r="AE6" s="66">
        <f t="shared" ref="AE6:AE40" si="4">+I6*L6*Q6</f>
        <v>462.5</v>
      </c>
      <c r="AF6" s="66"/>
      <c r="AG6" s="1">
        <f>+L6</f>
        <v>18500</v>
      </c>
      <c r="AH6" s="66">
        <f>(SUMPRODUCT(V7:$V$40,Y7:$Y$40)+SUMPRODUCT(W7:$W$40,Z7:$Z$40)+SUMPRODUCT(W7:$W$40,AA7:AA$40)+SUMPRODUCT(U7:$U$40,AB7:$AB$40)+SUMPRODUCT(U7:$U$40,AC7:$AC$40)+SUMPRODUCT(V7:$V$40,AD7:$AD$40)+SUMPRODUCT(U7:$U$40,AE7:$AE$40)-$AG$6*SUMPRODUCT(U7:$U$40,Q7:$Q$40))/(Q7*U7)</f>
        <v>-9089.7681904497676</v>
      </c>
      <c r="AJ6" s="1">
        <f>+'Solution to Exercise 18.4'!AD6+'Solution to Exercise 18.4'!AI6+'Solution to Exercise 18.4'!AO6</f>
        <v>787.62255588077096</v>
      </c>
    </row>
    <row r="7" spans="1:36">
      <c r="A7" s="174">
        <f>+A6+1</f>
        <v>66</v>
      </c>
      <c r="B7" s="174">
        <f t="shared" ref="B7:B40" si="5">+B6+1</f>
        <v>2</v>
      </c>
      <c r="C7" s="183">
        <v>4.3499999999999996</v>
      </c>
      <c r="D7" s="65">
        <v>0.12</v>
      </c>
      <c r="E7" s="65">
        <v>0.1</v>
      </c>
      <c r="F7" s="66">
        <v>0</v>
      </c>
      <c r="G7" s="66">
        <v>0</v>
      </c>
      <c r="H7" s="66">
        <v>60</v>
      </c>
      <c r="I7" s="65">
        <v>2.5000000000000001E-2</v>
      </c>
      <c r="J7" s="65">
        <v>6.25E-2</v>
      </c>
      <c r="K7" s="66">
        <v>500000</v>
      </c>
      <c r="L7" s="176">
        <v>18500</v>
      </c>
      <c r="M7" s="66">
        <v>0</v>
      </c>
      <c r="N7" s="65">
        <f t="shared" ref="N7:N40" si="6">+J7</f>
        <v>6.25E-2</v>
      </c>
      <c r="O7" s="174">
        <f t="shared" ref="O7:O40" si="7">+C7/1000</f>
        <v>4.3499999999999997E-3</v>
      </c>
      <c r="Q7" s="164">
        <f>T6</f>
        <v>0.79800800000000005</v>
      </c>
      <c r="R7" s="164">
        <f t="shared" si="0"/>
        <v>3.4713347999999998E-3</v>
      </c>
      <c r="S7" s="164">
        <f t="shared" si="1"/>
        <v>9.5344399824000003E-2</v>
      </c>
      <c r="T7" s="164">
        <f>+Q7-R7-S7</f>
        <v>0.6991922653760001</v>
      </c>
      <c r="U7" s="164">
        <f t="shared" ref="U7:U40" si="8">+U6/(1+N6)</f>
        <v>0.94117647058823528</v>
      </c>
      <c r="V7" s="164">
        <f t="shared" ref="V7:V40" si="9">+V6/(1+N6)^0.5/(1+N7)^0.5</f>
        <v>0.91307529425443001</v>
      </c>
      <c r="W7" s="164">
        <f t="shared" ref="W7:W40" si="10">+W6/(1+N7)</f>
        <v>0.88581314878892736</v>
      </c>
      <c r="Y7" s="66">
        <f t="shared" si="2"/>
        <v>1735.6673999999998</v>
      </c>
      <c r="Z7" s="66">
        <f t="shared" si="3"/>
        <v>0</v>
      </c>
      <c r="AA7" s="66">
        <v>0</v>
      </c>
      <c r="AB7" s="66">
        <f t="shared" ref="AB7:AB40" si="11">+E7*L7*Q7</f>
        <v>1476.3148000000001</v>
      </c>
      <c r="AC7" s="66">
        <f t="shared" ref="AC7:AC40" si="12">+F7+G7*K7/1000</f>
        <v>0</v>
      </c>
      <c r="AD7" s="66">
        <f t="shared" ref="AD7:AD40" si="13">+Q7*H7</f>
        <v>47.880480000000006</v>
      </c>
      <c r="AE7" s="66">
        <f t="shared" si="4"/>
        <v>369.07870000000003</v>
      </c>
      <c r="AF7" s="66"/>
      <c r="AH7" s="66">
        <f>(SUMPRODUCT(V8:$V$40,Y8:$Y$40)+SUMPRODUCT(W8:$W$40,Z8:$Z$40)+SUMPRODUCT(W8:$W$40,AA8:AA$40)+SUMPRODUCT(U8:$U$40,AB8:$AB$40)+SUMPRODUCT(U8:$U$40,AC8:$AC$40)+SUMPRODUCT(V8:$V$40,AD8:$AD$40)+SUMPRODUCT(U8:$U$40,AE8:$AE$40)-$AG$6*SUMPRODUCT(U8:$U$40,Q8:$Q$40))/(Q8*U8)</f>
        <v>5977.7700946084651</v>
      </c>
      <c r="AJ7" s="1">
        <f>+'Solution to Exercise 18.4'!AD7+'Solution to Exercise 18.4'!AI7+'Solution to Exercise 18.4'!AO7</f>
        <v>16863.500804331572</v>
      </c>
    </row>
    <row r="8" spans="1:36">
      <c r="A8" s="174">
        <f t="shared" ref="A8:A40" si="14">+A7+1</f>
        <v>67</v>
      </c>
      <c r="B8" s="174">
        <f t="shared" si="5"/>
        <v>3</v>
      </c>
      <c r="C8" s="183">
        <v>6.18</v>
      </c>
      <c r="D8" s="65">
        <v>0.08</v>
      </c>
      <c r="E8" s="65">
        <v>0.1</v>
      </c>
      <c r="F8" s="66">
        <v>0</v>
      </c>
      <c r="G8" s="66">
        <v>0</v>
      </c>
      <c r="H8" s="66">
        <v>60</v>
      </c>
      <c r="I8" s="65">
        <v>2.5000000000000001E-2</v>
      </c>
      <c r="J8" s="65">
        <v>6.25E-2</v>
      </c>
      <c r="K8" s="66">
        <v>500000</v>
      </c>
      <c r="L8" s="176">
        <v>18500</v>
      </c>
      <c r="M8" s="66">
        <v>14954.389787852097</v>
      </c>
      <c r="N8" s="65">
        <f t="shared" si="6"/>
        <v>6.25E-2</v>
      </c>
      <c r="O8" s="174">
        <f t="shared" si="7"/>
        <v>6.1799999999999997E-3</v>
      </c>
      <c r="Q8" s="164">
        <f t="shared" ref="Q8:Q40" si="15">T7</f>
        <v>0.6991922653760001</v>
      </c>
      <c r="R8" s="164">
        <f t="shared" si="0"/>
        <v>4.3210082000236802E-3</v>
      </c>
      <c r="S8" s="164">
        <f t="shared" si="1"/>
        <v>5.5589700574078117E-2</v>
      </c>
      <c r="T8" s="164">
        <f t="shared" ref="T8:T40" si="16">+Q8-R8-S8</f>
        <v>0.63928155660189834</v>
      </c>
      <c r="U8" s="164">
        <f t="shared" si="8"/>
        <v>0.88581314878892736</v>
      </c>
      <c r="V8" s="164">
        <f t="shared" si="9"/>
        <v>0.85936498282769891</v>
      </c>
      <c r="W8" s="164">
        <f t="shared" si="10"/>
        <v>0.83370649297781396</v>
      </c>
      <c r="Y8" s="66">
        <f t="shared" si="2"/>
        <v>2160.5041000118399</v>
      </c>
      <c r="Z8" s="66">
        <f t="shared" si="3"/>
        <v>831.31005057474965</v>
      </c>
      <c r="AA8" s="66">
        <v>0</v>
      </c>
      <c r="AB8" s="66">
        <f t="shared" si="11"/>
        <v>1293.5056909456002</v>
      </c>
      <c r="AC8" s="66">
        <f t="shared" si="12"/>
        <v>0</v>
      </c>
      <c r="AD8" s="66">
        <f t="shared" si="13"/>
        <v>41.951535922560005</v>
      </c>
      <c r="AE8" s="66">
        <f t="shared" si="4"/>
        <v>323.37642273640006</v>
      </c>
      <c r="AF8" s="66"/>
      <c r="AH8" s="66">
        <f>(SUMPRODUCT(V9:$V$40,Y9:$Y$40)+SUMPRODUCT(W9:$W$40,Z9:$Z$40)+SUMPRODUCT(W9:$W$40,AA9:AA$40)+SUMPRODUCT(U9:$U$40,AB9:$AB$40)+SUMPRODUCT(U9:$U$40,AC9:$AC$40)+SUMPRODUCT(V9:$V$40,AD9:$AD$40)+SUMPRODUCT(U9:$U$40,AE9:$AE$40)-$AG$6*SUMPRODUCT(U9:$U$40,Q9:$Q$40))/(Q9*U9)</f>
        <v>20906.042891406516</v>
      </c>
      <c r="AJ8" s="1">
        <f>+'Solution to Exercise 18.4'!AD8+'Solution to Exercise 18.4'!AI8+'Solution to Exercise 18.4'!AO8</f>
        <v>32399.823789479273</v>
      </c>
    </row>
    <row r="9" spans="1:36">
      <c r="A9" s="174">
        <f t="shared" si="14"/>
        <v>68</v>
      </c>
      <c r="B9" s="174">
        <f t="shared" si="5"/>
        <v>4</v>
      </c>
      <c r="C9" s="183">
        <v>8.1</v>
      </c>
      <c r="D9" s="65">
        <v>0.06</v>
      </c>
      <c r="E9" s="65">
        <v>0.1</v>
      </c>
      <c r="F9" s="66">
        <v>0</v>
      </c>
      <c r="G9" s="66">
        <v>0</v>
      </c>
      <c r="H9" s="66">
        <v>60</v>
      </c>
      <c r="I9" s="65">
        <v>2.5000000000000001E-2</v>
      </c>
      <c r="J9" s="65">
        <v>6.25E-2</v>
      </c>
      <c r="K9" s="66">
        <v>500000</v>
      </c>
      <c r="L9" s="176">
        <v>18500</v>
      </c>
      <c r="M9" s="66">
        <v>30421.048558841656</v>
      </c>
      <c r="N9" s="65">
        <f t="shared" si="6"/>
        <v>6.25E-2</v>
      </c>
      <c r="O9" s="174">
        <f t="shared" si="7"/>
        <v>8.0999999999999996E-3</v>
      </c>
      <c r="Q9" s="164">
        <f t="shared" si="15"/>
        <v>0.63928155660189834</v>
      </c>
      <c r="R9" s="164">
        <f t="shared" si="0"/>
        <v>5.1781806084753761E-3</v>
      </c>
      <c r="S9" s="164">
        <f t="shared" si="1"/>
        <v>3.8046202559605377E-2</v>
      </c>
      <c r="T9" s="164">
        <f t="shared" si="16"/>
        <v>0.59605717343381759</v>
      </c>
      <c r="U9" s="164">
        <f t="shared" si="8"/>
        <v>0.83370649297781396</v>
      </c>
      <c r="V9" s="164">
        <f t="shared" si="9"/>
        <v>0.80881410148489308</v>
      </c>
      <c r="W9" s="164">
        <f t="shared" si="10"/>
        <v>0.78466493456735431</v>
      </c>
      <c r="Y9" s="66">
        <f t="shared" si="2"/>
        <v>2589.0903042376881</v>
      </c>
      <c r="Z9" s="66">
        <f t="shared" si="3"/>
        <v>1157.4053755452808</v>
      </c>
      <c r="AA9" s="66">
        <v>0</v>
      </c>
      <c r="AB9" s="66">
        <f t="shared" si="11"/>
        <v>1182.670879713512</v>
      </c>
      <c r="AC9" s="66">
        <f t="shared" si="12"/>
        <v>0</v>
      </c>
      <c r="AD9" s="66">
        <f t="shared" si="13"/>
        <v>38.356893396113904</v>
      </c>
      <c r="AE9" s="66">
        <f t="shared" si="4"/>
        <v>295.66771992837801</v>
      </c>
      <c r="AF9" s="66"/>
      <c r="AH9" s="66">
        <f>(SUMPRODUCT(V10:$V$40,Y10:$Y$40)+SUMPRODUCT(W10:$W$40,Z10:$Z$40)+SUMPRODUCT(W10:$W$40,AA10:AA$40)+SUMPRODUCT(U10:$U$40,AB10:$AB$40)+SUMPRODUCT(U10:$U$40,AC10:$AC$40)+SUMPRODUCT(V10:$V$40,AD10:$AD$40)+SUMPRODUCT(U10:$U$40,AE10:$AE$40)-$AG$6*SUMPRODUCT(U10:$U$40,Q10:$Q$40))/(Q10*U10)</f>
        <v>35784.449796400208</v>
      </c>
      <c r="AJ9" s="1">
        <f>+'Solution to Exercise 18.4'!AD9+'Solution to Exercise 18.4'!AI9+'Solution to Exercise 18.4'!AO9</f>
        <v>47643.404558236223</v>
      </c>
    </row>
    <row r="10" spans="1:36">
      <c r="A10" s="174">
        <f t="shared" si="14"/>
        <v>69</v>
      </c>
      <c r="B10" s="174">
        <f t="shared" si="5"/>
        <v>5</v>
      </c>
      <c r="C10" s="183">
        <v>10.14</v>
      </c>
      <c r="D10" s="65">
        <v>0.06</v>
      </c>
      <c r="E10" s="65">
        <v>0.1</v>
      </c>
      <c r="F10" s="66">
        <v>0</v>
      </c>
      <c r="G10" s="66">
        <v>0</v>
      </c>
      <c r="H10" s="66">
        <v>60</v>
      </c>
      <c r="I10" s="65">
        <v>2.5000000000000001E-2</v>
      </c>
      <c r="J10" s="65">
        <v>6.25E-2</v>
      </c>
      <c r="K10" s="66">
        <v>500000</v>
      </c>
      <c r="L10" s="176">
        <v>18500</v>
      </c>
      <c r="M10" s="66">
        <v>46121.019000894143</v>
      </c>
      <c r="N10" s="65">
        <f t="shared" si="6"/>
        <v>6.25E-2</v>
      </c>
      <c r="O10" s="174">
        <f t="shared" si="7"/>
        <v>1.014E-2</v>
      </c>
      <c r="Q10" s="164">
        <f t="shared" si="15"/>
        <v>0.59605717343381759</v>
      </c>
      <c r="R10" s="164">
        <f t="shared" si="0"/>
        <v>6.0440197386189103E-3</v>
      </c>
      <c r="S10" s="164">
        <f t="shared" si="1"/>
        <v>3.5400789221711922E-2</v>
      </c>
      <c r="T10" s="164">
        <f t="shared" si="16"/>
        <v>0.55461236447348672</v>
      </c>
      <c r="U10" s="164">
        <f t="shared" si="8"/>
        <v>0.78466493456735431</v>
      </c>
      <c r="V10" s="164">
        <f t="shared" si="9"/>
        <v>0.76123680139754635</v>
      </c>
      <c r="W10" s="164">
        <f t="shared" si="10"/>
        <v>0.73850817371045108</v>
      </c>
      <c r="Y10" s="66">
        <f t="shared" si="2"/>
        <v>3022.0098693094551</v>
      </c>
      <c r="Z10" s="66">
        <f t="shared" si="3"/>
        <v>1632.7204723412242</v>
      </c>
      <c r="AA10" s="66">
        <v>0</v>
      </c>
      <c r="AB10" s="66">
        <f t="shared" si="11"/>
        <v>1102.7057708525626</v>
      </c>
      <c r="AC10" s="66">
        <f t="shared" si="12"/>
        <v>0</v>
      </c>
      <c r="AD10" s="66">
        <f t="shared" si="13"/>
        <v>35.763430406029059</v>
      </c>
      <c r="AE10" s="66">
        <f t="shared" si="4"/>
        <v>275.67644271314066</v>
      </c>
      <c r="AF10" s="66"/>
      <c r="AH10" s="66">
        <f>(SUMPRODUCT(V11:$V$40,Y11:$Y$40)+SUMPRODUCT(W11:$W$40,Z11:$Z$40)+SUMPRODUCT(W11:$W$40,AA11:AA$40)+SUMPRODUCT(U11:$U$40,AB11:$AB$40)+SUMPRODUCT(U11:$U$40,AC11:$AC$40)+SUMPRODUCT(V11:$V$40,AD11:$AD$40)+SUMPRODUCT(U11:$U$40,AE11:$AE$40)-$AG$6*SUMPRODUCT(U11:$U$40,Q11:$Q$40))/(Q11*U11)</f>
        <v>50719.737050422154</v>
      </c>
      <c r="AJ10" s="1">
        <f>+'Solution to Exercise 18.4'!AD10+'Solution to Exercise 18.4'!AI10+'Solution to Exercise 18.4'!AO10</f>
        <v>62916.017358815785</v>
      </c>
    </row>
    <row r="11" spans="1:36">
      <c r="A11" s="174">
        <f t="shared" si="14"/>
        <v>70</v>
      </c>
      <c r="B11" s="174">
        <f t="shared" si="5"/>
        <v>6</v>
      </c>
      <c r="C11" s="183">
        <v>12.120000000000001</v>
      </c>
      <c r="D11" s="65">
        <v>0.06</v>
      </c>
      <c r="E11" s="65">
        <v>0.1</v>
      </c>
      <c r="F11" s="66">
        <v>0</v>
      </c>
      <c r="G11" s="66">
        <v>0</v>
      </c>
      <c r="H11" s="66">
        <v>60</v>
      </c>
      <c r="I11" s="65">
        <v>2.5000000000000001E-2</v>
      </c>
      <c r="J11" s="65">
        <v>6.25E-2</v>
      </c>
      <c r="K11" s="66">
        <v>500000</v>
      </c>
      <c r="L11" s="176">
        <v>18500</v>
      </c>
      <c r="M11" s="66">
        <v>61990.316187517143</v>
      </c>
      <c r="N11" s="65">
        <f t="shared" si="6"/>
        <v>6.25E-2</v>
      </c>
      <c r="O11" s="174">
        <f t="shared" si="7"/>
        <v>1.2120000000000001E-2</v>
      </c>
      <c r="Q11" s="164">
        <f t="shared" si="15"/>
        <v>0.55461236447348672</v>
      </c>
      <c r="R11" s="164">
        <f t="shared" si="0"/>
        <v>6.7219018574186593E-3</v>
      </c>
      <c r="S11" s="164">
        <f t="shared" si="1"/>
        <v>3.2873427756964085E-2</v>
      </c>
      <c r="T11" s="164">
        <f t="shared" si="16"/>
        <v>0.51501703485910399</v>
      </c>
      <c r="U11" s="164">
        <f t="shared" si="8"/>
        <v>0.73850817371045108</v>
      </c>
      <c r="V11" s="164">
        <f t="shared" si="9"/>
        <v>0.71645816602122003</v>
      </c>
      <c r="W11" s="164">
        <f t="shared" si="10"/>
        <v>0.6950665164333657</v>
      </c>
      <c r="Y11" s="66">
        <f t="shared" si="2"/>
        <v>3360.9509287093297</v>
      </c>
      <c r="Z11" s="66">
        <f t="shared" si="3"/>
        <v>2037.834180821706</v>
      </c>
      <c r="AA11" s="66">
        <v>0</v>
      </c>
      <c r="AB11" s="66">
        <f t="shared" si="11"/>
        <v>1026.0328742759505</v>
      </c>
      <c r="AC11" s="66">
        <f t="shared" si="12"/>
        <v>0</v>
      </c>
      <c r="AD11" s="66">
        <f t="shared" si="13"/>
        <v>33.276741868409204</v>
      </c>
      <c r="AE11" s="66">
        <f t="shared" si="4"/>
        <v>256.50821856898762</v>
      </c>
      <c r="AF11" s="66"/>
      <c r="AG11" s="66"/>
      <c r="AH11" s="66">
        <f>(SUMPRODUCT(V12:$V$40,Y12:$Y$40)+SUMPRODUCT(W12:$W$40,Z12:$Z$40)+SUMPRODUCT(W12:$W$40,AA12:AA$40)+SUMPRODUCT(U12:$U$40,AB12:$AB$40)+SUMPRODUCT(U12:$U$40,AC12:$AC$40)+SUMPRODUCT(V12:$V$40,AD12:$AD$40)+SUMPRODUCT(U12:$U$40,AE12:$AE$40)-$AG$6*SUMPRODUCT(U12:$U$40,Q12:$Q$40))/(Q12*U12)</f>
        <v>65804.193792121194</v>
      </c>
      <c r="AJ11" s="1">
        <f>+'Solution to Exercise 18.4'!AD11+'Solution to Exercise 18.4'!AI11+'Solution to Exercise 18.4'!AO11</f>
        <v>78313.737248872872</v>
      </c>
    </row>
    <row r="12" spans="1:36">
      <c r="A12" s="174">
        <f t="shared" si="14"/>
        <v>71</v>
      </c>
      <c r="B12" s="174">
        <f t="shared" si="5"/>
        <v>7</v>
      </c>
      <c r="C12" s="183">
        <v>14.040000000000001</v>
      </c>
      <c r="D12" s="65">
        <v>0.06</v>
      </c>
      <c r="E12" s="65">
        <v>0.1</v>
      </c>
      <c r="F12" s="66">
        <v>0</v>
      </c>
      <c r="G12" s="66">
        <v>0</v>
      </c>
      <c r="H12" s="66">
        <v>60</v>
      </c>
      <c r="I12" s="65">
        <v>2.5000000000000001E-2</v>
      </c>
      <c r="J12" s="65">
        <v>6.25E-2</v>
      </c>
      <c r="K12" s="66">
        <v>500000</v>
      </c>
      <c r="L12" s="176">
        <v>18500</v>
      </c>
      <c r="M12" s="66">
        <v>77907.205628967553</v>
      </c>
      <c r="N12" s="65">
        <f t="shared" si="6"/>
        <v>6.25E-2</v>
      </c>
      <c r="O12" s="174">
        <f t="shared" si="7"/>
        <v>1.404E-2</v>
      </c>
      <c r="Q12" s="164">
        <f t="shared" si="15"/>
        <v>0.51501703485910399</v>
      </c>
      <c r="R12" s="164">
        <f t="shared" si="0"/>
        <v>7.2308391694218205E-3</v>
      </c>
      <c r="S12" s="164">
        <f t="shared" si="1"/>
        <v>3.046717174138093E-2</v>
      </c>
      <c r="T12" s="164">
        <f t="shared" si="16"/>
        <v>0.47731902394830128</v>
      </c>
      <c r="U12" s="164">
        <f t="shared" si="8"/>
        <v>0.6950665164333657</v>
      </c>
      <c r="V12" s="164">
        <f t="shared" si="9"/>
        <v>0.67431356801997178</v>
      </c>
      <c r="W12" s="164">
        <f t="shared" si="10"/>
        <v>0.65418025076081476</v>
      </c>
      <c r="Y12" s="66">
        <f t="shared" si="2"/>
        <v>3615.4195847109104</v>
      </c>
      <c r="Z12" s="66">
        <f t="shared" si="3"/>
        <v>2373.6122137888337</v>
      </c>
      <c r="AA12" s="66">
        <v>0</v>
      </c>
      <c r="AB12" s="66">
        <f t="shared" si="11"/>
        <v>952.78151448934238</v>
      </c>
      <c r="AC12" s="66">
        <f t="shared" si="12"/>
        <v>0</v>
      </c>
      <c r="AD12" s="66">
        <f t="shared" si="13"/>
        <v>30.901022091546238</v>
      </c>
      <c r="AE12" s="66">
        <f t="shared" si="4"/>
        <v>238.1953786223356</v>
      </c>
      <c r="AF12" s="66"/>
      <c r="AG12" s="66"/>
      <c r="AH12" s="66">
        <f>(SUMPRODUCT(V13:$V$40,Y13:$Y$40)+SUMPRODUCT(W13:$W$40,Z13:$Z$40)+SUMPRODUCT(W13:$W$40,AA13:AA$40)+SUMPRODUCT(U13:$U$40,AB13:$AB$40)+SUMPRODUCT(U13:$U$40,AC13:$AC$40)+SUMPRODUCT(V13:$V$40,AD13:$AD$40)+SUMPRODUCT(U13:$U$40,AE13:$AE$40)-$AG$6*SUMPRODUCT(U13:$U$40,Q13:$Q$40))/(Q13*U13)</f>
        <v>81149.416951304069</v>
      </c>
      <c r="AJ12" s="1">
        <f>+'Solution to Exercise 18.4'!AD12+'Solution to Exercise 18.4'!AI12+'Solution to Exercise 18.4'!AO12</f>
        <v>93951.991769438449</v>
      </c>
    </row>
    <row r="13" spans="1:36">
      <c r="A13" s="174">
        <f t="shared" si="14"/>
        <v>72</v>
      </c>
      <c r="B13" s="174">
        <f t="shared" si="5"/>
        <v>8</v>
      </c>
      <c r="C13" s="183">
        <v>15.98</v>
      </c>
      <c r="D13" s="65">
        <v>0.06</v>
      </c>
      <c r="E13" s="65">
        <v>0.1</v>
      </c>
      <c r="F13" s="66">
        <v>0</v>
      </c>
      <c r="G13" s="66">
        <v>0</v>
      </c>
      <c r="H13" s="66">
        <v>60</v>
      </c>
      <c r="I13" s="65">
        <v>2.5000000000000001E-2</v>
      </c>
      <c r="J13" s="65">
        <v>6.25E-2</v>
      </c>
      <c r="K13" s="66">
        <v>500000</v>
      </c>
      <c r="L13" s="176">
        <v>18500</v>
      </c>
      <c r="M13" s="66">
        <v>93772.196212891562</v>
      </c>
      <c r="N13" s="65">
        <f t="shared" si="6"/>
        <v>6.25E-2</v>
      </c>
      <c r="O13" s="174">
        <f t="shared" si="7"/>
        <v>1.5980000000000001E-2</v>
      </c>
      <c r="Q13" s="164">
        <f t="shared" si="15"/>
        <v>0.47731902394830128</v>
      </c>
      <c r="R13" s="164">
        <f t="shared" si="0"/>
        <v>7.6275580026938551E-3</v>
      </c>
      <c r="S13" s="164">
        <f t="shared" si="1"/>
        <v>2.8181487956736442E-2</v>
      </c>
      <c r="T13" s="164">
        <f t="shared" si="16"/>
        <v>0.44150997798887098</v>
      </c>
      <c r="U13" s="164">
        <f t="shared" si="8"/>
        <v>0.65418025076081476</v>
      </c>
      <c r="V13" s="164">
        <f t="shared" si="9"/>
        <v>0.63464806401879703</v>
      </c>
      <c r="W13" s="164">
        <f t="shared" si="10"/>
        <v>0.61569905953959037</v>
      </c>
      <c r="Y13" s="66">
        <f t="shared" si="2"/>
        <v>3813.7790013469275</v>
      </c>
      <c r="Z13" s="66">
        <f t="shared" si="3"/>
        <v>2642.6400182503303</v>
      </c>
      <c r="AA13" s="66">
        <v>0</v>
      </c>
      <c r="AB13" s="66">
        <f t="shared" si="11"/>
        <v>883.04019430435733</v>
      </c>
      <c r="AC13" s="66">
        <f t="shared" si="12"/>
        <v>0</v>
      </c>
      <c r="AD13" s="66">
        <f t="shared" si="13"/>
        <v>28.639141436898075</v>
      </c>
      <c r="AE13" s="66">
        <f t="shared" si="4"/>
        <v>220.76004857608933</v>
      </c>
      <c r="AF13" s="66"/>
      <c r="AG13" s="66"/>
      <c r="AH13" s="66">
        <f>(SUMPRODUCT(V14:$V$40,Y14:$Y$40)+SUMPRODUCT(W14:$W$40,Z14:$Z$40)+SUMPRODUCT(W14:$W$40,AA14:AA$40)+SUMPRODUCT(U14:$U$40,AB14:$AB$40)+SUMPRODUCT(U14:$U$40,AC14:$AC$40)+SUMPRODUCT(V14:$V$40,AD14:$AD$40)+SUMPRODUCT(U14:$U$40,AE14:$AE$40)-$AG$6*SUMPRODUCT(U14:$U$40,Q14:$Q$40))/(Q14*U14)</f>
        <v>96852.275098802769</v>
      </c>
      <c r="AJ13" s="1">
        <f>+'Solution to Exercise 18.4'!AD13+'Solution to Exercise 18.4'!AI13+'Solution to Exercise 18.4'!AO13</f>
        <v>109930.03973341198</v>
      </c>
    </row>
    <row r="14" spans="1:36">
      <c r="A14" s="174">
        <f t="shared" si="14"/>
        <v>73</v>
      </c>
      <c r="B14" s="174">
        <f t="shared" si="5"/>
        <v>9</v>
      </c>
      <c r="C14" s="183">
        <v>18.04</v>
      </c>
      <c r="D14" s="65">
        <v>0.06</v>
      </c>
      <c r="E14" s="65">
        <v>0.1</v>
      </c>
      <c r="F14" s="66">
        <v>0</v>
      </c>
      <c r="G14" s="66">
        <v>0</v>
      </c>
      <c r="H14" s="66">
        <v>60</v>
      </c>
      <c r="I14" s="65">
        <v>2.5000000000000001E-2</v>
      </c>
      <c r="J14" s="65">
        <v>6.25E-2</v>
      </c>
      <c r="K14" s="66">
        <v>500000</v>
      </c>
      <c r="L14" s="176">
        <v>18500</v>
      </c>
      <c r="M14" s="66">
        <v>109616.51921329892</v>
      </c>
      <c r="N14" s="65">
        <f t="shared" si="6"/>
        <v>6.25E-2</v>
      </c>
      <c r="O14" s="174">
        <f t="shared" si="7"/>
        <v>1.804E-2</v>
      </c>
      <c r="Q14" s="164">
        <f t="shared" si="15"/>
        <v>0.44150997798887098</v>
      </c>
      <c r="R14" s="164">
        <f t="shared" si="0"/>
        <v>7.9648400029192334E-3</v>
      </c>
      <c r="S14" s="164">
        <f t="shared" si="1"/>
        <v>2.6012708279157103E-2</v>
      </c>
      <c r="T14" s="164">
        <f t="shared" si="16"/>
        <v>0.40753242970679465</v>
      </c>
      <c r="U14" s="164">
        <f t="shared" si="8"/>
        <v>0.61569905953959037</v>
      </c>
      <c r="V14" s="164">
        <f t="shared" si="9"/>
        <v>0.5973158249588677</v>
      </c>
      <c r="W14" s="164">
        <f t="shared" si="10"/>
        <v>0.57948146780196741</v>
      </c>
      <c r="Y14" s="66">
        <f t="shared" si="2"/>
        <v>3982.4200014596167</v>
      </c>
      <c r="Z14" s="66">
        <f t="shared" si="3"/>
        <v>2851.4225368721645</v>
      </c>
      <c r="AA14" s="66">
        <v>0</v>
      </c>
      <c r="AB14" s="66">
        <f t="shared" si="11"/>
        <v>816.79345927941131</v>
      </c>
      <c r="AC14" s="66">
        <f t="shared" si="12"/>
        <v>0</v>
      </c>
      <c r="AD14" s="66">
        <f t="shared" si="13"/>
        <v>26.490598679332258</v>
      </c>
      <c r="AE14" s="66">
        <f t="shared" si="4"/>
        <v>204.19836481985283</v>
      </c>
      <c r="AF14" s="66"/>
      <c r="AG14" s="66"/>
      <c r="AH14" s="66">
        <f>(SUMPRODUCT(V15:$V$40,Y15:$Y$40)+SUMPRODUCT(W15:$W$40,Z15:$Z$40)+SUMPRODUCT(W15:$W$40,AA15:AA$40)+SUMPRODUCT(U15:$U$40,AB15:$AB$40)+SUMPRODUCT(U15:$U$40,AC15:$AC$40)+SUMPRODUCT(V15:$V$40,AD15:$AD$40)+SUMPRODUCT(U15:$U$40,AE15:$AE$40)-$AG$6*SUMPRODUCT(U15:$U$40,Q15:$Q$40))/(Q15*U15)</f>
        <v>112981.77531164807</v>
      </c>
      <c r="AJ14" s="1">
        <f>+'Solution to Exercise 18.4'!AD14+'Solution to Exercise 18.4'!AI14+'Solution to Exercise 18.4'!AO14</f>
        <v>126317.86709507984</v>
      </c>
    </row>
    <row r="15" spans="1:36">
      <c r="A15" s="174">
        <f t="shared" si="14"/>
        <v>74</v>
      </c>
      <c r="B15" s="174">
        <f t="shared" si="5"/>
        <v>10</v>
      </c>
      <c r="C15" s="183">
        <v>21.6</v>
      </c>
      <c r="D15" s="65">
        <v>0.06</v>
      </c>
      <c r="E15" s="65">
        <v>0.1</v>
      </c>
      <c r="F15" s="66">
        <v>0</v>
      </c>
      <c r="G15" s="66">
        <v>0</v>
      </c>
      <c r="H15" s="66">
        <v>60</v>
      </c>
      <c r="I15" s="65">
        <v>2.5000000000000001E-2</v>
      </c>
      <c r="J15" s="65">
        <v>6.25E-2</v>
      </c>
      <c r="K15" s="66">
        <v>500000</v>
      </c>
      <c r="L15" s="176">
        <v>18500</v>
      </c>
      <c r="M15" s="66">
        <v>125451.29966366247</v>
      </c>
      <c r="N15" s="65">
        <f t="shared" si="6"/>
        <v>6.25E-2</v>
      </c>
      <c r="O15" s="174">
        <f t="shared" si="7"/>
        <v>2.1600000000000001E-2</v>
      </c>
      <c r="Q15" s="164">
        <f t="shared" si="15"/>
        <v>0.40753242970679465</v>
      </c>
      <c r="R15" s="164">
        <f t="shared" si="0"/>
        <v>8.8027004816667656E-3</v>
      </c>
      <c r="S15" s="164">
        <f t="shared" si="1"/>
        <v>2.3923783753507673E-2</v>
      </c>
      <c r="T15" s="164">
        <f t="shared" si="16"/>
        <v>0.37480594547162022</v>
      </c>
      <c r="U15" s="164">
        <f t="shared" si="8"/>
        <v>0.57948146780196741</v>
      </c>
      <c r="V15" s="164">
        <f t="shared" si="9"/>
        <v>0.56217959996128719</v>
      </c>
      <c r="W15" s="164">
        <f t="shared" si="10"/>
        <v>0.54539432263714582</v>
      </c>
      <c r="Y15" s="66">
        <f t="shared" si="2"/>
        <v>4401.3502408333825</v>
      </c>
      <c r="Z15" s="66">
        <f t="shared" si="3"/>
        <v>3001.2697647499508</v>
      </c>
      <c r="AA15" s="66">
        <v>0</v>
      </c>
      <c r="AB15" s="66">
        <f t="shared" si="11"/>
        <v>753.9349949575701</v>
      </c>
      <c r="AC15" s="66">
        <f t="shared" si="12"/>
        <v>0</v>
      </c>
      <c r="AD15" s="66">
        <f t="shared" si="13"/>
        <v>24.45194578240768</v>
      </c>
      <c r="AE15" s="66">
        <f t="shared" si="4"/>
        <v>188.48374873939252</v>
      </c>
      <c r="AF15" s="66"/>
      <c r="AG15" s="66"/>
      <c r="AH15" s="66">
        <f>(SUMPRODUCT(V16:$V$40,Y16:$Y$40)+SUMPRODUCT(W16:$W$40,Z16:$Z$40)+SUMPRODUCT(W16:$W$40,AA16:AA$40)+SUMPRODUCT(U16:$U$40,AB16:$AB$40)+SUMPRODUCT(U16:$U$40,AC16:$AC$40)+SUMPRODUCT(V16:$V$40,AD16:$AD$40)+SUMPRODUCT(U16:$U$40,AE16:$AE$40)-$AG$6*SUMPRODUCT(U16:$U$40,Q16:$Q$40))/(Q16*U16)</f>
        <v>129046.58729582219</v>
      </c>
      <c r="AJ15" s="1">
        <f>+'Solution to Exercise 18.4'!AD15+'Solution to Exercise 18.4'!AI15+'Solution to Exercise 18.4'!AO15</f>
        <v>142603.01447126555</v>
      </c>
    </row>
    <row r="16" spans="1:36">
      <c r="A16" s="174">
        <f t="shared" si="14"/>
        <v>75</v>
      </c>
      <c r="B16" s="174">
        <f t="shared" si="5"/>
        <v>11</v>
      </c>
      <c r="C16" s="183">
        <v>25.78</v>
      </c>
      <c r="D16" s="65">
        <v>0.06</v>
      </c>
      <c r="E16" s="65">
        <v>0.05</v>
      </c>
      <c r="F16" s="66">
        <v>0</v>
      </c>
      <c r="G16" s="66">
        <v>0</v>
      </c>
      <c r="H16" s="66">
        <v>60</v>
      </c>
      <c r="I16" s="65">
        <v>2.5000000000000001E-2</v>
      </c>
      <c r="J16" s="65">
        <v>6.25E-2</v>
      </c>
      <c r="K16" s="66">
        <v>500000</v>
      </c>
      <c r="L16" s="176">
        <v>18500</v>
      </c>
      <c r="M16" s="66">
        <v>141274.80854457931</v>
      </c>
      <c r="N16" s="65">
        <f t="shared" si="6"/>
        <v>6.25E-2</v>
      </c>
      <c r="O16" s="174">
        <f t="shared" si="7"/>
        <v>2.5780000000000001E-2</v>
      </c>
      <c r="Q16" s="164">
        <f t="shared" si="15"/>
        <v>0.37480594547162022</v>
      </c>
      <c r="R16" s="164">
        <f t="shared" si="0"/>
        <v>9.6624972742583703E-3</v>
      </c>
      <c r="S16" s="164">
        <f t="shared" si="1"/>
        <v>2.1908606891841709E-2</v>
      </c>
      <c r="T16" s="164">
        <f t="shared" si="16"/>
        <v>0.34323484130552012</v>
      </c>
      <c r="U16" s="164">
        <f t="shared" si="8"/>
        <v>0.54539432263714582</v>
      </c>
      <c r="V16" s="164">
        <f t="shared" si="9"/>
        <v>0.52911021172827033</v>
      </c>
      <c r="W16" s="164">
        <f t="shared" si="10"/>
        <v>0.51331230365849023</v>
      </c>
      <c r="Y16" s="66">
        <f t="shared" si="2"/>
        <v>4831.2486371291852</v>
      </c>
      <c r="Z16" s="66">
        <f t="shared" si="3"/>
        <v>3095.1342441233883</v>
      </c>
      <c r="AA16" s="66">
        <v>0</v>
      </c>
      <c r="AB16" s="66">
        <f t="shared" si="11"/>
        <v>346.69549956124871</v>
      </c>
      <c r="AC16" s="66">
        <f t="shared" si="12"/>
        <v>0</v>
      </c>
      <c r="AD16" s="66">
        <f t="shared" si="13"/>
        <v>22.488356728297212</v>
      </c>
      <c r="AE16" s="66">
        <f t="shared" si="4"/>
        <v>173.34774978062435</v>
      </c>
      <c r="AF16" s="66"/>
      <c r="AG16" s="66"/>
      <c r="AH16" s="66">
        <f>(SUMPRODUCT(V17:$V$40,Y17:$Y$40)+SUMPRODUCT(W17:$W$40,Z17:$Z$40)+SUMPRODUCT(W17:$W$40,AA17:AA$40)+SUMPRODUCT(U17:$U$40,AB17:$AB$40)+SUMPRODUCT(U17:$U$40,AC17:$AC$40)+SUMPRODUCT(V17:$V$40,AD17:$AD$40)+SUMPRODUCT(U17:$U$40,AE17:$AE$40)-$AG$6*SUMPRODUCT(U17:$U$40,Q17:$Q$40))/(Q17*U17)</f>
        <v>145984.22999180123</v>
      </c>
      <c r="AJ16" s="1">
        <f>+'Solution to Exercise 18.4'!AD16+'Solution to Exercise 18.4'!AI16+'Solution to Exercise 18.4'!AO16</f>
        <v>159718.45913906142</v>
      </c>
    </row>
    <row r="17" spans="1:36">
      <c r="A17" s="174">
        <f t="shared" si="14"/>
        <v>76</v>
      </c>
      <c r="B17" s="174">
        <f t="shared" si="5"/>
        <v>12</v>
      </c>
      <c r="C17" s="183">
        <v>30.700000000000003</v>
      </c>
      <c r="D17" s="65">
        <v>0.06</v>
      </c>
      <c r="E17" s="65">
        <v>0.05</v>
      </c>
      <c r="F17" s="66">
        <v>0</v>
      </c>
      <c r="G17" s="66">
        <v>0</v>
      </c>
      <c r="H17" s="66">
        <v>60</v>
      </c>
      <c r="I17" s="65">
        <v>2.5000000000000001E-2</v>
      </c>
      <c r="J17" s="65">
        <v>6.25E-2</v>
      </c>
      <c r="K17" s="66">
        <v>500000</v>
      </c>
      <c r="L17" s="176">
        <v>18500</v>
      </c>
      <c r="M17" s="66">
        <v>157036.20185658499</v>
      </c>
      <c r="N17" s="65">
        <f t="shared" si="6"/>
        <v>6.25E-2</v>
      </c>
      <c r="O17" s="174">
        <f t="shared" si="7"/>
        <v>3.0700000000000002E-2</v>
      </c>
      <c r="Q17" s="164">
        <f t="shared" si="15"/>
        <v>0.34323484130552012</v>
      </c>
      <c r="R17" s="164">
        <f t="shared" si="0"/>
        <v>1.0537309628079469E-2</v>
      </c>
      <c r="S17" s="164">
        <f t="shared" si="1"/>
        <v>1.9961851900646439E-2</v>
      </c>
      <c r="T17" s="164">
        <f t="shared" si="16"/>
        <v>0.31273567977679423</v>
      </c>
      <c r="U17" s="164">
        <f t="shared" si="8"/>
        <v>0.51331230365849023</v>
      </c>
      <c r="V17" s="164">
        <f t="shared" si="9"/>
        <v>0.4979860816266074</v>
      </c>
      <c r="W17" s="164">
        <f t="shared" si="10"/>
        <v>0.48311746226681435</v>
      </c>
      <c r="Y17" s="66">
        <f t="shared" si="2"/>
        <v>5268.6548140397344</v>
      </c>
      <c r="Z17" s="66">
        <f t="shared" si="3"/>
        <v>3134.7334045011689</v>
      </c>
      <c r="AA17" s="66">
        <v>0</v>
      </c>
      <c r="AB17" s="66">
        <f t="shared" si="11"/>
        <v>317.4922282076061</v>
      </c>
      <c r="AC17" s="66">
        <f t="shared" si="12"/>
        <v>0</v>
      </c>
      <c r="AD17" s="66">
        <f t="shared" si="13"/>
        <v>20.594090478331207</v>
      </c>
      <c r="AE17" s="66">
        <f t="shared" si="4"/>
        <v>158.74611410380305</v>
      </c>
      <c r="AF17" s="66"/>
      <c r="AG17" s="66"/>
      <c r="AH17" s="66">
        <f>(SUMPRODUCT(V18:$V$40,Y18:$Y$40)+SUMPRODUCT(W18:$W$40,Z18:$Z$40)+SUMPRODUCT(W18:$W$40,AA18:AA$40)+SUMPRODUCT(U18:$U$40,AB18:$AB$40)+SUMPRODUCT(U18:$U$40,AC18:$AC$40)+SUMPRODUCT(V18:$V$40,AD18:$AD$40)+SUMPRODUCT(U18:$U$40,AE18:$AE$40)-$AG$6*SUMPRODUCT(U18:$U$40,Q18:$Q$40))/(Q18*U18)</f>
        <v>162733.25098175858</v>
      </c>
      <c r="AJ17" s="1">
        <f>+'Solution to Exercise 18.4'!AD17+'Solution to Exercise 18.4'!AI17+'Solution to Exercise 18.4'!AO17</f>
        <v>176599.09014647163</v>
      </c>
    </row>
    <row r="18" spans="1:36">
      <c r="A18" s="174">
        <f t="shared" si="14"/>
        <v>77</v>
      </c>
      <c r="B18" s="174">
        <f t="shared" si="5"/>
        <v>13</v>
      </c>
      <c r="C18" s="183">
        <v>36.56</v>
      </c>
      <c r="D18" s="65">
        <v>0.06</v>
      </c>
      <c r="E18" s="65">
        <v>0.05</v>
      </c>
      <c r="F18" s="66">
        <v>0</v>
      </c>
      <c r="G18" s="66">
        <v>0</v>
      </c>
      <c r="H18" s="66">
        <v>60</v>
      </c>
      <c r="I18" s="65">
        <v>2.5000000000000001E-2</v>
      </c>
      <c r="J18" s="65">
        <v>6.25E-2</v>
      </c>
      <c r="K18" s="66">
        <v>500000</v>
      </c>
      <c r="L18" s="176">
        <v>18500</v>
      </c>
      <c r="M18" s="66">
        <v>172627.33329389925</v>
      </c>
      <c r="N18" s="65">
        <f t="shared" si="6"/>
        <v>6.25E-2</v>
      </c>
      <c r="O18" s="174">
        <f t="shared" si="7"/>
        <v>3.6560000000000002E-2</v>
      </c>
      <c r="Q18" s="164">
        <f t="shared" si="15"/>
        <v>0.31273567977679423</v>
      </c>
      <c r="R18" s="164">
        <f t="shared" si="0"/>
        <v>1.1433616452639598E-2</v>
      </c>
      <c r="S18" s="164">
        <f t="shared" si="1"/>
        <v>1.8078123799449279E-2</v>
      </c>
      <c r="T18" s="164">
        <f t="shared" si="16"/>
        <v>0.28322393952470537</v>
      </c>
      <c r="U18" s="164">
        <f t="shared" si="8"/>
        <v>0.48311746226681435</v>
      </c>
      <c r="V18" s="164">
        <f t="shared" si="9"/>
        <v>0.46869278270739523</v>
      </c>
      <c r="W18" s="164">
        <f t="shared" si="10"/>
        <v>0.45469878801582525</v>
      </c>
      <c r="Y18" s="66">
        <f t="shared" si="2"/>
        <v>5716.8082263197994</v>
      </c>
      <c r="Z18" s="66">
        <f t="shared" si="3"/>
        <v>3120.778302455903</v>
      </c>
      <c r="AA18" s="66">
        <v>0</v>
      </c>
      <c r="AB18" s="66">
        <f t="shared" si="11"/>
        <v>289.28050379353465</v>
      </c>
      <c r="AC18" s="66">
        <f t="shared" si="12"/>
        <v>0</v>
      </c>
      <c r="AD18" s="66">
        <f t="shared" si="13"/>
        <v>18.764140786607655</v>
      </c>
      <c r="AE18" s="66">
        <f t="shared" si="4"/>
        <v>144.64025189676732</v>
      </c>
      <c r="AF18" s="66"/>
      <c r="AG18" s="66"/>
      <c r="AH18" s="66">
        <f>(SUMPRODUCT(V19:$V$40,Y19:$Y$40)+SUMPRODUCT(W19:$W$40,Z19:$Z$40)+SUMPRODUCT(W19:$W$40,AA19:AA$40)+SUMPRODUCT(U19:$U$40,AB19:$AB$40)+SUMPRODUCT(U19:$U$40,AC19:$AC$40)+SUMPRODUCT(V19:$V$40,AD19:$AD$40)+SUMPRODUCT(U19:$U$40,AE19:$AE$40)-$AG$6*SUMPRODUCT(U19:$U$40,Q19:$Q$40))/(Q19*U19)</f>
        <v>179104.11721179626</v>
      </c>
      <c r="AJ18" s="1">
        <f>+'Solution to Exercise 18.4'!AD18+'Solution to Exercise 18.4'!AI18+'Solution to Exercise 18.4'!AO18</f>
        <v>193050.99395541125</v>
      </c>
    </row>
    <row r="19" spans="1:36">
      <c r="A19" s="174">
        <f t="shared" si="14"/>
        <v>78</v>
      </c>
      <c r="B19" s="174">
        <f t="shared" si="5"/>
        <v>14</v>
      </c>
      <c r="C19" s="183">
        <v>43.56</v>
      </c>
      <c r="D19" s="65">
        <v>0.06</v>
      </c>
      <c r="E19" s="65">
        <v>0.05</v>
      </c>
      <c r="F19" s="66">
        <v>0</v>
      </c>
      <c r="G19" s="66">
        <v>0</v>
      </c>
      <c r="H19" s="66">
        <v>60</v>
      </c>
      <c r="I19" s="65">
        <v>2.5000000000000001E-2</v>
      </c>
      <c r="J19" s="65">
        <v>6.25E-2</v>
      </c>
      <c r="K19" s="66">
        <v>500000</v>
      </c>
      <c r="L19" s="176">
        <v>18500</v>
      </c>
      <c r="M19" s="66">
        <v>187924.24997624656</v>
      </c>
      <c r="N19" s="65">
        <f t="shared" si="6"/>
        <v>6.25E-2</v>
      </c>
      <c r="O19" s="174">
        <f t="shared" si="7"/>
        <v>4.3560000000000001E-2</v>
      </c>
      <c r="Q19" s="164">
        <f t="shared" si="15"/>
        <v>0.28322393952470537</v>
      </c>
      <c r="R19" s="164">
        <f t="shared" si="0"/>
        <v>1.2337234805696167E-2</v>
      </c>
      <c r="S19" s="164">
        <f t="shared" si="1"/>
        <v>1.6253202283140554E-2</v>
      </c>
      <c r="T19" s="164">
        <f t="shared" si="16"/>
        <v>0.25463350243586869</v>
      </c>
      <c r="U19" s="164">
        <f t="shared" si="8"/>
        <v>0.45469878801582525</v>
      </c>
      <c r="V19" s="164">
        <f t="shared" si="9"/>
        <v>0.4411226190187249</v>
      </c>
      <c r="W19" s="164">
        <f t="shared" si="10"/>
        <v>0.42795180048548259</v>
      </c>
      <c r="Y19" s="66">
        <f t="shared" si="2"/>
        <v>6168.6174028480837</v>
      </c>
      <c r="Z19" s="66">
        <f t="shared" si="3"/>
        <v>3054.3708487714066</v>
      </c>
      <c r="AA19" s="66">
        <v>0</v>
      </c>
      <c r="AB19" s="66">
        <f t="shared" si="11"/>
        <v>261.98214406035248</v>
      </c>
      <c r="AC19" s="66">
        <f t="shared" si="12"/>
        <v>0</v>
      </c>
      <c r="AD19" s="66">
        <f t="shared" si="13"/>
        <v>16.993436371482321</v>
      </c>
      <c r="AE19" s="66">
        <f t="shared" si="4"/>
        <v>130.99107203017624</v>
      </c>
      <c r="AF19" s="66"/>
      <c r="AG19" s="66"/>
      <c r="AH19" s="66">
        <f>(SUMPRODUCT(V20:$V$40,Y20:$Y$40)+SUMPRODUCT(W20:$W$40,Z20:$Z$40)+SUMPRODUCT(W20:$W$40,AA20:AA$40)+SUMPRODUCT(U20:$U$40,AB20:$AB$40)+SUMPRODUCT(U20:$U$40,AC20:$AC$40)+SUMPRODUCT(V20:$V$40,AD20:$AD$40)+SUMPRODUCT(U20:$U$40,AE20:$AE$40)-$AG$6*SUMPRODUCT(U20:$U$40,Q20:$Q$40))/(Q20*U20)</f>
        <v>194853.45800609022</v>
      </c>
      <c r="AJ19" s="1">
        <f>+'Solution to Exercise 18.4'!AD19+'Solution to Exercise 18.4'!AI19+'Solution to Exercise 18.4'!AO19</f>
        <v>208825.78450409818</v>
      </c>
    </row>
    <row r="20" spans="1:36">
      <c r="A20" s="174">
        <f t="shared" si="14"/>
        <v>79</v>
      </c>
      <c r="B20" s="174">
        <f t="shared" si="5"/>
        <v>15</v>
      </c>
      <c r="C20" s="183">
        <v>51.75</v>
      </c>
      <c r="D20" s="65">
        <v>0.06</v>
      </c>
      <c r="E20" s="65">
        <v>0.05</v>
      </c>
      <c r="F20" s="66">
        <v>0</v>
      </c>
      <c r="G20" s="66">
        <v>0</v>
      </c>
      <c r="H20" s="66">
        <v>60</v>
      </c>
      <c r="I20" s="65">
        <v>2.5000000000000001E-2</v>
      </c>
      <c r="J20" s="65">
        <v>6.25E-2</v>
      </c>
      <c r="K20" s="66">
        <v>500000</v>
      </c>
      <c r="L20" s="176">
        <v>18500</v>
      </c>
      <c r="M20" s="66">
        <v>202857.85947119782</v>
      </c>
      <c r="N20" s="65">
        <f t="shared" si="6"/>
        <v>6.25E-2</v>
      </c>
      <c r="O20" s="174">
        <f t="shared" si="7"/>
        <v>5.1749999999999997E-2</v>
      </c>
      <c r="Q20" s="164">
        <f t="shared" si="15"/>
        <v>0.25463350243586869</v>
      </c>
      <c r="R20" s="164">
        <f t="shared" si="0"/>
        <v>1.3177283751056203E-2</v>
      </c>
      <c r="S20" s="164">
        <f t="shared" si="1"/>
        <v>1.4487373121088748E-2</v>
      </c>
      <c r="T20" s="164">
        <f t="shared" si="16"/>
        <v>0.22696884556372374</v>
      </c>
      <c r="U20" s="164">
        <f t="shared" si="8"/>
        <v>0.42795180048548259</v>
      </c>
      <c r="V20" s="164">
        <f t="shared" si="9"/>
        <v>0.4151742296646822</v>
      </c>
      <c r="W20" s="164">
        <f t="shared" si="10"/>
        <v>0.40277816516280712</v>
      </c>
      <c r="Y20" s="66">
        <f t="shared" si="2"/>
        <v>6588.6418755281011</v>
      </c>
      <c r="Z20" s="66">
        <f t="shared" si="3"/>
        <v>2938.8775007046297</v>
      </c>
      <c r="AA20" s="66">
        <v>0</v>
      </c>
      <c r="AB20" s="66">
        <f t="shared" si="11"/>
        <v>235.53598975317854</v>
      </c>
      <c r="AC20" s="66">
        <f t="shared" si="12"/>
        <v>0</v>
      </c>
      <c r="AD20" s="66">
        <f t="shared" si="13"/>
        <v>15.278010146152122</v>
      </c>
      <c r="AE20" s="66">
        <f t="shared" si="4"/>
        <v>117.76799487658927</v>
      </c>
      <c r="AF20" s="66"/>
      <c r="AG20" s="66"/>
      <c r="AH20" s="66">
        <f>(SUMPRODUCT(V21:$V$40,Y21:$Y$40)+SUMPRODUCT(W21:$W$40,Z21:$Z$40)+SUMPRODUCT(W21:$W$40,AA21:AA$40)+SUMPRODUCT(U21:$U$40,AB21:$AB$40)+SUMPRODUCT(U21:$U$40,AC21:$AC$40)+SUMPRODUCT(V21:$V$40,AD21:$AD$40)+SUMPRODUCT(U21:$U$40,AE21:$AE$40)-$AG$6*SUMPRODUCT(U21:$U$40,Q21:$Q$40))/(Q21*U21)</f>
        <v>209724.57255163058</v>
      </c>
      <c r="AJ20" s="1">
        <f>+'Solution to Exercise 18.4'!AD20+'Solution to Exercise 18.4'!AI20+'Solution to Exercise 18.4'!AO20</f>
        <v>223662.16800339101</v>
      </c>
    </row>
    <row r="21" spans="1:36">
      <c r="A21" s="174">
        <f t="shared" si="14"/>
        <v>80</v>
      </c>
      <c r="B21" s="174">
        <f t="shared" si="5"/>
        <v>16</v>
      </c>
      <c r="C21" s="183">
        <v>59.180000000000007</v>
      </c>
      <c r="D21" s="65">
        <v>0.06</v>
      </c>
      <c r="E21" s="65">
        <v>0.05</v>
      </c>
      <c r="F21" s="66">
        <v>0</v>
      </c>
      <c r="G21" s="66">
        <v>0</v>
      </c>
      <c r="H21" s="66">
        <v>60</v>
      </c>
      <c r="I21" s="65">
        <v>2.5000000000000001E-2</v>
      </c>
      <c r="J21" s="65">
        <v>6.25E-2</v>
      </c>
      <c r="K21" s="66">
        <v>500000</v>
      </c>
      <c r="L21" s="176">
        <v>18500</v>
      </c>
      <c r="M21" s="66">
        <v>217361.68331890972</v>
      </c>
      <c r="N21" s="65">
        <f t="shared" si="6"/>
        <v>6.25E-2</v>
      </c>
      <c r="O21" s="174">
        <f t="shared" si="7"/>
        <v>5.9180000000000003E-2</v>
      </c>
      <c r="Q21" s="164">
        <f t="shared" si="15"/>
        <v>0.22696884556372374</v>
      </c>
      <c r="R21" s="164">
        <f t="shared" si="0"/>
        <v>1.3432016280461171E-2</v>
      </c>
      <c r="S21" s="164">
        <f t="shared" si="1"/>
        <v>1.2812209756995754E-2</v>
      </c>
      <c r="T21" s="164">
        <f t="shared" si="16"/>
        <v>0.2007246195262668</v>
      </c>
      <c r="U21" s="164">
        <f t="shared" si="8"/>
        <v>0.40277816516280712</v>
      </c>
      <c r="V21" s="164">
        <f t="shared" si="9"/>
        <v>0.390752216154995</v>
      </c>
      <c r="W21" s="164">
        <f t="shared" si="10"/>
        <v>0.37908533191793614</v>
      </c>
      <c r="Y21" s="66">
        <f t="shared" si="2"/>
        <v>6716.0081402305859</v>
      </c>
      <c r="Z21" s="66">
        <f t="shared" si="3"/>
        <v>2784.8834798155563</v>
      </c>
      <c r="AA21" s="66">
        <v>0</v>
      </c>
      <c r="AB21" s="66">
        <f t="shared" si="11"/>
        <v>209.94618214644444</v>
      </c>
      <c r="AC21" s="66">
        <f t="shared" si="12"/>
        <v>0</v>
      </c>
      <c r="AD21" s="66">
        <f t="shared" si="13"/>
        <v>13.618130733823424</v>
      </c>
      <c r="AE21" s="66">
        <f t="shared" si="4"/>
        <v>104.97309107322222</v>
      </c>
      <c r="AF21" s="66"/>
      <c r="AG21" s="66"/>
      <c r="AH21" s="66">
        <f>(SUMPRODUCT(V22:$V$40,Y22:$Y$40)+SUMPRODUCT(W22:$W$40,Z22:$Z$40)+SUMPRODUCT(W22:$W$40,AA22:AA$40)+SUMPRODUCT(U22:$U$40,AB22:$AB$40)+SUMPRODUCT(U22:$U$40,AC22:$AC$40)+SUMPRODUCT(V22:$V$40,AD22:$AD$40)+SUMPRODUCT(U22:$U$40,AE22:$AE$40)-$AG$6*SUMPRODUCT(U22:$U$40,Q22:$Q$40))/(Q22*U22)</f>
        <v>224093.7579601348</v>
      </c>
      <c r="AJ21" s="1">
        <f>+'Solution to Exercise 18.4'!AD21+'Solution to Exercise 18.4'!AI21+'Solution to Exercise 18.4'!AO21</f>
        <v>237950.40537727263</v>
      </c>
    </row>
    <row r="22" spans="1:36">
      <c r="A22" s="174">
        <f t="shared" si="14"/>
        <v>81</v>
      </c>
      <c r="B22" s="174">
        <f t="shared" si="5"/>
        <v>17</v>
      </c>
      <c r="C22" s="183">
        <v>66.199999999999989</v>
      </c>
      <c r="D22" s="65">
        <v>0.06</v>
      </c>
      <c r="E22" s="65">
        <v>0.05</v>
      </c>
      <c r="F22" s="66">
        <v>0</v>
      </c>
      <c r="G22" s="66">
        <v>0</v>
      </c>
      <c r="H22" s="66">
        <v>60</v>
      </c>
      <c r="I22" s="65">
        <v>2.5000000000000001E-2</v>
      </c>
      <c r="J22" s="65">
        <v>6.25E-2</v>
      </c>
      <c r="K22" s="66">
        <v>500000</v>
      </c>
      <c r="L22" s="176">
        <v>18500</v>
      </c>
      <c r="M22" s="66">
        <v>231420.8444432822</v>
      </c>
      <c r="N22" s="65">
        <f t="shared" si="6"/>
        <v>6.25E-2</v>
      </c>
      <c r="O22" s="174">
        <f t="shared" si="7"/>
        <v>6.6199999999999995E-2</v>
      </c>
      <c r="Q22" s="164">
        <f t="shared" si="15"/>
        <v>0.2007246195262668</v>
      </c>
      <c r="R22" s="164">
        <f t="shared" si="0"/>
        <v>1.3287969812638861E-2</v>
      </c>
      <c r="S22" s="164">
        <f t="shared" si="1"/>
        <v>1.1246198982817677E-2</v>
      </c>
      <c r="T22" s="164">
        <f t="shared" si="16"/>
        <v>0.17619045073081027</v>
      </c>
      <c r="U22" s="164">
        <f t="shared" si="8"/>
        <v>0.37908533191793614</v>
      </c>
      <c r="V22" s="164">
        <f t="shared" si="9"/>
        <v>0.36776679167528936</v>
      </c>
      <c r="W22" s="164">
        <f t="shared" si="10"/>
        <v>0.35678619474629286</v>
      </c>
      <c r="Y22" s="66">
        <f t="shared" si="2"/>
        <v>6643.9849063194306</v>
      </c>
      <c r="Z22" s="66">
        <f t="shared" si="3"/>
        <v>2602.604865380848</v>
      </c>
      <c r="AA22" s="66">
        <v>0</v>
      </c>
      <c r="AB22" s="66">
        <f t="shared" si="11"/>
        <v>185.67027306179679</v>
      </c>
      <c r="AC22" s="66">
        <f t="shared" si="12"/>
        <v>0</v>
      </c>
      <c r="AD22" s="66">
        <f t="shared" si="13"/>
        <v>12.043477171576008</v>
      </c>
      <c r="AE22" s="66">
        <f t="shared" si="4"/>
        <v>92.835136530898396</v>
      </c>
      <c r="AF22" s="66"/>
      <c r="AG22" s="66"/>
      <c r="AH22" s="66">
        <f>(SUMPRODUCT(V23:$V$40,Y23:$Y$40)+SUMPRODUCT(W23:$W$40,Z23:$Z$40)+SUMPRODUCT(W23:$W$40,AA23:AA$40)+SUMPRODUCT(U23:$U$40,AB23:$AB$40)+SUMPRODUCT(U23:$U$40,AC23:$AC$40)+SUMPRODUCT(V23:$V$40,AD23:$AD$40)+SUMPRODUCT(U23:$U$40,AE23:$AE$40)-$AG$6*SUMPRODUCT(U23:$U$40,Q23:$Q$40))/(Q23*U23)</f>
        <v>238256.69578638257</v>
      </c>
      <c r="AJ22" s="1">
        <f>+'Solution to Exercise 18.4'!AD22+'Solution to Exercise 18.4'!AI22+'Solution to Exercise 18.4'!AO22</f>
        <v>251996.35207246142</v>
      </c>
    </row>
    <row r="23" spans="1:36">
      <c r="A23" s="174">
        <f t="shared" si="14"/>
        <v>82</v>
      </c>
      <c r="B23" s="174">
        <f t="shared" si="5"/>
        <v>18</v>
      </c>
      <c r="C23" s="183">
        <v>73.649999999999991</v>
      </c>
      <c r="D23" s="65">
        <v>0.06</v>
      </c>
      <c r="E23" s="65">
        <v>0.05</v>
      </c>
      <c r="F23" s="66">
        <v>0</v>
      </c>
      <c r="G23" s="66">
        <v>0</v>
      </c>
      <c r="H23" s="66">
        <v>60</v>
      </c>
      <c r="I23" s="65">
        <v>2.5000000000000001E-2</v>
      </c>
      <c r="J23" s="65">
        <v>6.25E-2</v>
      </c>
      <c r="K23" s="66">
        <v>500000</v>
      </c>
      <c r="L23" s="176">
        <v>18500</v>
      </c>
      <c r="M23" s="66">
        <v>245083.96148661233</v>
      </c>
      <c r="N23" s="65">
        <f t="shared" si="6"/>
        <v>6.25E-2</v>
      </c>
      <c r="O23" s="174">
        <f t="shared" si="7"/>
        <v>7.3649999999999993E-2</v>
      </c>
      <c r="Q23" s="164">
        <f t="shared" si="15"/>
        <v>0.17619045073081027</v>
      </c>
      <c r="R23" s="164">
        <f t="shared" si="0"/>
        <v>1.2976426696324175E-2</v>
      </c>
      <c r="S23" s="164">
        <f t="shared" si="1"/>
        <v>9.792841442069166E-3</v>
      </c>
      <c r="T23" s="164">
        <f t="shared" si="16"/>
        <v>0.15342118259241694</v>
      </c>
      <c r="U23" s="164">
        <f t="shared" si="8"/>
        <v>0.35678619474629286</v>
      </c>
      <c r="V23" s="164">
        <f t="shared" si="9"/>
        <v>0.34613345098850762</v>
      </c>
      <c r="W23" s="164">
        <f t="shared" si="10"/>
        <v>0.33579877152592269</v>
      </c>
      <c r="Y23" s="66">
        <f t="shared" si="2"/>
        <v>6488.2133481620876</v>
      </c>
      <c r="Z23" s="66">
        <f t="shared" si="3"/>
        <v>2400.0683748325805</v>
      </c>
      <c r="AA23" s="66">
        <v>0</v>
      </c>
      <c r="AB23" s="66">
        <f t="shared" si="11"/>
        <v>162.97616692599951</v>
      </c>
      <c r="AC23" s="66">
        <f t="shared" si="12"/>
        <v>0</v>
      </c>
      <c r="AD23" s="66">
        <f t="shared" si="13"/>
        <v>10.571427043848617</v>
      </c>
      <c r="AE23" s="66">
        <f t="shared" si="4"/>
        <v>81.488083462999754</v>
      </c>
      <c r="AF23" s="66"/>
      <c r="AG23" s="66"/>
      <c r="AH23" s="66">
        <f>(SUMPRODUCT(V24:$V$40,Y24:$Y$40)+SUMPRODUCT(W24:$W$40,Z24:$Z$40)+SUMPRODUCT(W24:$W$40,AA24:AA$40)+SUMPRODUCT(U24:$U$40,AB24:$AB$40)+SUMPRODUCT(U24:$U$40,AC24:$AC$40)+SUMPRODUCT(V24:$V$40,AD24:$AD$40)+SUMPRODUCT(U24:$U$40,AE24:$AE$40)-$AG$6*SUMPRODUCT(U24:$U$40,Q24:$Q$40))/(Q24*U24)</f>
        <v>252291.44711102181</v>
      </c>
      <c r="AJ23" s="1">
        <f>+'Solution to Exercise 18.4'!AD23+'Solution to Exercise 18.4'!AI23+'Solution to Exercise 18.4'!AO23</f>
        <v>265882.30207377824</v>
      </c>
    </row>
    <row r="24" spans="1:36">
      <c r="A24" s="174">
        <f t="shared" si="14"/>
        <v>83</v>
      </c>
      <c r="B24" s="174">
        <f t="shared" si="5"/>
        <v>19</v>
      </c>
      <c r="C24" s="183">
        <v>82.68</v>
      </c>
      <c r="D24" s="65">
        <v>0.06</v>
      </c>
      <c r="E24" s="65">
        <v>0.05</v>
      </c>
      <c r="F24" s="66">
        <v>0</v>
      </c>
      <c r="G24" s="66">
        <v>0</v>
      </c>
      <c r="H24" s="66">
        <v>60</v>
      </c>
      <c r="I24" s="65">
        <v>2.5000000000000001E-2</v>
      </c>
      <c r="J24" s="65">
        <v>6.25E-2</v>
      </c>
      <c r="K24" s="66">
        <v>500000</v>
      </c>
      <c r="L24" s="176">
        <v>18500</v>
      </c>
      <c r="M24" s="66">
        <v>258335.0814757953</v>
      </c>
      <c r="N24" s="65">
        <f t="shared" si="6"/>
        <v>6.25E-2</v>
      </c>
      <c r="O24" s="174">
        <f t="shared" si="7"/>
        <v>8.2680000000000003E-2</v>
      </c>
      <c r="Q24" s="164">
        <f t="shared" si="15"/>
        <v>0.15342118259241694</v>
      </c>
      <c r="R24" s="164">
        <f t="shared" si="0"/>
        <v>1.2684863376741034E-2</v>
      </c>
      <c r="S24" s="164">
        <f t="shared" si="1"/>
        <v>8.4441791529405539E-3</v>
      </c>
      <c r="T24" s="164">
        <f t="shared" si="16"/>
        <v>0.13229214006273535</v>
      </c>
      <c r="U24" s="164">
        <f t="shared" si="8"/>
        <v>0.33579877152592269</v>
      </c>
      <c r="V24" s="164">
        <f t="shared" si="9"/>
        <v>0.32577265975388953</v>
      </c>
      <c r="W24" s="164">
        <f t="shared" si="10"/>
        <v>0.3160459026126331</v>
      </c>
      <c r="Y24" s="66">
        <f t="shared" si="2"/>
        <v>6342.4316883705169</v>
      </c>
      <c r="Z24" s="66">
        <f t="shared" si="3"/>
        <v>2181.4277094711101</v>
      </c>
      <c r="AA24" s="66">
        <v>0</v>
      </c>
      <c r="AB24" s="66">
        <f t="shared" si="11"/>
        <v>141.91459389798567</v>
      </c>
      <c r="AC24" s="66">
        <f t="shared" si="12"/>
        <v>0</v>
      </c>
      <c r="AD24" s="66">
        <f t="shared" si="13"/>
        <v>9.2052709555450161</v>
      </c>
      <c r="AE24" s="66">
        <f t="shared" si="4"/>
        <v>70.957296948992834</v>
      </c>
      <c r="AF24" s="66"/>
      <c r="AG24" s="66"/>
      <c r="AH24" s="66">
        <f>(SUMPRODUCT(V25:$V$40,Y25:$Y$40)+SUMPRODUCT(W25:$W$40,Z25:$Z$40)+SUMPRODUCT(W25:$W$40,AA25:AA$40)+SUMPRODUCT(U25:$U$40,AB25:$AB$40)+SUMPRODUCT(U25:$U$40,AC25:$AC$40)+SUMPRODUCT(V25:$V$40,AD25:$AD$40)+SUMPRODUCT(U25:$U$40,AE25:$AE$40)-$AG$6*SUMPRODUCT(U25:$U$40,Q25:$Q$40))/(Q25*U25)</f>
        <v>265979.47485779016</v>
      </c>
      <c r="AJ24" s="1">
        <f>+'Solution to Exercise 18.4'!AD24+'Solution to Exercise 18.4'!AI24+'Solution to Exercise 18.4'!AO24</f>
        <v>279387.39934893791</v>
      </c>
    </row>
    <row r="25" spans="1:36">
      <c r="A25" s="174">
        <f t="shared" si="14"/>
        <v>84</v>
      </c>
      <c r="B25" s="174">
        <f t="shared" si="5"/>
        <v>20</v>
      </c>
      <c r="C25" s="183">
        <v>93.88000000000001</v>
      </c>
      <c r="D25" s="65">
        <v>0.06</v>
      </c>
      <c r="E25" s="65">
        <v>0.05</v>
      </c>
      <c r="F25" s="66">
        <v>0</v>
      </c>
      <c r="G25" s="66">
        <v>0</v>
      </c>
      <c r="H25" s="66">
        <v>60</v>
      </c>
      <c r="I25" s="65">
        <v>2.5000000000000001E-2</v>
      </c>
      <c r="J25" s="65">
        <v>6.25E-2</v>
      </c>
      <c r="K25" s="66">
        <v>500000</v>
      </c>
      <c r="L25" s="176">
        <v>18500</v>
      </c>
      <c r="M25" s="66">
        <v>271110.92153369676</v>
      </c>
      <c r="N25" s="65">
        <f t="shared" si="6"/>
        <v>6.25E-2</v>
      </c>
      <c r="O25" s="174">
        <f t="shared" si="7"/>
        <v>9.3880000000000005E-2</v>
      </c>
      <c r="Q25" s="164">
        <f t="shared" si="15"/>
        <v>0.13229214006273535</v>
      </c>
      <c r="R25" s="164">
        <f t="shared" si="0"/>
        <v>1.2419586109089595E-2</v>
      </c>
      <c r="S25" s="164">
        <f t="shared" si="1"/>
        <v>7.1923532372187449E-3</v>
      </c>
      <c r="T25" s="164">
        <f t="shared" si="16"/>
        <v>0.11268020071642701</v>
      </c>
      <c r="U25" s="164">
        <f t="shared" si="8"/>
        <v>0.3160459026126331</v>
      </c>
      <c r="V25" s="164">
        <f t="shared" si="9"/>
        <v>0.3066095621213078</v>
      </c>
      <c r="W25" s="164">
        <f t="shared" si="10"/>
        <v>0.29745496716483116</v>
      </c>
      <c r="Y25" s="66">
        <f t="shared" si="2"/>
        <v>6209.7930545447971</v>
      </c>
      <c r="Z25" s="66">
        <f t="shared" si="3"/>
        <v>1949.9255141382409</v>
      </c>
      <c r="AA25" s="66">
        <v>0</v>
      </c>
      <c r="AB25" s="66">
        <f t="shared" si="11"/>
        <v>122.37022955803019</v>
      </c>
      <c r="AC25" s="66">
        <f t="shared" si="12"/>
        <v>0</v>
      </c>
      <c r="AD25" s="66">
        <f t="shared" si="13"/>
        <v>7.9375284037641212</v>
      </c>
      <c r="AE25" s="66">
        <f t="shared" si="4"/>
        <v>61.185114779015095</v>
      </c>
      <c r="AF25" s="66"/>
      <c r="AG25" s="66"/>
      <c r="AH25" s="66">
        <f>(SUMPRODUCT(V26:$V$40,Y26:$Y$40)+SUMPRODUCT(W26:$W$40,Z26:$Z$40)+SUMPRODUCT(W26:$W$40,AA26:AA$40)+SUMPRODUCT(U26:$U$40,AB26:$AB$40)+SUMPRODUCT(U26:$U$40,AC26:$AC$40)+SUMPRODUCT(V26:$V$40,AD26:$AD$40)+SUMPRODUCT(U26:$U$40,AE26:$AE$40)-$AG$6*SUMPRODUCT(U26:$U$40,Q26:$Q$40))/(Q26*U26)</f>
        <v>278953.22503452614</v>
      </c>
      <c r="AJ25" s="1">
        <f>+'Solution to Exercise 18.4'!AD25+'Solution to Exercise 18.4'!AI25+'Solution to Exercise 18.4'!AO25</f>
        <v>292139.05432304763</v>
      </c>
    </row>
    <row r="26" spans="1:36">
      <c r="A26" s="174">
        <f t="shared" si="14"/>
        <v>85</v>
      </c>
      <c r="B26" s="174">
        <f t="shared" si="5"/>
        <v>21</v>
      </c>
      <c r="C26" s="183">
        <v>105.17</v>
      </c>
      <c r="D26" s="65">
        <v>0.06</v>
      </c>
      <c r="E26" s="65">
        <v>0.05</v>
      </c>
      <c r="F26" s="66">
        <v>0</v>
      </c>
      <c r="G26" s="66">
        <v>0</v>
      </c>
      <c r="H26" s="66">
        <v>60</v>
      </c>
      <c r="I26" s="65">
        <v>2.5000000000000001E-2</v>
      </c>
      <c r="J26" s="65">
        <v>6.25E-2</v>
      </c>
      <c r="K26" s="66">
        <v>500000</v>
      </c>
      <c r="L26" s="176">
        <v>18500</v>
      </c>
      <c r="M26" s="66">
        <v>283335.28586171014</v>
      </c>
      <c r="N26" s="65">
        <f t="shared" si="6"/>
        <v>6.25E-2</v>
      </c>
      <c r="O26" s="174">
        <f t="shared" si="7"/>
        <v>0.10517</v>
      </c>
      <c r="Q26" s="164">
        <f t="shared" si="15"/>
        <v>0.11268020071642701</v>
      </c>
      <c r="R26" s="164">
        <f t="shared" si="0"/>
        <v>1.1850576709346628E-2</v>
      </c>
      <c r="S26" s="164">
        <f t="shared" si="1"/>
        <v>6.0497774404248226E-3</v>
      </c>
      <c r="T26" s="164">
        <f t="shared" si="16"/>
        <v>9.4779846566655557E-2</v>
      </c>
      <c r="U26" s="164">
        <f t="shared" si="8"/>
        <v>0.29745496716483116</v>
      </c>
      <c r="V26" s="164">
        <f t="shared" si="9"/>
        <v>0.28857370552593675</v>
      </c>
      <c r="W26" s="164">
        <f t="shared" si="10"/>
        <v>0.2799576161551352</v>
      </c>
      <c r="Y26" s="66">
        <f t="shared" si="2"/>
        <v>5925.2883546733137</v>
      </c>
      <c r="Z26" s="66">
        <f t="shared" si="3"/>
        <v>1714.1154204824923</v>
      </c>
      <c r="AA26" s="66">
        <v>0</v>
      </c>
      <c r="AB26" s="66">
        <f t="shared" si="11"/>
        <v>104.22918566269499</v>
      </c>
      <c r="AC26" s="66">
        <f t="shared" si="12"/>
        <v>0</v>
      </c>
      <c r="AD26" s="66">
        <f t="shared" si="13"/>
        <v>6.7608120429856209</v>
      </c>
      <c r="AE26" s="66">
        <f t="shared" si="4"/>
        <v>52.114592831347494</v>
      </c>
      <c r="AF26" s="66"/>
      <c r="AG26" s="66"/>
      <c r="AH26" s="66">
        <f>(SUMPRODUCT(V27:$V$40,Y27:$Y$40)+SUMPRODUCT(W27:$W$40,Z27:$Z$40)+SUMPRODUCT(W27:$W$40,AA27:AA$40)+SUMPRODUCT(U27:$U$40,AB27:$AB$40)+SUMPRODUCT(U27:$U$40,AC27:$AC$40)+SUMPRODUCT(V27:$V$40,AD27:$AD$40)+SUMPRODUCT(U27:$U$40,AE27:$AE$40)-$AG$6*SUMPRODUCT(U27:$U$40,Q27:$Q$40))/(Q27*U27)</f>
        <v>291381.14443129161</v>
      </c>
      <c r="AJ26" s="1">
        <f>+'Solution to Exercise 18.4'!AD26+'Solution to Exercise 18.4'!AI26+'Solution to Exercise 18.4'!AO26</f>
        <v>304311.81953621859</v>
      </c>
    </row>
    <row r="27" spans="1:36">
      <c r="A27" s="174">
        <f t="shared" si="14"/>
        <v>86</v>
      </c>
      <c r="B27" s="174">
        <f t="shared" si="5"/>
        <v>22</v>
      </c>
      <c r="C27" s="183">
        <v>117.72</v>
      </c>
      <c r="D27" s="65">
        <v>0.06</v>
      </c>
      <c r="E27" s="65">
        <v>0.05</v>
      </c>
      <c r="F27" s="66">
        <v>0</v>
      </c>
      <c r="G27" s="66">
        <v>0</v>
      </c>
      <c r="H27" s="66">
        <v>60</v>
      </c>
      <c r="I27" s="65">
        <v>2.5000000000000001E-2</v>
      </c>
      <c r="J27" s="65">
        <v>6.25E-2</v>
      </c>
      <c r="K27" s="66">
        <v>500000</v>
      </c>
      <c r="L27" s="176">
        <v>18500</v>
      </c>
      <c r="M27" s="66">
        <v>294945.6440452789</v>
      </c>
      <c r="N27" s="65">
        <f t="shared" si="6"/>
        <v>6.25E-2</v>
      </c>
      <c r="O27" s="174">
        <f t="shared" si="7"/>
        <v>0.11772000000000001</v>
      </c>
      <c r="Q27" s="164">
        <f t="shared" si="15"/>
        <v>9.4779846566655557E-2</v>
      </c>
      <c r="R27" s="164">
        <f t="shared" si="0"/>
        <v>1.1157483537826692E-2</v>
      </c>
      <c r="S27" s="164">
        <f t="shared" si="1"/>
        <v>5.0173417817297311E-3</v>
      </c>
      <c r="T27" s="164">
        <f t="shared" si="16"/>
        <v>7.860502124709913E-2</v>
      </c>
      <c r="U27" s="164">
        <f t="shared" si="8"/>
        <v>0.2799576161551352</v>
      </c>
      <c r="V27" s="164">
        <f t="shared" si="9"/>
        <v>0.27159878167146984</v>
      </c>
      <c r="W27" s="164">
        <f t="shared" si="10"/>
        <v>0.2634895210871861</v>
      </c>
      <c r="Y27" s="66">
        <f t="shared" si="2"/>
        <v>5578.7417689133463</v>
      </c>
      <c r="Z27" s="66">
        <f t="shared" si="3"/>
        <v>1479.8431032075628</v>
      </c>
      <c r="AA27" s="66">
        <v>0</v>
      </c>
      <c r="AB27" s="66">
        <f t="shared" si="11"/>
        <v>87.671358074156387</v>
      </c>
      <c r="AC27" s="66">
        <f t="shared" si="12"/>
        <v>0</v>
      </c>
      <c r="AD27" s="66">
        <f t="shared" si="13"/>
        <v>5.6867907939993332</v>
      </c>
      <c r="AE27" s="66">
        <f t="shared" si="4"/>
        <v>43.835679037078194</v>
      </c>
      <c r="AF27" s="66"/>
      <c r="AG27" s="66"/>
      <c r="AH27" s="66">
        <f>(SUMPRODUCT(V28:$V$40,Y28:$Y$40)+SUMPRODUCT(W28:$W$40,Z28:$Z$40)+SUMPRODUCT(W28:$W$40,AA28:AA$40)+SUMPRODUCT(U28:$U$40,AB28:$AB$40)+SUMPRODUCT(U28:$U$40,AC28:$AC$40)+SUMPRODUCT(V28:$V$40,AD28:$AD$40)+SUMPRODUCT(U28:$U$40,AE28:$AE$40)-$AG$6*SUMPRODUCT(U28:$U$40,Q28:$Q$40))/(Q28*U28)</f>
        <v>303164.80893941515</v>
      </c>
      <c r="AJ27" s="1">
        <f>+'Solution to Exercise 18.4'!AD27+'Solution to Exercise 18.4'!AI27+'Solution to Exercise 18.4'!AO27</f>
        <v>315807.16926957847</v>
      </c>
    </row>
    <row r="28" spans="1:36">
      <c r="A28" s="174">
        <f t="shared" si="14"/>
        <v>87</v>
      </c>
      <c r="B28" s="174">
        <f t="shared" si="5"/>
        <v>23</v>
      </c>
      <c r="C28" s="183">
        <v>131.44</v>
      </c>
      <c r="D28" s="65">
        <v>0.06</v>
      </c>
      <c r="E28" s="65">
        <v>0.05</v>
      </c>
      <c r="F28" s="66">
        <v>0</v>
      </c>
      <c r="G28" s="66">
        <v>0</v>
      </c>
      <c r="H28" s="66">
        <v>60</v>
      </c>
      <c r="I28" s="65">
        <v>2.5000000000000001E-2</v>
      </c>
      <c r="J28" s="65">
        <v>6.25E-2</v>
      </c>
      <c r="K28" s="66">
        <v>500000</v>
      </c>
      <c r="L28" s="176">
        <v>18500</v>
      </c>
      <c r="M28" s="66">
        <v>305914.4317073907</v>
      </c>
      <c r="N28" s="65">
        <f t="shared" si="6"/>
        <v>6.25E-2</v>
      </c>
      <c r="O28" s="174">
        <f t="shared" si="7"/>
        <v>0.13144</v>
      </c>
      <c r="Q28" s="164">
        <f t="shared" si="15"/>
        <v>7.860502124709913E-2</v>
      </c>
      <c r="R28" s="164">
        <f t="shared" si="0"/>
        <v>1.033184399271871E-2</v>
      </c>
      <c r="S28" s="164">
        <f t="shared" si="1"/>
        <v>4.0963906352628251E-3</v>
      </c>
      <c r="T28" s="164">
        <f t="shared" si="16"/>
        <v>6.4176786619117604E-2</v>
      </c>
      <c r="U28" s="164">
        <f t="shared" si="8"/>
        <v>0.2634895210871861</v>
      </c>
      <c r="V28" s="164">
        <f t="shared" si="9"/>
        <v>0.25562238274961863</v>
      </c>
      <c r="W28" s="164">
        <f t="shared" si="10"/>
        <v>0.2479901374938222</v>
      </c>
      <c r="Y28" s="66">
        <f t="shared" si="2"/>
        <v>5165.921996359355</v>
      </c>
      <c r="Z28" s="66">
        <f t="shared" si="3"/>
        <v>1253.1450132379043</v>
      </c>
      <c r="AA28" s="66">
        <v>0</v>
      </c>
      <c r="AB28" s="66">
        <f t="shared" si="11"/>
        <v>72.709644653566698</v>
      </c>
      <c r="AC28" s="66">
        <f t="shared" si="12"/>
        <v>0</v>
      </c>
      <c r="AD28" s="66">
        <f t="shared" si="13"/>
        <v>4.7163012748259474</v>
      </c>
      <c r="AE28" s="66">
        <f t="shared" si="4"/>
        <v>36.354822326783349</v>
      </c>
      <c r="AF28" s="66"/>
      <c r="AG28" s="66"/>
      <c r="AH28" s="66">
        <f>(SUMPRODUCT(V29:$V$40,Y29:$Y$40)+SUMPRODUCT(W29:$W$40,Z29:$Z$40)+SUMPRODUCT(W29:$W$40,AA29:AA$40)+SUMPRODUCT(U29:$U$40,AB29:$AB$40)+SUMPRODUCT(U29:$U$40,AC29:$AC$40)+SUMPRODUCT(V29:$V$40,AD29:$AD$40)+SUMPRODUCT(U29:$U$40,AE29:$AE$40)-$AG$6*SUMPRODUCT(U29:$U$40,Q29:$Q$40))/(Q29*U29)</f>
        <v>314224.99554976291</v>
      </c>
      <c r="AJ28" s="1">
        <f>+'Solution to Exercise 18.4'!AD28+'Solution to Exercise 18.4'!AI28+'Solution to Exercise 18.4'!AO28</f>
        <v>326544.30733740743</v>
      </c>
    </row>
    <row r="29" spans="1:36">
      <c r="A29" s="174">
        <f t="shared" si="14"/>
        <v>88</v>
      </c>
      <c r="B29" s="174">
        <f t="shared" si="5"/>
        <v>24</v>
      </c>
      <c r="C29" s="183">
        <v>146.19999999999999</v>
      </c>
      <c r="D29" s="65">
        <v>0.06</v>
      </c>
      <c r="E29" s="65">
        <v>0.05</v>
      </c>
      <c r="F29" s="66">
        <v>0</v>
      </c>
      <c r="G29" s="66">
        <v>0</v>
      </c>
      <c r="H29" s="66">
        <v>60</v>
      </c>
      <c r="I29" s="65">
        <v>2.5000000000000001E-2</v>
      </c>
      <c r="J29" s="65">
        <v>6.25E-2</v>
      </c>
      <c r="K29" s="66">
        <v>500000</v>
      </c>
      <c r="L29" s="176">
        <v>18500</v>
      </c>
      <c r="M29" s="66">
        <v>316250.95861457026</v>
      </c>
      <c r="N29" s="65">
        <f t="shared" si="6"/>
        <v>6.25E-2</v>
      </c>
      <c r="O29" s="174">
        <f t="shared" si="7"/>
        <v>0.1462</v>
      </c>
      <c r="Q29" s="164">
        <f t="shared" si="15"/>
        <v>6.4176786619117604E-2</v>
      </c>
      <c r="R29" s="164">
        <f t="shared" si="0"/>
        <v>9.3826462037149942E-3</v>
      </c>
      <c r="S29" s="164">
        <f t="shared" si="1"/>
        <v>3.2876484249241564E-3</v>
      </c>
      <c r="T29" s="164">
        <f t="shared" si="16"/>
        <v>5.1506491990478451E-2</v>
      </c>
      <c r="U29" s="164">
        <f t="shared" si="8"/>
        <v>0.2479901374938222</v>
      </c>
      <c r="V29" s="164">
        <f t="shared" si="9"/>
        <v>0.24058577199964107</v>
      </c>
      <c r="W29" s="164">
        <f t="shared" si="10"/>
        <v>0.23340248234712679</v>
      </c>
      <c r="Y29" s="66">
        <f t="shared" si="2"/>
        <v>4691.323101857497</v>
      </c>
      <c r="Z29" s="66">
        <f t="shared" si="3"/>
        <v>1039.7219659699465</v>
      </c>
      <c r="AA29" s="66">
        <v>0</v>
      </c>
      <c r="AB29" s="66">
        <f t="shared" si="11"/>
        <v>59.363527622683783</v>
      </c>
      <c r="AC29" s="66">
        <f t="shared" si="12"/>
        <v>0</v>
      </c>
      <c r="AD29" s="66">
        <f t="shared" si="13"/>
        <v>3.8506071971470561</v>
      </c>
      <c r="AE29" s="66">
        <f t="shared" si="4"/>
        <v>29.681763811341892</v>
      </c>
      <c r="AF29" s="66"/>
      <c r="AG29" s="66"/>
      <c r="AH29" s="66">
        <f>(SUMPRODUCT(V30:$V$40,Y30:$Y$40)+SUMPRODUCT(W30:$W$40,Z30:$Z$40)+SUMPRODUCT(W30:$W$40,AA30:AA$40)+SUMPRODUCT(U30:$U$40,AB30:$AB$40)+SUMPRODUCT(U30:$U$40,AC30:$AC$40)+SUMPRODUCT(V30:$V$40,AD30:$AD$40)+SUMPRODUCT(U30:$U$40,AE30:$AE$40)-$AG$6*SUMPRODUCT(U30:$U$40,Q30:$Q$40))/(Q30*U30)</f>
        <v>324498.71540642955</v>
      </c>
      <c r="AJ29" s="1">
        <f>+'Solution to Exercise 18.4'!AD29+'Solution to Exercise 18.4'!AI29+'Solution to Exercise 18.4'!AO29</f>
        <v>336455.44621346163</v>
      </c>
    </row>
    <row r="30" spans="1:36">
      <c r="A30" s="174">
        <f t="shared" si="14"/>
        <v>89</v>
      </c>
      <c r="B30" s="174">
        <f t="shared" si="5"/>
        <v>25</v>
      </c>
      <c r="C30" s="183">
        <v>160.25</v>
      </c>
      <c r="D30" s="65">
        <v>0.06</v>
      </c>
      <c r="E30" s="65">
        <v>0.05</v>
      </c>
      <c r="F30" s="66">
        <v>0</v>
      </c>
      <c r="G30" s="66">
        <v>0</v>
      </c>
      <c r="H30" s="66">
        <v>60</v>
      </c>
      <c r="I30" s="65">
        <v>2.5000000000000001E-2</v>
      </c>
      <c r="J30" s="65">
        <v>6.25E-2</v>
      </c>
      <c r="K30" s="66">
        <v>500000</v>
      </c>
      <c r="L30" s="176">
        <v>18500</v>
      </c>
      <c r="M30" s="66">
        <v>325997.78709028702</v>
      </c>
      <c r="N30" s="65">
        <f t="shared" si="6"/>
        <v>6.25E-2</v>
      </c>
      <c r="O30" s="174">
        <f t="shared" si="7"/>
        <v>0.16025</v>
      </c>
      <c r="Q30" s="164">
        <f t="shared" si="15"/>
        <v>5.1506491990478451E-2</v>
      </c>
      <c r="R30" s="164">
        <f t="shared" si="0"/>
        <v>8.2539153414741724E-3</v>
      </c>
      <c r="S30" s="164">
        <f t="shared" si="1"/>
        <v>2.5951545989402569E-3</v>
      </c>
      <c r="T30" s="164">
        <f t="shared" si="16"/>
        <v>4.0657422050064028E-2</v>
      </c>
      <c r="U30" s="164">
        <f t="shared" si="8"/>
        <v>0.23340248234712679</v>
      </c>
      <c r="V30" s="164">
        <f t="shared" si="9"/>
        <v>0.22643366776436807</v>
      </c>
      <c r="W30" s="164">
        <f t="shared" si="10"/>
        <v>0.21967292456200169</v>
      </c>
      <c r="Y30" s="66">
        <f t="shared" si="2"/>
        <v>4126.9576707370861</v>
      </c>
      <c r="Z30" s="66">
        <f t="shared" si="3"/>
        <v>846.01465641170512</v>
      </c>
      <c r="AA30" s="66">
        <v>0</v>
      </c>
      <c r="AB30" s="66">
        <f t="shared" si="11"/>
        <v>47.643505091192566</v>
      </c>
      <c r="AC30" s="66">
        <f t="shared" si="12"/>
        <v>0</v>
      </c>
      <c r="AD30" s="66">
        <f t="shared" si="13"/>
        <v>3.0903895194287072</v>
      </c>
      <c r="AE30" s="66">
        <f t="shared" si="4"/>
        <v>23.821752545596283</v>
      </c>
      <c r="AF30" s="66"/>
      <c r="AG30" s="66"/>
      <c r="AH30" s="66">
        <f>(SUMPRODUCT(V31:$V$40,Y31:$Y$40)+SUMPRODUCT(W31:$W$40,Z31:$Z$40)+SUMPRODUCT(W31:$W$40,AA31:AA$40)+SUMPRODUCT(U31:$U$40,AB31:$AB$40)+SUMPRODUCT(U31:$U$40,AC31:$AC$40)+SUMPRODUCT(V31:$V$40,AD31:$AD$40)+SUMPRODUCT(U31:$U$40,AE31:$AE$40)-$AG$6*SUMPRODUCT(U31:$U$40,Q31:$Q$40))/(Q31*U31)</f>
        <v>334298.7233019569</v>
      </c>
      <c r="AJ30" s="1">
        <f>+'Solution to Exercise 18.4'!AD30+'Solution to Exercise 18.4'!AI30+'Solution to Exercise 18.4'!AO30</f>
        <v>345850.57074805454</v>
      </c>
    </row>
    <row r="31" spans="1:36">
      <c r="A31" s="174">
        <f t="shared" si="14"/>
        <v>90</v>
      </c>
      <c r="B31" s="174">
        <f t="shared" si="5"/>
        <v>26</v>
      </c>
      <c r="C31" s="183">
        <v>175.88</v>
      </c>
      <c r="D31" s="65">
        <v>0.06</v>
      </c>
      <c r="E31" s="65">
        <v>0.05</v>
      </c>
      <c r="F31" s="66">
        <v>0</v>
      </c>
      <c r="G31" s="66">
        <v>0</v>
      </c>
      <c r="H31" s="66">
        <v>60</v>
      </c>
      <c r="I31" s="65">
        <v>2.5000000000000001E-2</v>
      </c>
      <c r="J31" s="65">
        <v>6.25E-2</v>
      </c>
      <c r="K31" s="66">
        <v>500000</v>
      </c>
      <c r="L31" s="176">
        <v>18500</v>
      </c>
      <c r="M31" s="66">
        <v>335361.67494534061</v>
      </c>
      <c r="N31" s="65">
        <f t="shared" si="6"/>
        <v>6.25E-2</v>
      </c>
      <c r="O31" s="174">
        <f t="shared" si="7"/>
        <v>0.17588000000000001</v>
      </c>
      <c r="Q31" s="164">
        <f t="shared" si="15"/>
        <v>4.0657422050064028E-2</v>
      </c>
      <c r="R31" s="164">
        <f t="shared" si="0"/>
        <v>7.1508273901652614E-3</v>
      </c>
      <c r="S31" s="164">
        <f t="shared" si="1"/>
        <v>2.0103956795939262E-3</v>
      </c>
      <c r="T31" s="164">
        <f t="shared" si="16"/>
        <v>3.149619898030484E-2</v>
      </c>
      <c r="U31" s="164">
        <f t="shared" si="8"/>
        <v>0.21967292456200169</v>
      </c>
      <c r="V31" s="164">
        <f t="shared" si="9"/>
        <v>0.21311404024881703</v>
      </c>
      <c r="W31" s="164">
        <f t="shared" si="10"/>
        <v>0.20675098782306042</v>
      </c>
      <c r="Y31" s="66">
        <f t="shared" si="2"/>
        <v>3575.4136950826305</v>
      </c>
      <c r="Z31" s="66">
        <f t="shared" si="3"/>
        <v>674.2096624114954</v>
      </c>
      <c r="AA31" s="66">
        <v>0</v>
      </c>
      <c r="AB31" s="66">
        <f t="shared" si="11"/>
        <v>37.608115396309223</v>
      </c>
      <c r="AC31" s="66">
        <f t="shared" si="12"/>
        <v>0</v>
      </c>
      <c r="AD31" s="66">
        <f t="shared" si="13"/>
        <v>2.4394453230038415</v>
      </c>
      <c r="AE31" s="66">
        <f t="shared" si="4"/>
        <v>18.804057698154612</v>
      </c>
      <c r="AF31" s="66"/>
      <c r="AG31" s="66"/>
      <c r="AH31" s="66">
        <f>(SUMPRODUCT(V32:$V$40,Y32:$Y$40)+SUMPRODUCT(W32:$W$40,Z32:$Z$40)+SUMPRODUCT(W32:$W$40,AA32:AA$40)+SUMPRODUCT(U32:$U$40,AB32:$AB$40)+SUMPRODUCT(U32:$U$40,AC32:$AC$40)+SUMPRODUCT(V32:$V$40,AD32:$AD$40)+SUMPRODUCT(U32:$U$40,AE32:$AE$40)-$AG$6*SUMPRODUCT(U32:$U$40,Q32:$Q$40))/(Q32*U32)</f>
        <v>343478.44042205124</v>
      </c>
      <c r="AJ31" s="1">
        <f>+'Solution to Exercise 18.4'!AD31+'Solution to Exercise 18.4'!AI31+'Solution to Exercise 18.4'!AO31</f>
        <v>354567.6428952298</v>
      </c>
    </row>
    <row r="32" spans="1:36">
      <c r="A32" s="174">
        <f t="shared" si="14"/>
        <v>91</v>
      </c>
      <c r="B32" s="174">
        <f t="shared" si="5"/>
        <v>27</v>
      </c>
      <c r="C32" s="183">
        <v>189.42999999999998</v>
      </c>
      <c r="D32" s="65">
        <v>0.06</v>
      </c>
      <c r="E32" s="65">
        <v>0.05</v>
      </c>
      <c r="F32" s="66">
        <v>0</v>
      </c>
      <c r="G32" s="66">
        <v>0</v>
      </c>
      <c r="H32" s="66">
        <v>60</v>
      </c>
      <c r="I32" s="65">
        <v>2.5000000000000001E-2</v>
      </c>
      <c r="J32" s="65">
        <v>6.25E-2</v>
      </c>
      <c r="K32" s="66">
        <v>500000</v>
      </c>
      <c r="L32" s="176">
        <v>18500</v>
      </c>
      <c r="M32" s="66">
        <v>344627.33508047025</v>
      </c>
      <c r="N32" s="65">
        <f t="shared" si="6"/>
        <v>6.25E-2</v>
      </c>
      <c r="O32" s="174">
        <f t="shared" si="7"/>
        <v>0.18942999999999999</v>
      </c>
      <c r="Q32" s="164">
        <f t="shared" si="15"/>
        <v>3.149619898030484E-2</v>
      </c>
      <c r="R32" s="164">
        <f t="shared" si="0"/>
        <v>5.9663249728391455E-3</v>
      </c>
      <c r="S32" s="164">
        <f t="shared" si="1"/>
        <v>1.5317924404479417E-3</v>
      </c>
      <c r="T32" s="164">
        <f t="shared" si="16"/>
        <v>2.3998081567017753E-2</v>
      </c>
      <c r="U32" s="164">
        <f t="shared" si="8"/>
        <v>0.20675098782306042</v>
      </c>
      <c r="V32" s="164">
        <f t="shared" si="9"/>
        <v>0.20057792023418072</v>
      </c>
      <c r="W32" s="164">
        <f t="shared" si="10"/>
        <v>0.19458916500993922</v>
      </c>
      <c r="Y32" s="66">
        <f t="shared" si="2"/>
        <v>2983.1624864195728</v>
      </c>
      <c r="Z32" s="66">
        <f t="shared" si="3"/>
        <v>527.89754664798409</v>
      </c>
      <c r="AA32" s="66">
        <v>0</v>
      </c>
      <c r="AB32" s="66">
        <f t="shared" si="11"/>
        <v>29.133984056781976</v>
      </c>
      <c r="AC32" s="66">
        <f t="shared" si="12"/>
        <v>0</v>
      </c>
      <c r="AD32" s="66">
        <f t="shared" si="13"/>
        <v>1.8897719388182903</v>
      </c>
      <c r="AE32" s="66">
        <f t="shared" si="4"/>
        <v>14.566992028390988</v>
      </c>
      <c r="AF32" s="66"/>
      <c r="AG32" s="66"/>
      <c r="AH32" s="66">
        <f>(SUMPRODUCT(V33:$V$40,Y33:$Y$40)+SUMPRODUCT(W33:$W$40,Z33:$Z$40)+SUMPRODUCT(W33:$W$40,AA33:AA$40)+SUMPRODUCT(U33:$U$40,AB33:$AB$40)+SUMPRODUCT(U33:$U$40,AC33:$AC$40)+SUMPRODUCT(V33:$V$40,AD33:$AD$40)+SUMPRODUCT(U33:$U$40,AE33:$AE$40)-$AG$6*SUMPRODUCT(U33:$U$40,Q33:$Q$40))/(Q33*U33)</f>
        <v>352622.05233259877</v>
      </c>
      <c r="AJ32" s="1">
        <f>+'Solution to Exercise 18.4'!AD32+'Solution to Exercise 18.4'!AI32+'Solution to Exercise 18.4'!AO32</f>
        <v>363179.75871899078</v>
      </c>
    </row>
    <row r="33" spans="1:36">
      <c r="A33" s="174">
        <f t="shared" si="14"/>
        <v>92</v>
      </c>
      <c r="B33" s="174">
        <f t="shared" si="5"/>
        <v>28</v>
      </c>
      <c r="C33" s="183">
        <v>203.55</v>
      </c>
      <c r="D33" s="65">
        <v>0.06</v>
      </c>
      <c r="E33" s="65">
        <v>0.05</v>
      </c>
      <c r="F33" s="66">
        <v>0</v>
      </c>
      <c r="G33" s="66">
        <v>0</v>
      </c>
      <c r="H33" s="66">
        <v>60</v>
      </c>
      <c r="I33" s="65">
        <v>2.5000000000000001E-2</v>
      </c>
      <c r="J33" s="65">
        <v>6.25E-2</v>
      </c>
      <c r="K33" s="66">
        <v>500000</v>
      </c>
      <c r="L33" s="176">
        <v>18500</v>
      </c>
      <c r="M33" s="66">
        <v>353984.47706528776</v>
      </c>
      <c r="N33" s="65">
        <f t="shared" si="6"/>
        <v>6.25E-2</v>
      </c>
      <c r="O33" s="174">
        <f t="shared" si="7"/>
        <v>0.20355000000000001</v>
      </c>
      <c r="Q33" s="164">
        <f t="shared" si="15"/>
        <v>2.3998081567017753E-2</v>
      </c>
      <c r="R33" s="164">
        <f t="shared" si="0"/>
        <v>4.884809502966464E-3</v>
      </c>
      <c r="S33" s="164">
        <f t="shared" si="1"/>
        <v>1.1467963238430774E-3</v>
      </c>
      <c r="T33" s="164">
        <f t="shared" si="16"/>
        <v>1.7966475740208213E-2</v>
      </c>
      <c r="U33" s="164">
        <f t="shared" si="8"/>
        <v>0.19458916500993922</v>
      </c>
      <c r="V33" s="164">
        <f t="shared" si="9"/>
        <v>0.1887792190439348</v>
      </c>
      <c r="W33" s="164">
        <f t="shared" si="10"/>
        <v>0.18314274353876633</v>
      </c>
      <c r="Y33" s="66">
        <f t="shared" si="2"/>
        <v>2442.4047514832318</v>
      </c>
      <c r="Z33" s="66">
        <f t="shared" si="3"/>
        <v>405.94809699598613</v>
      </c>
      <c r="AA33" s="66">
        <v>0</v>
      </c>
      <c r="AB33" s="66">
        <f t="shared" si="11"/>
        <v>22.198225449491421</v>
      </c>
      <c r="AC33" s="66">
        <f t="shared" si="12"/>
        <v>0</v>
      </c>
      <c r="AD33" s="66">
        <f t="shared" si="13"/>
        <v>1.4398848940210651</v>
      </c>
      <c r="AE33" s="66">
        <f t="shared" si="4"/>
        <v>11.09911272474571</v>
      </c>
      <c r="AF33" s="66"/>
      <c r="AG33" s="66"/>
      <c r="AH33" s="66">
        <f>(SUMPRODUCT(V34:$V$40,Y34:$Y$40)+SUMPRODUCT(W34:$W$40,Z34:$Z$40)+SUMPRODUCT(W34:$W$40,AA34:AA$40)+SUMPRODUCT(U34:$U$40,AB34:$AB$40)+SUMPRODUCT(U34:$U$40,AC34:$AC$40)+SUMPRODUCT(V34:$V$40,AD34:$AD$40)+SUMPRODUCT(U34:$U$40,AE34:$AE$40)-$AG$6*SUMPRODUCT(U34:$U$40,Q34:$Q$40))/(Q34*U34)</f>
        <v>361922.50759243319</v>
      </c>
      <c r="AJ33" s="1">
        <f>+'Solution to Exercise 18.4'!AD33+'Solution to Exercise 18.4'!AI33+'Solution to Exercise 18.4'!AO33</f>
        <v>371857.53910891456</v>
      </c>
    </row>
    <row r="34" spans="1:36">
      <c r="A34" s="174">
        <f t="shared" si="14"/>
        <v>93</v>
      </c>
      <c r="B34" s="174">
        <f t="shared" si="5"/>
        <v>29</v>
      </c>
      <c r="C34" s="183">
        <v>218.39000000000001</v>
      </c>
      <c r="D34" s="65">
        <v>0.06</v>
      </c>
      <c r="E34" s="65">
        <v>0.05</v>
      </c>
      <c r="F34" s="66">
        <v>0</v>
      </c>
      <c r="G34" s="66">
        <v>0</v>
      </c>
      <c r="H34" s="66">
        <v>60</v>
      </c>
      <c r="I34" s="65">
        <v>2.5000000000000001E-2</v>
      </c>
      <c r="J34" s="65">
        <v>6.25E-2</v>
      </c>
      <c r="K34" s="66">
        <v>500000</v>
      </c>
      <c r="L34" s="176">
        <v>18500</v>
      </c>
      <c r="M34" s="66">
        <v>363702.08731868747</v>
      </c>
      <c r="N34" s="65">
        <f t="shared" si="6"/>
        <v>6.25E-2</v>
      </c>
      <c r="O34" s="174">
        <f t="shared" si="7"/>
        <v>0.21839000000000003</v>
      </c>
      <c r="Q34" s="164">
        <f t="shared" si="15"/>
        <v>1.7966475740208213E-2</v>
      </c>
      <c r="R34" s="164">
        <f t="shared" si="0"/>
        <v>3.9236986369040718E-3</v>
      </c>
      <c r="S34" s="164">
        <f t="shared" si="1"/>
        <v>8.4256662619824852E-4</v>
      </c>
      <c r="T34" s="164">
        <f t="shared" si="16"/>
        <v>1.3200210477105893E-2</v>
      </c>
      <c r="U34" s="164">
        <f t="shared" si="8"/>
        <v>0.18314274353876633</v>
      </c>
      <c r="V34" s="164">
        <f t="shared" si="9"/>
        <v>0.17767455910017393</v>
      </c>
      <c r="W34" s="164">
        <f t="shared" si="10"/>
        <v>0.17236964097766244</v>
      </c>
      <c r="Y34" s="66">
        <f t="shared" si="2"/>
        <v>1961.849318452036</v>
      </c>
      <c r="Z34" s="66">
        <f t="shared" si="3"/>
        <v>306.4432406533673</v>
      </c>
      <c r="AA34" s="66">
        <v>0</v>
      </c>
      <c r="AB34" s="66">
        <f t="shared" si="11"/>
        <v>16.618990059692596</v>
      </c>
      <c r="AC34" s="66">
        <f t="shared" si="12"/>
        <v>0</v>
      </c>
      <c r="AD34" s="66">
        <f t="shared" si="13"/>
        <v>1.0779885444124928</v>
      </c>
      <c r="AE34" s="66">
        <f t="shared" si="4"/>
        <v>8.309495029846298</v>
      </c>
      <c r="AF34" s="66"/>
      <c r="AG34" s="66"/>
      <c r="AH34" s="66">
        <f>(SUMPRODUCT(V35:$V$40,Y35:$Y$40)+SUMPRODUCT(W35:$W$40,Z35:$Z$40)+SUMPRODUCT(W35:$W$40,AA35:AA$40)+SUMPRODUCT(U35:$U$40,AB35:$AB$40)+SUMPRODUCT(U35:$U$40,AC35:$AC$40)+SUMPRODUCT(V35:$V$40,AD35:$AD$40)+SUMPRODUCT(U35:$U$40,AE35:$AE$40)-$AG$6*SUMPRODUCT(U35:$U$40,Q35:$Q$40))/(Q35*U35)</f>
        <v>371642.64048688411</v>
      </c>
      <c r="AJ34" s="1">
        <f>+'Solution to Exercise 18.4'!AD34+'Solution to Exercise 18.4'!AI34+'Solution to Exercise 18.4'!AO34</f>
        <v>380831.47051442467</v>
      </c>
    </row>
    <row r="35" spans="1:36">
      <c r="A35" s="174">
        <f t="shared" si="14"/>
        <v>94</v>
      </c>
      <c r="B35" s="174">
        <f t="shared" si="5"/>
        <v>30</v>
      </c>
      <c r="C35" s="183">
        <v>233.94</v>
      </c>
      <c r="D35" s="65">
        <v>0.06</v>
      </c>
      <c r="E35" s="65">
        <v>0.05</v>
      </c>
      <c r="F35" s="66">
        <v>0</v>
      </c>
      <c r="G35" s="66">
        <v>0</v>
      </c>
      <c r="H35" s="66">
        <v>60</v>
      </c>
      <c r="I35" s="65">
        <v>2.5000000000000001E-2</v>
      </c>
      <c r="J35" s="65">
        <v>6.25E-2</v>
      </c>
      <c r="K35" s="66">
        <v>500000</v>
      </c>
      <c r="L35" s="176">
        <v>18500</v>
      </c>
      <c r="M35" s="66">
        <v>374213.09072102146</v>
      </c>
      <c r="N35" s="65">
        <f t="shared" si="6"/>
        <v>6.25E-2</v>
      </c>
      <c r="O35" s="174">
        <f t="shared" si="7"/>
        <v>0.23394000000000001</v>
      </c>
      <c r="Q35" s="164">
        <f t="shared" si="15"/>
        <v>1.3200210477105893E-2</v>
      </c>
      <c r="R35" s="164">
        <f t="shared" si="0"/>
        <v>3.0880572390141526E-3</v>
      </c>
      <c r="S35" s="164">
        <f t="shared" si="1"/>
        <v>6.0672919428550443E-4</v>
      </c>
      <c r="T35" s="164">
        <f t="shared" si="16"/>
        <v>9.5054240438062366E-3</v>
      </c>
      <c r="U35" s="164">
        <f t="shared" si="8"/>
        <v>0.17236964097766244</v>
      </c>
      <c r="V35" s="164">
        <f t="shared" si="9"/>
        <v>0.16722311444722252</v>
      </c>
      <c r="W35" s="164">
        <f t="shared" si="10"/>
        <v>0.1622302503319176</v>
      </c>
      <c r="Y35" s="66">
        <f t="shared" si="2"/>
        <v>1544.0286195070762</v>
      </c>
      <c r="Z35" s="66">
        <f t="shared" si="3"/>
        <v>227.04600702425373</v>
      </c>
      <c r="AA35" s="66">
        <v>0</v>
      </c>
      <c r="AB35" s="66">
        <f t="shared" si="11"/>
        <v>12.210194691322952</v>
      </c>
      <c r="AC35" s="66">
        <f t="shared" si="12"/>
        <v>0</v>
      </c>
      <c r="AD35" s="66">
        <f t="shared" si="13"/>
        <v>0.79201262862635358</v>
      </c>
      <c r="AE35" s="66">
        <f t="shared" si="4"/>
        <v>6.1050973456614761</v>
      </c>
      <c r="AF35" s="66"/>
      <c r="AG35" s="66"/>
      <c r="AH35" s="66">
        <f>(SUMPRODUCT(V36:$V$40,Y36:$Y$40)+SUMPRODUCT(W36:$W$40,Z36:$Z$40)+SUMPRODUCT(W36:$W$40,AA36:AA$40)+SUMPRODUCT(U36:$U$40,AB36:$AB$40)+SUMPRODUCT(U36:$U$40,AC36:$AC$40)+SUMPRODUCT(V36:$V$40,AD36:$AD$40)+SUMPRODUCT(U36:$U$40,AE36:$AE$40)-$AG$6*SUMPRODUCT(U36:$U$40,Q36:$Q$40))/(Q36*U36)</f>
        <v>382199.37373543472</v>
      </c>
      <c r="AJ35" s="1">
        <f>+'Solution to Exercise 18.4'!AD35+'Solution to Exercise 18.4'!AI35+'Solution to Exercise 18.4'!AO35</f>
        <v>390473.24331359426</v>
      </c>
    </row>
    <row r="36" spans="1:36">
      <c r="A36" s="174">
        <f t="shared" si="14"/>
        <v>95</v>
      </c>
      <c r="B36" s="174">
        <f t="shared" si="5"/>
        <v>31</v>
      </c>
      <c r="C36" s="183">
        <v>249.16</v>
      </c>
      <c r="D36" s="65">
        <v>0.06</v>
      </c>
      <c r="E36" s="65">
        <v>0.05</v>
      </c>
      <c r="F36" s="66">
        <v>0</v>
      </c>
      <c r="G36" s="66">
        <v>0</v>
      </c>
      <c r="H36" s="66">
        <v>60</v>
      </c>
      <c r="I36" s="65">
        <v>2.5000000000000001E-2</v>
      </c>
      <c r="J36" s="65">
        <v>6.25E-2</v>
      </c>
      <c r="K36" s="66">
        <v>500000</v>
      </c>
      <c r="L36" s="176">
        <v>18500</v>
      </c>
      <c r="M36" s="66">
        <v>386407.21999971411</v>
      </c>
      <c r="N36" s="65">
        <f t="shared" si="6"/>
        <v>6.25E-2</v>
      </c>
      <c r="O36" s="174">
        <f t="shared" si="7"/>
        <v>0.24915999999999999</v>
      </c>
      <c r="Q36" s="164">
        <f t="shared" si="15"/>
        <v>9.5054240438062366E-3</v>
      </c>
      <c r="R36" s="164">
        <f t="shared" si="0"/>
        <v>2.3683714547547618E-3</v>
      </c>
      <c r="S36" s="164">
        <f t="shared" si="1"/>
        <v>4.2822315534308847E-4</v>
      </c>
      <c r="T36" s="164">
        <f t="shared" si="16"/>
        <v>6.7088294337083864E-3</v>
      </c>
      <c r="U36" s="164">
        <f t="shared" si="8"/>
        <v>0.1622302503319176</v>
      </c>
      <c r="V36" s="164">
        <f t="shared" si="9"/>
        <v>0.15738646065620943</v>
      </c>
      <c r="W36" s="164">
        <f t="shared" si="10"/>
        <v>0.15268729443004009</v>
      </c>
      <c r="Y36" s="66">
        <f t="shared" si="2"/>
        <v>1184.185727377381</v>
      </c>
      <c r="Z36" s="66">
        <f t="shared" si="3"/>
        <v>165.46851899562853</v>
      </c>
      <c r="AA36" s="66">
        <v>0</v>
      </c>
      <c r="AB36" s="66">
        <f t="shared" si="11"/>
        <v>8.7925172405207697</v>
      </c>
      <c r="AC36" s="66">
        <f t="shared" si="12"/>
        <v>0</v>
      </c>
      <c r="AD36" s="66">
        <f t="shared" si="13"/>
        <v>0.57032544262837415</v>
      </c>
      <c r="AE36" s="66">
        <f t="shared" si="4"/>
        <v>4.3962586202603848</v>
      </c>
      <c r="AF36" s="66"/>
      <c r="AG36" s="66"/>
      <c r="AH36" s="66">
        <f>(SUMPRODUCT(V37:$V$40,Y37:$Y$40)+SUMPRODUCT(W37:$W$40,Z37:$Z$40)+SUMPRODUCT(W37:$W$40,AA37:AA$40)+SUMPRODUCT(U37:$U$40,AB37:$AB$40)+SUMPRODUCT(U37:$U$40,AC37:$AC$40)+SUMPRODUCT(V37:$V$40,AD37:$AD$40)+SUMPRODUCT(U37:$U$40,AE37:$AE$40)-$AG$6*SUMPRODUCT(U37:$U$40,Q37:$Q$40))/(Q37*U37)</f>
        <v>394430.71239046036</v>
      </c>
      <c r="AJ36" s="1">
        <f>+'Solution to Exercise 18.4'!AD36+'Solution to Exercise 18.4'!AI36+'Solution to Exercise 18.4'!AO36</f>
        <v>401566.68233577401</v>
      </c>
    </row>
    <row r="37" spans="1:36">
      <c r="A37" s="174">
        <f t="shared" si="14"/>
        <v>96</v>
      </c>
      <c r="B37" s="174">
        <f t="shared" si="5"/>
        <v>32</v>
      </c>
      <c r="C37" s="183">
        <v>263.79000000000002</v>
      </c>
      <c r="D37" s="65">
        <v>0.06</v>
      </c>
      <c r="E37" s="65">
        <v>0.05</v>
      </c>
      <c r="F37" s="66">
        <v>0</v>
      </c>
      <c r="G37" s="66">
        <v>0</v>
      </c>
      <c r="H37" s="66">
        <v>60</v>
      </c>
      <c r="I37" s="65">
        <v>2.5000000000000001E-2</v>
      </c>
      <c r="J37" s="65">
        <v>6.25E-2</v>
      </c>
      <c r="K37" s="66">
        <v>500000</v>
      </c>
      <c r="L37" s="176">
        <v>18500</v>
      </c>
      <c r="M37" s="66">
        <v>401751.26540760626</v>
      </c>
      <c r="N37" s="65">
        <f t="shared" si="6"/>
        <v>6.25E-2</v>
      </c>
      <c r="O37" s="174">
        <f t="shared" si="7"/>
        <v>0.26379000000000002</v>
      </c>
      <c r="Q37" s="164">
        <f t="shared" si="15"/>
        <v>6.7088294337083864E-3</v>
      </c>
      <c r="R37" s="164">
        <f t="shared" si="0"/>
        <v>1.7697221163179354E-3</v>
      </c>
      <c r="S37" s="164">
        <f t="shared" si="1"/>
        <v>2.9634643904342701E-4</v>
      </c>
      <c r="T37" s="164">
        <f t="shared" si="16"/>
        <v>4.6427608783470237E-3</v>
      </c>
      <c r="U37" s="164">
        <f t="shared" si="8"/>
        <v>0.15268729443004009</v>
      </c>
      <c r="V37" s="164">
        <f t="shared" si="9"/>
        <v>0.14812843355878533</v>
      </c>
      <c r="W37" s="164">
        <f t="shared" si="10"/>
        <v>0.14370568887533186</v>
      </c>
      <c r="Y37" s="66">
        <f t="shared" si="2"/>
        <v>884.86105815896769</v>
      </c>
      <c r="Z37" s="66">
        <f t="shared" si="3"/>
        <v>119.05755688473485</v>
      </c>
      <c r="AA37" s="66">
        <v>0</v>
      </c>
      <c r="AB37" s="66">
        <f t="shared" si="11"/>
        <v>6.2056672261802577</v>
      </c>
      <c r="AC37" s="66">
        <f t="shared" si="12"/>
        <v>0</v>
      </c>
      <c r="AD37" s="66">
        <f t="shared" si="13"/>
        <v>0.40252976602250318</v>
      </c>
      <c r="AE37" s="66">
        <f t="shared" si="4"/>
        <v>3.1028336130901288</v>
      </c>
      <c r="AF37" s="66"/>
      <c r="AG37" s="66"/>
      <c r="AH37" s="66">
        <f>(SUMPRODUCT(V38:$V$40,Y38:$Y$40)+SUMPRODUCT(W38:$W$40,Z38:$Z$40)+SUMPRODUCT(W38:$W$40,AA38:AA$40)+SUMPRODUCT(U38:$U$40,AB38:$AB$40)+SUMPRODUCT(U38:$U$40,AC38:$AC$40)+SUMPRODUCT(V38:$V$40,AD38:$AD$40)+SUMPRODUCT(U38:$U$40,AE38:$AE$40)-$AG$6*SUMPRODUCT(U38:$U$40,Q38:$Q$40))/(Q38*U38)</f>
        <v>409663.06808190665</v>
      </c>
      <c r="AJ37" s="1">
        <f>+'Solution to Exercise 18.4'!AD37+'Solution to Exercise 18.4'!AI37+'Solution to Exercise 18.4'!AO37</f>
        <v>415383.2176255394</v>
      </c>
    </row>
    <row r="38" spans="1:36">
      <c r="A38" s="174">
        <f t="shared" si="14"/>
        <v>97</v>
      </c>
      <c r="B38" s="174">
        <f t="shared" si="5"/>
        <v>33</v>
      </c>
      <c r="C38" s="183">
        <v>279.25</v>
      </c>
      <c r="D38" s="65">
        <v>0.06</v>
      </c>
      <c r="E38" s="65">
        <v>0.05</v>
      </c>
      <c r="F38" s="66">
        <v>0</v>
      </c>
      <c r="G38" s="66">
        <v>0</v>
      </c>
      <c r="H38" s="66">
        <v>60</v>
      </c>
      <c r="I38" s="65">
        <v>2.5000000000000001E-2</v>
      </c>
      <c r="J38" s="65">
        <v>6.25E-2</v>
      </c>
      <c r="K38" s="66">
        <v>500000</v>
      </c>
      <c r="L38" s="176">
        <v>18500</v>
      </c>
      <c r="M38" s="66">
        <v>422504.24128399452</v>
      </c>
      <c r="N38" s="65">
        <f t="shared" si="6"/>
        <v>6.25E-2</v>
      </c>
      <c r="O38" s="174">
        <f t="shared" si="7"/>
        <v>0.27925</v>
      </c>
      <c r="Q38" s="164">
        <f t="shared" si="15"/>
        <v>4.6427608783470237E-3</v>
      </c>
      <c r="R38" s="164">
        <f t="shared" si="0"/>
        <v>1.2964909752784064E-3</v>
      </c>
      <c r="S38" s="164">
        <f t="shared" si="1"/>
        <v>2.00776194184117E-4</v>
      </c>
      <c r="T38" s="164">
        <f t="shared" si="16"/>
        <v>3.1454937088845002E-3</v>
      </c>
      <c r="U38" s="164">
        <f t="shared" si="8"/>
        <v>0.14370568887533186</v>
      </c>
      <c r="V38" s="164">
        <f t="shared" si="9"/>
        <v>0.13941499629062146</v>
      </c>
      <c r="W38" s="164">
        <f t="shared" si="10"/>
        <v>0.13525241305913588</v>
      </c>
      <c r="Y38" s="66">
        <f t="shared" si="2"/>
        <v>648.24548763920325</v>
      </c>
      <c r="Z38" s="66">
        <f t="shared" si="3"/>
        <v>84.828793591648306</v>
      </c>
      <c r="AA38" s="66">
        <v>0</v>
      </c>
      <c r="AB38" s="66">
        <f t="shared" si="11"/>
        <v>4.2945538124709968</v>
      </c>
      <c r="AC38" s="66">
        <f t="shared" si="12"/>
        <v>0</v>
      </c>
      <c r="AD38" s="66">
        <f t="shared" si="13"/>
        <v>0.2785656527008214</v>
      </c>
      <c r="AE38" s="66">
        <f t="shared" si="4"/>
        <v>2.1472769062354984</v>
      </c>
      <c r="AF38" s="66"/>
      <c r="AG38" s="66"/>
      <c r="AH38" s="66">
        <f>(SUMPRODUCT(V39:$V$40,Y39:$Y$40)+SUMPRODUCT(W39:$W$40,Z39:$Z$40)+SUMPRODUCT(W39:$W$40,AA39:AA$40)+SUMPRODUCT(U39:$U$40,AB39:$AB$40)+SUMPRODUCT(U39:$U$40,AC39:$AC$40)+SUMPRODUCT(V39:$V$40,AD39:$AD$40)+SUMPRODUCT(U39:$U$40,AE39:$AE$40)-$AG$6*SUMPRODUCT(U39:$U$40,Q39:$Q$40))/(Q39*U39)</f>
        <v>429803.23812237399</v>
      </c>
      <c r="AJ38" s="1">
        <f>+'Solution to Exercise 18.4'!AD38+'Solution to Exercise 18.4'!AI38+'Solution to Exercise 18.4'!AO38</f>
        <v>433790.44079322141</v>
      </c>
    </row>
    <row r="39" spans="1:36">
      <c r="A39" s="174">
        <f t="shared" si="14"/>
        <v>98</v>
      </c>
      <c r="B39" s="174">
        <f t="shared" si="5"/>
        <v>34</v>
      </c>
      <c r="C39" s="183">
        <v>295.62</v>
      </c>
      <c r="D39" s="65">
        <v>0.06</v>
      </c>
      <c r="E39" s="65">
        <v>0.05</v>
      </c>
      <c r="F39" s="66">
        <v>0</v>
      </c>
      <c r="G39" s="66">
        <v>0</v>
      </c>
      <c r="H39" s="66">
        <v>60</v>
      </c>
      <c r="I39" s="65">
        <v>2.5000000000000001E-2</v>
      </c>
      <c r="J39" s="65">
        <v>6.25E-2</v>
      </c>
      <c r="K39" s="66">
        <v>500000</v>
      </c>
      <c r="L39" s="176">
        <v>18500</v>
      </c>
      <c r="M39" s="66">
        <v>452731.66576521919</v>
      </c>
      <c r="N39" s="65">
        <f t="shared" si="6"/>
        <v>6.25E-2</v>
      </c>
      <c r="O39" s="174">
        <f t="shared" si="7"/>
        <v>0.29561999999999999</v>
      </c>
      <c r="Q39" s="164">
        <f t="shared" si="15"/>
        <v>3.1454937088845002E-3</v>
      </c>
      <c r="R39" s="164">
        <f t="shared" si="0"/>
        <v>9.298708502204359E-4</v>
      </c>
      <c r="S39" s="164">
        <f t="shared" si="1"/>
        <v>1.3293737151984385E-4</v>
      </c>
      <c r="T39" s="164">
        <f t="shared" si="16"/>
        <v>2.0826854871442203E-3</v>
      </c>
      <c r="U39" s="164">
        <f t="shared" si="8"/>
        <v>0.13525241305913588</v>
      </c>
      <c r="V39" s="164">
        <f t="shared" si="9"/>
        <v>0.13121411415587902</v>
      </c>
      <c r="W39" s="164">
        <f t="shared" si="10"/>
        <v>0.12729638876153965</v>
      </c>
      <c r="Y39" s="66">
        <f t="shared" si="2"/>
        <v>464.93542511021792</v>
      </c>
      <c r="Z39" s="66">
        <f t="shared" si="3"/>
        <v>60.184957650628718</v>
      </c>
      <c r="AA39" s="66">
        <v>0</v>
      </c>
      <c r="AB39" s="66">
        <f t="shared" si="11"/>
        <v>2.9095816807181629</v>
      </c>
      <c r="AC39" s="66">
        <f t="shared" si="12"/>
        <v>0</v>
      </c>
      <c r="AD39" s="66">
        <f t="shared" si="13"/>
        <v>0.18872962253307002</v>
      </c>
      <c r="AE39" s="66">
        <f t="shared" si="4"/>
        <v>1.4547908403590815</v>
      </c>
      <c r="AF39" s="66"/>
      <c r="AG39" s="66"/>
      <c r="AH39" s="66">
        <f>(SUMPRODUCT(V40:$V$40,Y40:$Y$40)+SUMPRODUCT(W40:$W$40,Z40:$Z$40)+SUMPRODUCT(W40:$W$40,AA40:AA$40)+SUMPRODUCT(U40:$U$40,AB40:$AB$40)+SUMPRODUCT(U40:$U$40,AC40:$AC$40)+SUMPRODUCT(V40:$V$40,AD40:$AD$40)+SUMPRODUCT(U40:$U$40,AE40:$AE$40)-$AG$6*SUMPRODUCT(U40:$U$40,Q40:$Q$40))/(Q40*U40)</f>
        <v>458065.96882862941</v>
      </c>
      <c r="AJ39" s="1">
        <f>+'Solution to Exercise 18.4'!AD39+'Solution to Exercise 18.4'!AI39+'Solution to Exercise 18.4'!AO39</f>
        <v>460046.2108925159</v>
      </c>
    </row>
    <row r="40" spans="1:36">
      <c r="A40" s="174">
        <f t="shared" si="14"/>
        <v>99</v>
      </c>
      <c r="B40" s="174">
        <f t="shared" si="5"/>
        <v>35</v>
      </c>
      <c r="C40" s="183">
        <v>312.91999999999996</v>
      </c>
      <c r="D40" s="65">
        <v>0.06</v>
      </c>
      <c r="E40" s="65">
        <v>0.05</v>
      </c>
      <c r="F40" s="66">
        <v>0</v>
      </c>
      <c r="G40" s="66">
        <v>0</v>
      </c>
      <c r="H40" s="66">
        <v>60</v>
      </c>
      <c r="I40" s="65">
        <v>2.5000000000000001E-2</v>
      </c>
      <c r="J40" s="65">
        <v>6.25E-2</v>
      </c>
      <c r="K40" s="66">
        <v>500000</v>
      </c>
      <c r="L40" s="176">
        <v>18500</v>
      </c>
      <c r="M40" s="66">
        <v>500000</v>
      </c>
      <c r="N40" s="65">
        <f t="shared" si="6"/>
        <v>6.25E-2</v>
      </c>
      <c r="O40" s="174">
        <f t="shared" si="7"/>
        <v>0.31291999999999998</v>
      </c>
      <c r="Q40" s="164">
        <f t="shared" si="15"/>
        <v>2.0826854871442203E-3</v>
      </c>
      <c r="R40" s="164">
        <f t="shared" si="0"/>
        <v>6.5171394263716933E-4</v>
      </c>
      <c r="S40" s="164">
        <f t="shared" si="1"/>
        <v>8.5858292670423056E-5</v>
      </c>
      <c r="T40" s="164">
        <f t="shared" si="16"/>
        <v>1.3451132518366279E-3</v>
      </c>
      <c r="U40" s="164">
        <f t="shared" si="8"/>
        <v>0.12729638876153965</v>
      </c>
      <c r="V40" s="164">
        <f t="shared" si="9"/>
        <v>0.12349563685259202</v>
      </c>
      <c r="W40" s="164">
        <f t="shared" si="10"/>
        <v>0.11980836589321378</v>
      </c>
      <c r="Y40" s="66">
        <f t="shared" si="2"/>
        <v>325.85697131858467</v>
      </c>
      <c r="Z40" s="66">
        <f t="shared" si="3"/>
        <v>42.929146335211527</v>
      </c>
      <c r="AA40" s="66">
        <f>500000*T40</f>
        <v>672.55662591831401</v>
      </c>
      <c r="AB40" s="66">
        <f t="shared" si="11"/>
        <v>1.9264840756084038</v>
      </c>
      <c r="AC40" s="66">
        <f t="shared" si="12"/>
        <v>0</v>
      </c>
      <c r="AD40" s="66">
        <f t="shared" si="13"/>
        <v>0.12496112922865321</v>
      </c>
      <c r="AE40" s="66">
        <f t="shared" si="4"/>
        <v>0.96324203780420192</v>
      </c>
      <c r="AF40" s="66"/>
      <c r="AG40" s="66"/>
      <c r="AH40" s="66">
        <v>500000</v>
      </c>
      <c r="AJ40" s="1">
        <f>+'Solution to Exercise 18.4'!AD40+'Solution to Exercise 18.4'!AI40+'Solution to Exercise 18.4'!AO40</f>
        <v>500000</v>
      </c>
    </row>
    <row r="41" spans="1:36">
      <c r="C41" s="183"/>
    </row>
    <row r="42" spans="1:36">
      <c r="A42" s="174" t="s">
        <v>519</v>
      </c>
      <c r="C42" s="183"/>
    </row>
    <row r="43" spans="1:36">
      <c r="A43" s="174" t="s">
        <v>520</v>
      </c>
      <c r="C43" s="183"/>
    </row>
    <row r="44" spans="1:36">
      <c r="A44" s="174" t="s">
        <v>521</v>
      </c>
      <c r="C44" s="183"/>
    </row>
    <row r="45" spans="1:36">
      <c r="C45" s="2"/>
    </row>
  </sheetData>
  <mergeCells count="2">
    <mergeCell ref="A1:O1"/>
    <mergeCell ref="A2:O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M26"/>
  <sheetViews>
    <sheetView workbookViewId="0">
      <selection activeCell="A2" sqref="A2:C2"/>
    </sheetView>
  </sheetViews>
  <sheetFormatPr defaultRowHeight="15"/>
  <cols>
    <col min="1" max="1" width="9.5703125" style="16" customWidth="1"/>
    <col min="2" max="2" width="16" customWidth="1"/>
    <col min="3" max="3" width="15.85546875" customWidth="1"/>
  </cols>
  <sheetData>
    <row r="1" spans="1:13" ht="18.75" customHeight="1">
      <c r="A1" s="205" t="s">
        <v>571</v>
      </c>
      <c r="B1" s="205"/>
      <c r="C1" s="205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ht="18.75">
      <c r="A2" s="206" t="s">
        <v>55</v>
      </c>
      <c r="B2" s="206"/>
      <c r="C2" s="206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3" ht="15.75" thickBot="1"/>
    <row r="4" spans="1:13" ht="15.75" thickBot="1">
      <c r="B4" s="207" t="s">
        <v>54</v>
      </c>
      <c r="C4" s="208"/>
    </row>
    <row r="5" spans="1:13" s="4" customFormat="1" ht="30">
      <c r="A5" s="33" t="s">
        <v>0</v>
      </c>
      <c r="B5" s="58" t="s">
        <v>52</v>
      </c>
      <c r="C5" s="59" t="s">
        <v>53</v>
      </c>
      <c r="D5" s="5"/>
    </row>
    <row r="6" spans="1:13">
      <c r="A6" s="34"/>
      <c r="B6" s="7"/>
      <c r="C6" s="7"/>
    </row>
    <row r="7" spans="1:13">
      <c r="A7" s="17">
        <v>1</v>
      </c>
      <c r="B7" s="38">
        <v>100000</v>
      </c>
      <c r="C7" s="38">
        <f>PMT(0.005,240,-100000)*(1-(1.005^-(241-12*A7)))/0.005</f>
        <v>97558.838046953169</v>
      </c>
    </row>
    <row r="8" spans="1:13">
      <c r="A8" s="17">
        <f>+A7+1</f>
        <v>2</v>
      </c>
      <c r="B8" s="38">
        <f>+B7-5000</f>
        <v>95000</v>
      </c>
      <c r="C8" s="38">
        <f t="shared" ref="C8:C26" si="0">PMT(0.005,240,-100000)*(1-(1.005^-(241-12*A8)))/0.005</f>
        <v>94738.473697992202</v>
      </c>
    </row>
    <row r="9" spans="1:13">
      <c r="A9" s="17">
        <f t="shared" ref="A9:A26" si="1">+A8+1</f>
        <v>3</v>
      </c>
      <c r="B9" s="38">
        <f t="shared" ref="B9:B26" si="2">+B8-5000</f>
        <v>90000</v>
      </c>
      <c r="C9" s="38">
        <f t="shared" si="0"/>
        <v>91744.155447326659</v>
      </c>
    </row>
    <row r="10" spans="1:13">
      <c r="A10" s="17">
        <f t="shared" si="1"/>
        <v>4</v>
      </c>
      <c r="B10" s="38">
        <f t="shared" si="2"/>
        <v>85000</v>
      </c>
      <c r="C10" s="38">
        <f t="shared" si="0"/>
        <v>88565.154198934135</v>
      </c>
    </row>
    <row r="11" spans="1:13">
      <c r="A11" s="17">
        <f t="shared" si="1"/>
        <v>5</v>
      </c>
      <c r="B11" s="38">
        <f t="shared" si="2"/>
        <v>80000</v>
      </c>
      <c r="C11" s="38">
        <f t="shared" si="0"/>
        <v>85190.079109626226</v>
      </c>
    </row>
    <row r="12" spans="1:13">
      <c r="A12" s="17">
        <f t="shared" si="1"/>
        <v>6</v>
      </c>
      <c r="B12" s="38">
        <f t="shared" si="2"/>
        <v>75000</v>
      </c>
      <c r="C12" s="38">
        <f t="shared" si="0"/>
        <v>81606.836773931456</v>
      </c>
    </row>
    <row r="13" spans="1:13">
      <c r="A13" s="17">
        <f t="shared" si="1"/>
        <v>7</v>
      </c>
      <c r="B13" s="38">
        <f t="shared" si="2"/>
        <v>70000</v>
      </c>
      <c r="C13" s="38">
        <f t="shared" si="0"/>
        <v>77802.587891590811</v>
      </c>
    </row>
    <row r="14" spans="1:13">
      <c r="A14" s="17">
        <f t="shared" si="1"/>
        <v>8</v>
      </c>
      <c r="B14" s="38">
        <f t="shared" si="2"/>
        <v>65000</v>
      </c>
      <c r="C14" s="38">
        <f t="shared" si="0"/>
        <v>73763.701262399423</v>
      </c>
    </row>
    <row r="15" spans="1:13">
      <c r="A15" s="17">
        <f t="shared" si="1"/>
        <v>9</v>
      </c>
      <c r="B15" s="38">
        <f t="shared" si="2"/>
        <v>60000</v>
      </c>
      <c r="C15" s="38">
        <f t="shared" si="0"/>
        <v>69475.704943550707</v>
      </c>
    </row>
    <row r="16" spans="1:13">
      <c r="A16" s="17">
        <f t="shared" si="1"/>
        <v>10</v>
      </c>
      <c r="B16" s="38">
        <f t="shared" si="2"/>
        <v>55000</v>
      </c>
      <c r="C16" s="38">
        <f t="shared" si="0"/>
        <v>64923.234394472413</v>
      </c>
    </row>
    <row r="17" spans="1:3">
      <c r="A17" s="17">
        <f t="shared" si="1"/>
        <v>11</v>
      </c>
      <c r="B17" s="38">
        <f t="shared" si="2"/>
        <v>50000</v>
      </c>
      <c r="C17" s="38">
        <f t="shared" si="0"/>
        <v>60089.977423349374</v>
      </c>
    </row>
    <row r="18" spans="1:3">
      <c r="A18" s="17">
        <f t="shared" si="1"/>
        <v>12</v>
      </c>
      <c r="B18" s="38">
        <f t="shared" si="2"/>
        <v>45000</v>
      </c>
      <c r="C18" s="38">
        <f t="shared" si="0"/>
        <v>54958.615738068671</v>
      </c>
    </row>
    <row r="19" spans="1:3">
      <c r="A19" s="17">
        <f t="shared" si="1"/>
        <v>13</v>
      </c>
      <c r="B19" s="38">
        <f t="shared" si="2"/>
        <v>40000</v>
      </c>
      <c r="C19" s="38">
        <f t="shared" si="0"/>
        <v>49510.762892154511</v>
      </c>
    </row>
    <row r="20" spans="1:3">
      <c r="A20" s="17">
        <f t="shared" si="1"/>
        <v>14</v>
      </c>
      <c r="B20" s="38">
        <f t="shared" si="2"/>
        <v>35000</v>
      </c>
      <c r="C20" s="38">
        <f t="shared" si="0"/>
        <v>43726.898403344625</v>
      </c>
    </row>
    <row r="21" spans="1:3">
      <c r="A21" s="17">
        <f t="shared" si="1"/>
        <v>15</v>
      </c>
      <c r="B21" s="38">
        <f t="shared" si="2"/>
        <v>30000</v>
      </c>
      <c r="C21" s="38">
        <f t="shared" si="0"/>
        <v>37586.297808744122</v>
      </c>
    </row>
    <row r="22" spans="1:3">
      <c r="A22" s="17">
        <f t="shared" si="1"/>
        <v>16</v>
      </c>
      <c r="B22" s="38">
        <f t="shared" si="2"/>
        <v>25000</v>
      </c>
      <c r="C22" s="38">
        <f t="shared" si="0"/>
        <v>31066.95840593486</v>
      </c>
    </row>
    <row r="23" spans="1:3">
      <c r="A23" s="17">
        <f t="shared" si="1"/>
        <v>17</v>
      </c>
      <c r="B23" s="38">
        <f t="shared" si="2"/>
        <v>20000</v>
      </c>
      <c r="C23" s="38">
        <f t="shared" si="0"/>
        <v>24145.520413958286</v>
      </c>
    </row>
    <row r="24" spans="1:3">
      <c r="A24" s="17">
        <f>+A23+1</f>
        <v>18</v>
      </c>
      <c r="B24" s="38">
        <f t="shared" si="2"/>
        <v>15000</v>
      </c>
      <c r="C24" s="38">
        <f t="shared" si="0"/>
        <v>16797.183271680846</v>
      </c>
    </row>
    <row r="25" spans="1:3">
      <c r="A25" s="17">
        <f t="shared" si="1"/>
        <v>19</v>
      </c>
      <c r="B25" s="38">
        <f t="shared" si="2"/>
        <v>10000</v>
      </c>
      <c r="C25" s="38">
        <f t="shared" si="0"/>
        <v>8995.6167736250991</v>
      </c>
    </row>
    <row r="26" spans="1:3">
      <c r="A26" s="18">
        <f t="shared" si="1"/>
        <v>20</v>
      </c>
      <c r="B26" s="39">
        <f t="shared" si="2"/>
        <v>5000</v>
      </c>
      <c r="C26" s="39">
        <f t="shared" si="0"/>
        <v>712.86672485388749</v>
      </c>
    </row>
  </sheetData>
  <mergeCells count="3">
    <mergeCell ref="A1:C1"/>
    <mergeCell ref="A2:C2"/>
    <mergeCell ref="B4:C4"/>
  </mergeCells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dimension ref="A1:J41"/>
  <sheetViews>
    <sheetView workbookViewId="0">
      <selection activeCell="A2" sqref="A2:J2"/>
    </sheetView>
  </sheetViews>
  <sheetFormatPr defaultRowHeight="15"/>
  <cols>
    <col min="1" max="5" width="9.140625" style="174"/>
    <col min="6" max="6" width="2.28515625" style="174" customWidth="1"/>
    <col min="7" max="7" width="18.28515625" style="174" customWidth="1"/>
    <col min="8" max="8" width="11.5703125" style="174" bestFit="1" customWidth="1"/>
    <col min="9" max="9" width="1.7109375" style="174" customWidth="1"/>
    <col min="10" max="10" width="11.5703125" style="174" bestFit="1" customWidth="1"/>
    <col min="11" max="16384" width="9.140625" style="174"/>
  </cols>
  <sheetData>
    <row r="1" spans="1:10" ht="18.75">
      <c r="A1" s="204" t="s">
        <v>617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0" ht="18.75">
      <c r="A2" s="204" t="s">
        <v>534</v>
      </c>
      <c r="B2" s="204"/>
      <c r="C2" s="204"/>
      <c r="D2" s="204"/>
      <c r="E2" s="204"/>
      <c r="F2" s="204"/>
      <c r="G2" s="204"/>
      <c r="H2" s="204"/>
      <c r="I2" s="204"/>
      <c r="J2" s="204"/>
    </row>
    <row r="4" spans="1:10" ht="30">
      <c r="A4" s="167" t="s">
        <v>4</v>
      </c>
      <c r="B4" s="167" t="s">
        <v>427</v>
      </c>
      <c r="C4" s="167" t="s">
        <v>529</v>
      </c>
      <c r="D4" s="167" t="s">
        <v>522</v>
      </c>
      <c r="E4" s="167" t="s">
        <v>432</v>
      </c>
      <c r="F4" s="167"/>
      <c r="G4" s="167"/>
      <c r="H4" s="167"/>
      <c r="I4" s="167"/>
      <c r="J4" s="167" t="s">
        <v>514</v>
      </c>
    </row>
    <row r="6" spans="1:10">
      <c r="A6" s="16">
        <v>65</v>
      </c>
      <c r="B6" s="16">
        <v>0</v>
      </c>
      <c r="C6" s="164">
        <v>1.6230000000000001E-2</v>
      </c>
      <c r="D6" s="164">
        <v>1</v>
      </c>
      <c r="E6" s="164">
        <f>1.05^-B6</f>
        <v>1</v>
      </c>
      <c r="G6" s="4" t="s">
        <v>472</v>
      </c>
      <c r="H6" s="66">
        <f>500000*SUMPRODUCT(D6:D56,C6:C56,E7:E57)/SUMPRODUCT(D6:D56,E6:E56)</f>
        <v>20783.244336495736</v>
      </c>
      <c r="J6" s="66">
        <f>(500000*SUMPRODUCT(D6:$D$56,E7:$E$57,C6:$C$56)-$H$12*SUMPRODUCT(D6:$D$56,E6:$E$56))/(D6*E6)</f>
        <v>-30000</v>
      </c>
    </row>
    <row r="7" spans="1:10">
      <c r="A7" s="16">
        <f>+A6+1</f>
        <v>66</v>
      </c>
      <c r="B7" s="16">
        <f>+B6+1</f>
        <v>1</v>
      </c>
      <c r="C7" s="164">
        <v>1.7780000000000001E-2</v>
      </c>
      <c r="D7" s="164">
        <f>+D6*(1-C6)</f>
        <v>0.98377000000000003</v>
      </c>
      <c r="E7" s="164">
        <f t="shared" ref="E7:E41" si="0">1.05^-B7</f>
        <v>0.95238095238095233</v>
      </c>
      <c r="G7" s="4"/>
      <c r="H7" s="66"/>
      <c r="J7" s="66">
        <f>(500000*SUMPRODUCT(D7:$D$56,E8:$E$57,C7:$C$56)-$H$12*SUMPRODUCT(D7:$D$56,E7:$E$56))/(D7*E7)</f>
        <v>-15230.439079744467</v>
      </c>
    </row>
    <row r="8" spans="1:10">
      <c r="A8" s="16">
        <f t="shared" ref="A8:B23" si="1">+A7+1</f>
        <v>67</v>
      </c>
      <c r="B8" s="16">
        <f t="shared" si="1"/>
        <v>2</v>
      </c>
      <c r="C8" s="164">
        <v>1.9399999999999997E-2</v>
      </c>
      <c r="D8" s="164">
        <f t="shared" ref="D8:D40" si="2">+D7*(1-C7)</f>
        <v>0.96627856940000001</v>
      </c>
      <c r="E8" s="164">
        <f t="shared" si="0"/>
        <v>0.90702947845804982</v>
      </c>
      <c r="G8" s="4" t="s">
        <v>473</v>
      </c>
      <c r="H8" s="66">
        <v>500000</v>
      </c>
      <c r="J8" s="66">
        <f>(500000*SUMPRODUCT(D8:$D$56,E9:$E$57,C8:$C$56)-$H$12*SUMPRODUCT(D8:$D$56,E8:$E$56))/(D8*E8)</f>
        <v>-254.73935290669331</v>
      </c>
    </row>
    <row r="9" spans="1:10">
      <c r="A9" s="16">
        <f t="shared" si="1"/>
        <v>68</v>
      </c>
      <c r="B9" s="16">
        <f t="shared" si="1"/>
        <v>3</v>
      </c>
      <c r="C9" s="164">
        <v>2.111E-2</v>
      </c>
      <c r="D9" s="164">
        <f t="shared" si="2"/>
        <v>0.94753276515364004</v>
      </c>
      <c r="E9" s="164">
        <f t="shared" si="0"/>
        <v>0.86383759853147601</v>
      </c>
      <c r="G9" s="4"/>
      <c r="H9" s="66"/>
      <c r="J9" s="66">
        <f>(500000*SUMPRODUCT(D9:$D$56,E10:$E$57,C9:$C$56)-$H$12*SUMPRODUCT(D9:$D$56,E9:$E$56))/(D9*E9)</f>
        <v>14954.389787852097</v>
      </c>
    </row>
    <row r="10" spans="1:10">
      <c r="A10" s="16">
        <f t="shared" si="1"/>
        <v>69</v>
      </c>
      <c r="B10" s="16">
        <f t="shared" si="1"/>
        <v>4</v>
      </c>
      <c r="C10" s="164">
        <v>2.3030000000000002E-2</v>
      </c>
      <c r="D10" s="164">
        <f t="shared" si="2"/>
        <v>0.92753034848124671</v>
      </c>
      <c r="E10" s="164">
        <f t="shared" si="0"/>
        <v>0.82270247479188197</v>
      </c>
      <c r="G10" s="4" t="s">
        <v>474</v>
      </c>
      <c r="H10" s="66">
        <f>0.01*H8+1.25*MIN(0.04*H8,H6)</f>
        <v>30000</v>
      </c>
      <c r="J10" s="66">
        <f>(500000*SUMPRODUCT(D10:$D$56,E11:$E$57,C10:$C$56)-$H$12*SUMPRODUCT(D10:$D$56,E10:$E$56))/(D10*E10)</f>
        <v>30421.048558841656</v>
      </c>
    </row>
    <row r="11" spans="1:10">
      <c r="A11" s="16">
        <f t="shared" si="1"/>
        <v>70</v>
      </c>
      <c r="B11" s="16">
        <f t="shared" si="1"/>
        <v>5</v>
      </c>
      <c r="C11" s="164">
        <v>2.5270000000000001E-2</v>
      </c>
      <c r="D11" s="164">
        <f t="shared" si="2"/>
        <v>0.90616932455572363</v>
      </c>
      <c r="E11" s="164">
        <f t="shared" si="0"/>
        <v>0.78352616646845896</v>
      </c>
      <c r="G11" s="4"/>
      <c r="H11" s="66"/>
      <c r="J11" s="66">
        <f>(500000*SUMPRODUCT(D11:$D$56,E12:$E$57,C11:$C$56)-$H$12*SUMPRODUCT(D11:$D$56,E11:$E$56))/(D11*E11)</f>
        <v>46121.019000894143</v>
      </c>
    </row>
    <row r="12" spans="1:10">
      <c r="A12" s="16">
        <f t="shared" si="1"/>
        <v>71</v>
      </c>
      <c r="B12" s="16">
        <f t="shared" si="1"/>
        <v>6</v>
      </c>
      <c r="C12" s="164">
        <v>2.7989999999999998E-2</v>
      </c>
      <c r="D12" s="164">
        <f t="shared" si="2"/>
        <v>0.88327042572420045</v>
      </c>
      <c r="E12" s="164">
        <f t="shared" si="0"/>
        <v>0.74621539663662761</v>
      </c>
      <c r="G12" s="4" t="s">
        <v>475</v>
      </c>
      <c r="H12" s="66">
        <f>(500000*SUMPRODUCT(D6:D56,C6:C56,E7:E57)+H10)/SUMPRODUCT(D6:D56,E6:E56)</f>
        <v>23458.81042525691</v>
      </c>
      <c r="J12" s="66">
        <f>(500000*SUMPRODUCT(D12:$D$56,E13:$E$57,C12:$C$56)-$H$12*SUMPRODUCT(D12:$D$56,E12:$E$56))/(D12*E12)</f>
        <v>61990.316187517143</v>
      </c>
    </row>
    <row r="13" spans="1:10">
      <c r="A13" s="16">
        <f t="shared" si="1"/>
        <v>72</v>
      </c>
      <c r="B13" s="16">
        <f t="shared" si="1"/>
        <v>7</v>
      </c>
      <c r="C13" s="164">
        <v>3.1170000000000003E-2</v>
      </c>
      <c r="D13" s="164">
        <f t="shared" si="2"/>
        <v>0.85854768650818014</v>
      </c>
      <c r="E13" s="164">
        <f t="shared" si="0"/>
        <v>0.71068133013012147</v>
      </c>
      <c r="J13" s="66">
        <f>(500000*SUMPRODUCT(D13:$D$56,E14:$E$57,C13:$C$56)-$H$12*SUMPRODUCT(D13:$D$56,E13:$E$56))/(D13*E13)</f>
        <v>77907.205628967553</v>
      </c>
    </row>
    <row r="14" spans="1:10">
      <c r="A14" s="16">
        <f t="shared" si="1"/>
        <v>73</v>
      </c>
      <c r="B14" s="16">
        <f t="shared" si="1"/>
        <v>8</v>
      </c>
      <c r="C14" s="164">
        <v>3.4520000000000002E-2</v>
      </c>
      <c r="D14" s="164">
        <f t="shared" si="2"/>
        <v>0.83178675511972011</v>
      </c>
      <c r="E14" s="164">
        <f t="shared" si="0"/>
        <v>0.67683936202868722</v>
      </c>
      <c r="J14" s="66">
        <f>(500000*SUMPRODUCT(D14:$D$56,E15:$E$57,C14:$C$56)-$H$12*SUMPRODUCT(D14:$D$56,E14:$E$56))/(D14*E14)</f>
        <v>93772.196212891562</v>
      </c>
    </row>
    <row r="15" spans="1:10">
      <c r="A15" s="16">
        <f t="shared" si="1"/>
        <v>74</v>
      </c>
      <c r="B15" s="16">
        <f t="shared" si="1"/>
        <v>9</v>
      </c>
      <c r="C15" s="164">
        <v>3.8119999999999994E-2</v>
      </c>
      <c r="D15" s="164">
        <f t="shared" si="2"/>
        <v>0.80307347633298742</v>
      </c>
      <c r="E15" s="164">
        <f t="shared" si="0"/>
        <v>0.64460891621779726</v>
      </c>
      <c r="J15" s="66">
        <f>(500000*SUMPRODUCT(D15:$D$56,E16:$E$57,C15:$C$56)-$H$12*SUMPRODUCT(D15:$D$56,E15:$E$56))/(D15*E15)</f>
        <v>109616.51921329892</v>
      </c>
    </row>
    <row r="16" spans="1:10">
      <c r="A16" s="16">
        <f t="shared" si="1"/>
        <v>75</v>
      </c>
      <c r="B16" s="16">
        <f t="shared" si="1"/>
        <v>10</v>
      </c>
      <c r="C16" s="164">
        <v>4.2040000000000001E-2</v>
      </c>
      <c r="D16" s="164">
        <f t="shared" si="2"/>
        <v>0.7724603154151739</v>
      </c>
      <c r="E16" s="164">
        <f t="shared" si="0"/>
        <v>0.61391325354075932</v>
      </c>
      <c r="J16" s="66">
        <f>(500000*SUMPRODUCT(D16:$D$56,E17:$E$57,C16:$C$56)-$H$12*SUMPRODUCT(D16:$D$56,E16:$E$56))/(D16*E16)</f>
        <v>125451.29966366247</v>
      </c>
    </row>
    <row r="17" spans="1:10">
      <c r="A17" s="16">
        <f t="shared" si="1"/>
        <v>76</v>
      </c>
      <c r="B17" s="16">
        <f t="shared" si="1"/>
        <v>11</v>
      </c>
      <c r="C17" s="164">
        <v>4.6460000000000001E-2</v>
      </c>
      <c r="D17" s="164">
        <f t="shared" si="2"/>
        <v>0.73998608375511998</v>
      </c>
      <c r="E17" s="164">
        <f t="shared" si="0"/>
        <v>0.5846792890864374</v>
      </c>
      <c r="J17" s="66">
        <f>(500000*SUMPRODUCT(D17:$D$56,E18:$E$57,C17:$C$56)-$H$12*SUMPRODUCT(D17:$D$56,E17:$E$56))/(D17*E17)</f>
        <v>141274.80854457931</v>
      </c>
    </row>
    <row r="18" spans="1:10">
      <c r="A18" s="16">
        <f t="shared" si="1"/>
        <v>77</v>
      </c>
      <c r="B18" s="16">
        <f t="shared" si="1"/>
        <v>12</v>
      </c>
      <c r="C18" s="164">
        <v>5.16E-2</v>
      </c>
      <c r="D18" s="164">
        <f t="shared" si="2"/>
        <v>0.70560633030385711</v>
      </c>
      <c r="E18" s="164">
        <f t="shared" si="0"/>
        <v>0.5568374181775595</v>
      </c>
      <c r="J18" s="66">
        <f>(500000*SUMPRODUCT(D18:$D$56,E19:$E$57,C18:$C$56)-$H$12*SUMPRODUCT(D18:$D$56,E18:$E$56))/(D18*E18)</f>
        <v>157036.20185658499</v>
      </c>
    </row>
    <row r="19" spans="1:10">
      <c r="A19" s="16">
        <f t="shared" si="1"/>
        <v>78</v>
      </c>
      <c r="B19" s="16">
        <f t="shared" si="1"/>
        <v>13</v>
      </c>
      <c r="C19" s="164">
        <v>5.7570000000000003E-2</v>
      </c>
      <c r="D19" s="164">
        <f t="shared" si="2"/>
        <v>0.66919704366017807</v>
      </c>
      <c r="E19" s="164">
        <f t="shared" si="0"/>
        <v>0.53032135064529462</v>
      </c>
      <c r="J19" s="66">
        <f>(500000*SUMPRODUCT(D19:$D$56,E20:$E$57,C19:$C$56)-$H$12*SUMPRODUCT(D19:$D$56,E19:$E$56))/(D19*E19)</f>
        <v>172627.33329389925</v>
      </c>
    </row>
    <row r="20" spans="1:10">
      <c r="A20" s="16">
        <f t="shared" si="1"/>
        <v>79</v>
      </c>
      <c r="B20" s="16">
        <f t="shared" si="1"/>
        <v>14</v>
      </c>
      <c r="C20" s="164">
        <v>6.4260000000000012E-2</v>
      </c>
      <c r="D20" s="164">
        <f t="shared" si="2"/>
        <v>0.63067136985666161</v>
      </c>
      <c r="E20" s="164">
        <f t="shared" si="0"/>
        <v>0.50506795299551888</v>
      </c>
      <c r="J20" s="66">
        <f>(500000*SUMPRODUCT(D20:$D$56,E21:$E$57,C20:$C$56)-$H$12*SUMPRODUCT(D20:$D$56,E20:$E$56))/(D20*E20)</f>
        <v>187924.24997624656</v>
      </c>
    </row>
    <row r="21" spans="1:10">
      <c r="A21" s="16">
        <f t="shared" si="1"/>
        <v>80</v>
      </c>
      <c r="B21" s="16">
        <f t="shared" si="1"/>
        <v>15</v>
      </c>
      <c r="C21" s="164">
        <v>7.1719999999999992E-2</v>
      </c>
      <c r="D21" s="164">
        <f t="shared" si="2"/>
        <v>0.59014442762967256</v>
      </c>
      <c r="E21" s="164">
        <f t="shared" si="0"/>
        <v>0.48101709809097021</v>
      </c>
      <c r="J21" s="66">
        <f>(500000*SUMPRODUCT(D21:$D$56,E22:$E$57,C21:$C$56)-$H$12*SUMPRODUCT(D21:$D$56,E21:$E$56))/(D21*E21)</f>
        <v>202857.85947119782</v>
      </c>
    </row>
    <row r="22" spans="1:10">
      <c r="A22" s="16">
        <f t="shared" si="1"/>
        <v>81</v>
      </c>
      <c r="B22" s="16">
        <f t="shared" si="1"/>
        <v>16</v>
      </c>
      <c r="C22" s="164">
        <v>7.9829999999999998E-2</v>
      </c>
      <c r="D22" s="164">
        <f t="shared" si="2"/>
        <v>0.54781926928007241</v>
      </c>
      <c r="E22" s="164">
        <f t="shared" si="0"/>
        <v>0.45811152199140021</v>
      </c>
      <c r="J22" s="66">
        <f>(500000*SUMPRODUCT(D22:$D$56,E23:$E$57,C22:$C$56)-$H$12*SUMPRODUCT(D22:$D$56,E22:$E$56))/(D22*E22)</f>
        <v>217361.68331890972</v>
      </c>
    </row>
    <row r="23" spans="1:10">
      <c r="A23" s="16">
        <f t="shared" si="1"/>
        <v>82</v>
      </c>
      <c r="B23" s="16">
        <f t="shared" si="1"/>
        <v>17</v>
      </c>
      <c r="C23" s="164">
        <v>8.8419999999999999E-2</v>
      </c>
      <c r="D23" s="164">
        <f t="shared" si="2"/>
        <v>0.50408685701344425</v>
      </c>
      <c r="E23" s="164">
        <f t="shared" si="0"/>
        <v>0.43629668761085727</v>
      </c>
      <c r="J23" s="66">
        <f>(500000*SUMPRODUCT(D23:$D$56,E24:$E$57,C23:$C$56)-$H$12*SUMPRODUCT(D23:$D$56,E23:$E$56))/(D23*E23)</f>
        <v>231420.8444432822</v>
      </c>
    </row>
    <row r="24" spans="1:10">
      <c r="A24" s="16">
        <f t="shared" ref="A24:B39" si="3">+A23+1</f>
        <v>83</v>
      </c>
      <c r="B24" s="16">
        <f t="shared" si="3"/>
        <v>18</v>
      </c>
      <c r="C24" s="164">
        <v>9.7799999999999998E-2</v>
      </c>
      <c r="D24" s="164">
        <f t="shared" si="2"/>
        <v>0.45951549711631551</v>
      </c>
      <c r="E24" s="164">
        <f t="shared" si="0"/>
        <v>0.41552065486748313</v>
      </c>
      <c r="J24" s="66">
        <f>(500000*SUMPRODUCT(D24:$D$56,E25:$E$57,C24:$C$56)-$H$12*SUMPRODUCT(D24:$D$56,E24:$E$56))/(D24*E24)</f>
        <v>245083.96148661233</v>
      </c>
    </row>
    <row r="25" spans="1:10">
      <c r="A25" s="16">
        <f t="shared" si="3"/>
        <v>84</v>
      </c>
      <c r="B25" s="16">
        <f t="shared" si="3"/>
        <v>19</v>
      </c>
      <c r="C25" s="164">
        <v>0.10823000000000001</v>
      </c>
      <c r="D25" s="164">
        <f t="shared" si="2"/>
        <v>0.41457488149833988</v>
      </c>
      <c r="E25" s="164">
        <f t="shared" si="0"/>
        <v>0.39573395701665059</v>
      </c>
      <c r="J25" s="66">
        <f>(500000*SUMPRODUCT(D25:$D$56,E26:$E$57,C25:$C$56)-$H$12*SUMPRODUCT(D25:$D$56,E25:$E$56))/(D25*E25)</f>
        <v>258335.0814757953</v>
      </c>
    </row>
    <row r="26" spans="1:10">
      <c r="A26" s="16">
        <f t="shared" si="3"/>
        <v>85</v>
      </c>
      <c r="B26" s="16">
        <f t="shared" si="3"/>
        <v>20</v>
      </c>
      <c r="C26" s="164">
        <v>0.11982999999999999</v>
      </c>
      <c r="D26" s="164">
        <f t="shared" si="2"/>
        <v>0.36970544207377454</v>
      </c>
      <c r="E26" s="164">
        <f t="shared" si="0"/>
        <v>0.37688948287300061</v>
      </c>
      <c r="J26" s="66">
        <f>(500000*SUMPRODUCT(D26:$D$56,E27:$E$57,C26:$C$56)-$H$12*SUMPRODUCT(D26:$D$56,E26:$E$56))/(D26*E26)</f>
        <v>271110.92153369676</v>
      </c>
    </row>
    <row r="27" spans="1:10">
      <c r="A27" s="16">
        <f t="shared" si="3"/>
        <v>86</v>
      </c>
      <c r="B27" s="16">
        <f t="shared" si="3"/>
        <v>21</v>
      </c>
      <c r="C27" s="164">
        <v>0.13259000000000001</v>
      </c>
      <c r="D27" s="164">
        <f t="shared" si="2"/>
        <v>0.32540363895007413</v>
      </c>
      <c r="E27" s="164">
        <f t="shared" si="0"/>
        <v>0.35894236464095297</v>
      </c>
      <c r="J27" s="66">
        <f>(500000*SUMPRODUCT(D27:$D$56,E28:$E$57,C27:$C$56)-$H$12*SUMPRODUCT(D27:$D$56,E27:$E$56))/(D27*E27)</f>
        <v>283335.28586171014</v>
      </c>
    </row>
    <row r="28" spans="1:10">
      <c r="A28" s="16">
        <f t="shared" si="3"/>
        <v>87</v>
      </c>
      <c r="B28" s="16">
        <f t="shared" si="3"/>
        <v>22</v>
      </c>
      <c r="C28" s="164">
        <v>0.14637999999999998</v>
      </c>
      <c r="D28" s="164">
        <f t="shared" si="2"/>
        <v>0.28225837046168378</v>
      </c>
      <c r="E28" s="164">
        <f t="shared" si="0"/>
        <v>0.3418498710866219</v>
      </c>
      <c r="J28" s="66">
        <f>(500000*SUMPRODUCT(D28:$D$56,E29:$E$57,C28:$C$56)-$H$12*SUMPRODUCT(D28:$D$56,E28:$E$56))/(D28*E28)</f>
        <v>294945.6440452789</v>
      </c>
    </row>
    <row r="29" spans="1:10">
      <c r="A29" s="16">
        <f t="shared" si="3"/>
        <v>88</v>
      </c>
      <c r="B29" s="16">
        <f t="shared" si="3"/>
        <v>23</v>
      </c>
      <c r="C29" s="164">
        <v>0.16103999999999999</v>
      </c>
      <c r="D29" s="164">
        <f t="shared" si="2"/>
        <v>0.24094139019350252</v>
      </c>
      <c r="E29" s="164">
        <f t="shared" si="0"/>
        <v>0.32557130579678267</v>
      </c>
      <c r="J29" s="66">
        <f>(500000*SUMPRODUCT(D29:$D$56,E30:$E$57,C29:$C$56)-$H$12*SUMPRODUCT(D29:$D$56,E29:$E$56))/(D29*E29)</f>
        <v>305914.4317073907</v>
      </c>
    </row>
    <row r="30" spans="1:10">
      <c r="A30" s="16">
        <f t="shared" si="3"/>
        <v>89</v>
      </c>
      <c r="B30" s="16">
        <f t="shared" si="3"/>
        <v>24</v>
      </c>
      <c r="C30" s="164">
        <v>0.17641999999999999</v>
      </c>
      <c r="D30" s="164">
        <f t="shared" si="2"/>
        <v>0.20214018871674089</v>
      </c>
      <c r="E30" s="164">
        <f t="shared" si="0"/>
        <v>0.31006791028265024</v>
      </c>
      <c r="J30" s="66">
        <f>(500000*SUMPRODUCT(D30:$D$56,E31:$E$57,C30:$C$56)-$H$12*SUMPRODUCT(D30:$D$56,E30:$E$56))/(D30*E30)</f>
        <v>316250.95861457026</v>
      </c>
    </row>
    <row r="31" spans="1:10">
      <c r="A31" s="16">
        <f t="shared" si="3"/>
        <v>90</v>
      </c>
      <c r="B31" s="16">
        <f t="shared" si="3"/>
        <v>25</v>
      </c>
      <c r="C31" s="164">
        <v>0.19174000000000002</v>
      </c>
      <c r="D31" s="164">
        <f t="shared" si="2"/>
        <v>0.16647861662333346</v>
      </c>
      <c r="E31" s="164">
        <f t="shared" si="0"/>
        <v>0.29530277169776209</v>
      </c>
      <c r="J31" s="66">
        <f>(500000*SUMPRODUCT(D31:$D$56,E32:$E$57,C31:$C$56)-$H$12*SUMPRODUCT(D31:$D$56,E31:$E$56))/(D31*E31)</f>
        <v>325997.78709028702</v>
      </c>
    </row>
    <row r="32" spans="1:10">
      <c r="A32" s="16">
        <f t="shared" si="3"/>
        <v>91</v>
      </c>
      <c r="B32" s="16">
        <f t="shared" si="3"/>
        <v>26</v>
      </c>
      <c r="C32" s="164">
        <v>0.20682</v>
      </c>
      <c r="D32" s="164">
        <f t="shared" si="2"/>
        <v>0.13455800667197551</v>
      </c>
      <c r="E32" s="164">
        <f t="shared" si="0"/>
        <v>0.28124073495024959</v>
      </c>
      <c r="J32" s="66">
        <f>(500000*SUMPRODUCT(D32:$D$56,E33:$E$57,C32:$C$56)-$H$12*SUMPRODUCT(D32:$D$56,E32:$E$56))/(D32*E32)</f>
        <v>335361.67494534061</v>
      </c>
    </row>
    <row r="33" spans="1:10">
      <c r="A33" s="16">
        <f t="shared" si="3"/>
        <v>92</v>
      </c>
      <c r="B33" s="16">
        <f t="shared" si="3"/>
        <v>27</v>
      </c>
      <c r="C33" s="164">
        <v>0.22262000000000001</v>
      </c>
      <c r="D33" s="164">
        <f t="shared" si="2"/>
        <v>0.10672871973207754</v>
      </c>
      <c r="E33" s="164">
        <f t="shared" si="0"/>
        <v>0.2678483190002377</v>
      </c>
      <c r="J33" s="66">
        <f>(500000*SUMPRODUCT(D33:$D$56,E34:$E$57,C33:$C$56)-$H$12*SUMPRODUCT(D33:$D$56,E33:$E$56))/(D33*E33)</f>
        <v>344627.33508047025</v>
      </c>
    </row>
    <row r="34" spans="1:10">
      <c r="A34" s="16">
        <f t="shared" si="3"/>
        <v>93</v>
      </c>
      <c r="B34" s="16">
        <f t="shared" si="3"/>
        <v>28</v>
      </c>
      <c r="C34" s="164">
        <v>0.23927999999999999</v>
      </c>
      <c r="D34" s="164">
        <f t="shared" si="2"/>
        <v>8.2968772145322431E-2</v>
      </c>
      <c r="E34" s="164">
        <f t="shared" si="0"/>
        <v>0.25509363714308358</v>
      </c>
      <c r="J34" s="66">
        <f>(500000*SUMPRODUCT(D34:$D$56,E35:$E$57,C34:$C$56)-$H$12*SUMPRODUCT(D34:$D$56,E34:$E$56))/(D34*E34)</f>
        <v>353984.47706528776</v>
      </c>
    </row>
    <row r="35" spans="1:10">
      <c r="A35" s="16">
        <f t="shared" si="3"/>
        <v>94</v>
      </c>
      <c r="B35" s="16">
        <f t="shared" si="3"/>
        <v>29</v>
      </c>
      <c r="C35" s="164">
        <v>0.25683</v>
      </c>
      <c r="D35" s="164">
        <f t="shared" si="2"/>
        <v>6.3116004346389684E-2</v>
      </c>
      <c r="E35" s="164">
        <f t="shared" si="0"/>
        <v>0.24294632108865097</v>
      </c>
      <c r="J35" s="66">
        <f>(500000*SUMPRODUCT(D35:$D$56,E36:$E$57,C35:$C$56)-$H$12*SUMPRODUCT(D35:$D$56,E35:$E$56))/(D35*E35)</f>
        <v>363702.08731868747</v>
      </c>
    </row>
    <row r="36" spans="1:10">
      <c r="A36" s="16">
        <f t="shared" si="3"/>
        <v>95</v>
      </c>
      <c r="B36" s="16">
        <f t="shared" si="3"/>
        <v>30</v>
      </c>
      <c r="C36" s="164">
        <v>0.27420999999999995</v>
      </c>
      <c r="D36" s="164">
        <f t="shared" si="2"/>
        <v>4.6905920950106421E-2</v>
      </c>
      <c r="E36" s="164">
        <f t="shared" si="0"/>
        <v>0.23137744865585813</v>
      </c>
      <c r="J36" s="66">
        <f>(500000*SUMPRODUCT(D36:$D$56,E37:$E$57,C36:$C$56)-$H$12*SUMPRODUCT(D36:$D$56,E36:$E$56))/(D36*E36)</f>
        <v>374213.09072102146</v>
      </c>
    </row>
    <row r="37" spans="1:10">
      <c r="A37" s="16">
        <f t="shared" si="3"/>
        <v>96</v>
      </c>
      <c r="B37" s="16">
        <f t="shared" si="3"/>
        <v>31</v>
      </c>
      <c r="C37" s="164">
        <v>0.29117999999999999</v>
      </c>
      <c r="D37" s="164">
        <f t="shared" si="2"/>
        <v>3.4043848366377742E-2</v>
      </c>
      <c r="E37" s="164">
        <f t="shared" si="0"/>
        <v>0.220359474910341</v>
      </c>
      <c r="J37" s="66">
        <f>(500000*SUMPRODUCT(D37:$D$56,E38:$E$57,C37:$C$56)-$H$12*SUMPRODUCT(D37:$D$56,E37:$E$56))/(D37*E37)</f>
        <v>386407.21999971411</v>
      </c>
    </row>
    <row r="38" spans="1:10">
      <c r="A38" s="16">
        <f t="shared" si="3"/>
        <v>97</v>
      </c>
      <c r="B38" s="16">
        <f t="shared" si="3"/>
        <v>32</v>
      </c>
      <c r="C38" s="164">
        <v>0.30925999999999998</v>
      </c>
      <c r="D38" s="164">
        <f t="shared" si="2"/>
        <v>2.4130960599055871E-2</v>
      </c>
      <c r="E38" s="164">
        <f t="shared" si="0"/>
        <v>0.20986616658127716</v>
      </c>
      <c r="J38" s="66">
        <f>(500000*SUMPRODUCT(D38:$D$56,E39:$E$57,C38:$C$56)-$H$12*SUMPRODUCT(D38:$D$56,E38:$E$56))/(D38*E38)</f>
        <v>401751.26540760626</v>
      </c>
    </row>
    <row r="39" spans="1:10">
      <c r="A39" s="16">
        <f t="shared" si="3"/>
        <v>98</v>
      </c>
      <c r="B39" s="16">
        <f t="shared" si="3"/>
        <v>33</v>
      </c>
      <c r="C39" s="164">
        <v>0.32854</v>
      </c>
      <c r="D39" s="164">
        <f t="shared" si="2"/>
        <v>1.6668219724191854E-2</v>
      </c>
      <c r="E39" s="164">
        <f t="shared" si="0"/>
        <v>0.19987253960121634</v>
      </c>
      <c r="J39" s="66">
        <f>(500000*SUMPRODUCT(D39:$D$56,E40:$E$57,C39:$C$56)-$H$12*SUMPRODUCT(D39:$D$56,E39:$E$56))/(D39*E39)</f>
        <v>422504.24128399452</v>
      </c>
    </row>
    <row r="40" spans="1:10">
      <c r="A40" s="16">
        <f t="shared" ref="A40:B40" si="4">+A39+1</f>
        <v>99</v>
      </c>
      <c r="B40" s="16">
        <f t="shared" si="4"/>
        <v>34</v>
      </c>
      <c r="C40" s="164">
        <v>1</v>
      </c>
      <c r="D40" s="164">
        <f t="shared" si="2"/>
        <v>1.1192042816005861E-2</v>
      </c>
      <c r="E40" s="164">
        <f t="shared" si="0"/>
        <v>0.19035479962020604</v>
      </c>
      <c r="J40" s="66">
        <f>(500000*SUMPRODUCT(D40:$D$56,E41:$E$57,C40:$C$56)-$H$12*SUMPRODUCT(D40:$D$56,E40:$E$56))/(D40*E40)</f>
        <v>452731.66576521919</v>
      </c>
    </row>
    <row r="41" spans="1:10">
      <c r="A41" s="16">
        <v>100</v>
      </c>
      <c r="B41" s="16">
        <v>35</v>
      </c>
      <c r="E41" s="174">
        <f t="shared" si="0"/>
        <v>0.18129028535257716</v>
      </c>
      <c r="J41" s="66">
        <v>500000</v>
      </c>
    </row>
  </sheetData>
  <mergeCells count="2">
    <mergeCell ref="A1:J1"/>
    <mergeCell ref="A2:J2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dimension ref="A1:J77"/>
  <sheetViews>
    <sheetView workbookViewId="0">
      <selection activeCell="A2" sqref="A2:J2"/>
    </sheetView>
  </sheetViews>
  <sheetFormatPr defaultRowHeight="15"/>
  <cols>
    <col min="7" max="7" width="2.7109375" style="174" customWidth="1"/>
    <col min="8" max="8" width="18.42578125" style="174" bestFit="1" customWidth="1"/>
    <col min="9" max="9" width="11.85546875" style="174" customWidth="1"/>
    <col min="10" max="10" width="13.85546875" customWidth="1"/>
  </cols>
  <sheetData>
    <row r="1" spans="1:10" ht="18.75">
      <c r="A1" s="204" t="s">
        <v>618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0" ht="18.75">
      <c r="A2" s="204" t="s">
        <v>535</v>
      </c>
      <c r="B2" s="204"/>
      <c r="C2" s="204"/>
      <c r="D2" s="204"/>
      <c r="E2" s="204"/>
      <c r="F2" s="204"/>
      <c r="G2" s="204"/>
      <c r="H2" s="204"/>
      <c r="I2" s="204"/>
      <c r="J2" s="204"/>
    </row>
    <row r="4" spans="1:10" ht="45">
      <c r="A4" s="167" t="s">
        <v>4</v>
      </c>
      <c r="B4" s="167" t="s">
        <v>427</v>
      </c>
      <c r="C4" s="167" t="s">
        <v>529</v>
      </c>
      <c r="D4" s="167" t="s">
        <v>522</v>
      </c>
      <c r="E4" s="167" t="s">
        <v>432</v>
      </c>
      <c r="F4" s="167" t="s">
        <v>532</v>
      </c>
      <c r="G4" s="167"/>
      <c r="H4" s="167"/>
      <c r="I4" s="167"/>
      <c r="J4" s="167" t="s">
        <v>476</v>
      </c>
    </row>
    <row r="5" spans="1:10">
      <c r="A5" s="174"/>
      <c r="B5" s="174"/>
      <c r="C5" s="174"/>
      <c r="D5" s="174"/>
      <c r="E5" s="174"/>
      <c r="F5" s="174"/>
      <c r="J5" s="174"/>
    </row>
    <row r="6" spans="1:10">
      <c r="A6" s="174">
        <v>50</v>
      </c>
      <c r="B6" s="174">
        <v>0</v>
      </c>
      <c r="C6" s="174">
        <v>2.96E-3</v>
      </c>
      <c r="D6" s="174">
        <v>1</v>
      </c>
      <c r="E6" s="174">
        <f>1.05^-B6</f>
        <v>1</v>
      </c>
      <c r="F6" s="170">
        <f>SUMPRODUCT(D6:$D$120,E6:$E$120)/(E6*D6)</f>
        <v>18.101362988728827</v>
      </c>
      <c r="G6" s="170"/>
      <c r="H6" s="4" t="s">
        <v>472</v>
      </c>
      <c r="I6" s="66">
        <f>100000*SUMPRODUCT(D6:D76,C6:C76,E7:E77)/SUMPRODUCT(D6:D76,E6:E76)</f>
        <v>1678.2920236000996</v>
      </c>
      <c r="J6" s="66">
        <f>$I$10*F7/$F$7</f>
        <v>3097.8650295001244</v>
      </c>
    </row>
    <row r="7" spans="1:10">
      <c r="A7" s="174">
        <f>+A6+1</f>
        <v>51</v>
      </c>
      <c r="B7" s="174">
        <f>+B6+1</f>
        <v>1</v>
      </c>
      <c r="C7" s="174">
        <v>3.29E-3</v>
      </c>
      <c r="D7" s="174">
        <f>+D6*(1-C6)</f>
        <v>0.99704000000000004</v>
      </c>
      <c r="E7" s="174">
        <f>1.04^-B7</f>
        <v>0.96153846153846145</v>
      </c>
      <c r="F7" s="170">
        <f>SUMPRODUCT(D7:$D$120,E7:$E$120)/(E7*D7)</f>
        <v>17.838218635438881</v>
      </c>
      <c r="G7" s="170"/>
      <c r="H7" s="4"/>
      <c r="I7" s="66"/>
      <c r="J7" s="66">
        <f t="shared" ref="J7:J25" si="0">$I$10*F8/$F$7</f>
        <v>3051.2070387868866</v>
      </c>
    </row>
    <row r="8" spans="1:10">
      <c r="A8" s="174">
        <f t="shared" ref="A8:B23" si="1">+A7+1</f>
        <v>52</v>
      </c>
      <c r="B8" s="174">
        <f t="shared" si="1"/>
        <v>2</v>
      </c>
      <c r="C8" s="174">
        <v>3.6600000000000001E-3</v>
      </c>
      <c r="D8" s="174">
        <f t="shared" ref="D8:D56" si="2">+D7*(1-C7)</f>
        <v>0.99375973839999998</v>
      </c>
      <c r="E8" s="174">
        <f t="shared" ref="E8:E71" si="3">1.04^-B8</f>
        <v>0.92455621301775137</v>
      </c>
      <c r="F8" s="170">
        <f>SUMPRODUCT(D8:$D$120,E8:$E$120)/(E8*D8)</f>
        <v>17.569551204318646</v>
      </c>
      <c r="G8" s="170"/>
      <c r="H8" s="4" t="s">
        <v>473</v>
      </c>
      <c r="I8" s="66">
        <v>100000</v>
      </c>
      <c r="J8" s="66">
        <f t="shared" si="0"/>
        <v>3003.6375707966267</v>
      </c>
    </row>
    <row r="9" spans="1:10">
      <c r="A9" s="174">
        <f t="shared" si="1"/>
        <v>53</v>
      </c>
      <c r="B9" s="174">
        <f t="shared" si="1"/>
        <v>3</v>
      </c>
      <c r="C9" s="174">
        <v>4.0499999999999998E-3</v>
      </c>
      <c r="D9" s="174">
        <f t="shared" si="2"/>
        <v>0.99012257775745594</v>
      </c>
      <c r="E9" s="174">
        <f t="shared" si="3"/>
        <v>0.88899635867091487</v>
      </c>
      <c r="F9" s="170">
        <f>SUMPRODUCT(D9:$D$120,E9:$E$120)/(E9*D9)</f>
        <v>17.295635277607438</v>
      </c>
      <c r="G9" s="170"/>
      <c r="H9" s="4"/>
      <c r="I9" s="66"/>
      <c r="J9" s="66">
        <f t="shared" si="0"/>
        <v>2955.1403289097252</v>
      </c>
    </row>
    <row r="10" spans="1:10">
      <c r="A10" s="174">
        <f t="shared" si="1"/>
        <v>54</v>
      </c>
      <c r="B10" s="174">
        <f t="shared" si="1"/>
        <v>4</v>
      </c>
      <c r="C10" s="174">
        <v>4.4599999999999996E-3</v>
      </c>
      <c r="D10" s="174">
        <f t="shared" si="2"/>
        <v>0.98611258131753821</v>
      </c>
      <c r="E10" s="174">
        <f t="shared" si="3"/>
        <v>0.85480419102972571</v>
      </c>
      <c r="F10" s="170">
        <f>SUMPRODUCT(D10:$D$120,E10:$E$120)/(E10*D10)</f>
        <v>17.016377015625022</v>
      </c>
      <c r="G10" s="170"/>
      <c r="H10" s="4" t="s">
        <v>474</v>
      </c>
      <c r="I10" s="66">
        <f>0.01*I8+1.25*MIN(0.04*I8,I6)</f>
        <v>3097.8650295001244</v>
      </c>
      <c r="J10" s="66">
        <f t="shared" si="0"/>
        <v>2905.694275483921</v>
      </c>
    </row>
    <row r="11" spans="1:10">
      <c r="A11" s="174">
        <f t="shared" si="1"/>
        <v>55</v>
      </c>
      <c r="B11" s="174">
        <f t="shared" si="1"/>
        <v>5</v>
      </c>
      <c r="C11" s="174">
        <v>4.9299999999999995E-3</v>
      </c>
      <c r="D11" s="174">
        <f t="shared" si="2"/>
        <v>0.98171451920486197</v>
      </c>
      <c r="E11" s="174">
        <f t="shared" si="3"/>
        <v>0.82192710675935154</v>
      </c>
      <c r="F11" s="170">
        <f>SUMPRODUCT(D11:$D$120,E11:$E$120)/(E11*D11)</f>
        <v>16.731655278793443</v>
      </c>
      <c r="G11" s="170"/>
      <c r="J11" s="66">
        <f t="shared" si="0"/>
        <v>2855.3880465217785</v>
      </c>
    </row>
    <row r="12" spans="1:10">
      <c r="A12" s="174">
        <f t="shared" si="1"/>
        <v>56</v>
      </c>
      <c r="B12" s="174">
        <f t="shared" si="1"/>
        <v>6</v>
      </c>
      <c r="C12" s="174">
        <v>5.4400000000000004E-3</v>
      </c>
      <c r="D12" s="174">
        <f t="shared" si="2"/>
        <v>0.97687466662518196</v>
      </c>
      <c r="E12" s="174">
        <f t="shared" si="3"/>
        <v>0.79031452573014571</v>
      </c>
      <c r="F12" s="170">
        <f>SUMPRODUCT(D12:$D$120,E12:$E$120)/(E12*D12)</f>
        <v>16.441980453581337</v>
      </c>
      <c r="G12" s="170"/>
      <c r="J12" s="66">
        <f t="shared" si="0"/>
        <v>2804.2476123429433</v>
      </c>
    </row>
    <row r="13" spans="1:10">
      <c r="A13" s="174">
        <f t="shared" si="1"/>
        <v>57</v>
      </c>
      <c r="B13" s="174">
        <f t="shared" si="1"/>
        <v>7</v>
      </c>
      <c r="C13" s="174">
        <v>5.9800000000000001E-3</v>
      </c>
      <c r="D13" s="174">
        <f t="shared" si="2"/>
        <v>0.971560468438741</v>
      </c>
      <c r="E13" s="174">
        <f t="shared" si="3"/>
        <v>0.75991781320206331</v>
      </c>
      <c r="F13" s="170">
        <f>SUMPRODUCT(D13:$D$120,E13:$E$120)/(E13*D13)</f>
        <v>16.147502083056413</v>
      </c>
      <c r="G13" s="170"/>
      <c r="H13" s="170"/>
      <c r="I13" s="170"/>
      <c r="J13" s="66">
        <f t="shared" si="0"/>
        <v>2752.2649984767004</v>
      </c>
    </row>
    <row r="14" spans="1:10">
      <c r="A14" s="174">
        <f t="shared" si="1"/>
        <v>58</v>
      </c>
      <c r="B14" s="174">
        <f t="shared" si="1"/>
        <v>8</v>
      </c>
      <c r="C14" s="174">
        <v>6.5399999999999998E-3</v>
      </c>
      <c r="D14" s="174">
        <f t="shared" si="2"/>
        <v>0.96575053683747736</v>
      </c>
      <c r="E14" s="174">
        <f t="shared" si="3"/>
        <v>0.73069020500198378</v>
      </c>
      <c r="F14" s="170">
        <f>SUMPRODUCT(D14:$D$120,E14:$E$120)/(E14*D14)</f>
        <v>15.848174248384009</v>
      </c>
      <c r="G14" s="170"/>
      <c r="H14" s="170"/>
      <c r="I14" s="170"/>
      <c r="J14" s="66">
        <f t="shared" si="0"/>
        <v>2699.3986022234585</v>
      </c>
    </row>
    <row r="15" spans="1:10">
      <c r="A15" s="174">
        <f t="shared" si="1"/>
        <v>59</v>
      </c>
      <c r="B15" s="174">
        <f t="shared" si="1"/>
        <v>9</v>
      </c>
      <c r="C15" s="174">
        <v>7.11E-3</v>
      </c>
      <c r="D15" s="174">
        <f t="shared" si="2"/>
        <v>0.95943452832656029</v>
      </c>
      <c r="E15" s="174">
        <f t="shared" si="3"/>
        <v>0.70258673557883045</v>
      </c>
      <c r="F15" s="170">
        <f>SUMPRODUCT(D15:$D$120,E15:$E$120)/(E15*D15)</f>
        <v>15.543757391660835</v>
      </c>
      <c r="G15" s="170"/>
      <c r="H15" s="170"/>
      <c r="I15" s="170"/>
      <c r="J15" s="66">
        <f t="shared" si="0"/>
        <v>2645.5735109242169</v>
      </c>
    </row>
    <row r="16" spans="1:10">
      <c r="A16" s="174">
        <f t="shared" si="1"/>
        <v>60</v>
      </c>
      <c r="B16" s="174">
        <f t="shared" si="1"/>
        <v>10</v>
      </c>
      <c r="C16" s="174">
        <v>7.7099999999999998E-3</v>
      </c>
      <c r="D16" s="174">
        <f t="shared" si="2"/>
        <v>0.95261294883015846</v>
      </c>
      <c r="E16" s="174">
        <f t="shared" si="3"/>
        <v>0.67556416882579851</v>
      </c>
      <c r="F16" s="170">
        <f>SUMPRODUCT(D16:$D$120,E16:$E$120)/(E16*D16)</f>
        <v>15.233820148583701</v>
      </c>
      <c r="G16" s="170"/>
      <c r="H16" s="170"/>
      <c r="I16" s="170"/>
      <c r="J16" s="66">
        <f t="shared" si="0"/>
        <v>2590.760149059583</v>
      </c>
    </row>
    <row r="17" spans="1:10">
      <c r="A17" s="174">
        <f t="shared" si="1"/>
        <v>61</v>
      </c>
      <c r="B17" s="174">
        <f t="shared" si="1"/>
        <v>11</v>
      </c>
      <c r="C17" s="174">
        <v>8.369999999999999E-3</v>
      </c>
      <c r="D17" s="174">
        <f t="shared" si="2"/>
        <v>0.9452683029946779</v>
      </c>
      <c r="E17" s="174">
        <f t="shared" si="3"/>
        <v>0.6495809315632679</v>
      </c>
      <c r="F17" s="170">
        <f>SUMPRODUCT(D17:$D$120,E17:$E$120)/(E17*D17)</f>
        <v>14.918192216516386</v>
      </c>
      <c r="G17" s="170"/>
      <c r="H17" s="170"/>
      <c r="I17" s="170"/>
      <c r="J17" s="66">
        <f t="shared" si="0"/>
        <v>2534.9974203796924</v>
      </c>
    </row>
    <row r="18" spans="1:10">
      <c r="A18" s="174">
        <f t="shared" si="1"/>
        <v>62</v>
      </c>
      <c r="B18" s="174">
        <f t="shared" si="1"/>
        <v>12</v>
      </c>
      <c r="C18" s="174">
        <v>9.0699999999999999E-3</v>
      </c>
      <c r="D18" s="174">
        <f t="shared" si="2"/>
        <v>0.93735640729861247</v>
      </c>
      <c r="E18" s="174">
        <f t="shared" si="3"/>
        <v>0.62459704958006512</v>
      </c>
      <c r="F18" s="170">
        <f>SUMPRODUCT(D18:$D$120,E18:$E$120)/(E18*D18)</f>
        <v>14.597097612191082</v>
      </c>
      <c r="G18" s="170"/>
      <c r="H18" s="170"/>
      <c r="I18" s="170"/>
      <c r="J18" s="66">
        <f t="shared" si="0"/>
        <v>2478.2641096182656</v>
      </c>
    </row>
    <row r="19" spans="1:10">
      <c r="A19" s="174">
        <f t="shared" si="1"/>
        <v>63</v>
      </c>
      <c r="B19" s="174">
        <f t="shared" si="1"/>
        <v>13</v>
      </c>
      <c r="C19" s="174">
        <v>9.810000000000001E-3</v>
      </c>
      <c r="D19" s="174">
        <f t="shared" si="2"/>
        <v>0.92885458468441406</v>
      </c>
      <c r="E19" s="174">
        <f t="shared" si="3"/>
        <v>0.600574086134678</v>
      </c>
      <c r="F19" s="170">
        <f>SUMPRODUCT(D19:$D$120,E19:$E$120)/(E19*D19)</f>
        <v>14.270414173229918</v>
      </c>
      <c r="G19" s="170"/>
      <c r="H19" s="170"/>
      <c r="I19" s="170"/>
      <c r="J19" s="66">
        <f t="shared" si="0"/>
        <v>2420.5290004465246</v>
      </c>
    </row>
    <row r="20" spans="1:10">
      <c r="A20" s="174">
        <f t="shared" si="1"/>
        <v>64</v>
      </c>
      <c r="B20" s="174">
        <f t="shared" si="1"/>
        <v>14</v>
      </c>
      <c r="C20" s="174">
        <v>1.0619999999999999E-2</v>
      </c>
      <c r="D20" s="174">
        <f t="shared" si="2"/>
        <v>0.91974252120865996</v>
      </c>
      <c r="E20" s="174">
        <f t="shared" si="3"/>
        <v>0.57747508282180582</v>
      </c>
      <c r="F20" s="170">
        <f>SUMPRODUCT(D20:$D$120,E20:$E$120)/(E20*D20)</f>
        <v>13.937962148839224</v>
      </c>
      <c r="G20" s="170"/>
      <c r="H20" s="170"/>
      <c r="I20" s="170"/>
      <c r="J20" s="66">
        <f t="shared" si="0"/>
        <v>2361.8216432650088</v>
      </c>
    </row>
    <row r="21" spans="1:10">
      <c r="A21" s="174">
        <f t="shared" si="1"/>
        <v>65</v>
      </c>
      <c r="B21" s="174">
        <f t="shared" si="1"/>
        <v>15</v>
      </c>
      <c r="C21" s="174">
        <v>1.1519999999999999E-2</v>
      </c>
      <c r="D21" s="174">
        <f t="shared" si="2"/>
        <v>0.90997485563342406</v>
      </c>
      <c r="E21" s="174">
        <f t="shared" si="3"/>
        <v>0.55526450271327477</v>
      </c>
      <c r="F21" s="170">
        <f>SUMPRODUCT(D21:$D$120,E21:$E$120)/(E21*D21)</f>
        <v>13.599911697015097</v>
      </c>
      <c r="G21" s="170"/>
      <c r="H21" s="170"/>
      <c r="I21" s="170"/>
      <c r="J21" s="66">
        <f t="shared" si="0"/>
        <v>2302.2048457680048</v>
      </c>
    </row>
    <row r="22" spans="1:10">
      <c r="A22" s="174">
        <f t="shared" si="1"/>
        <v>66</v>
      </c>
      <c r="B22" s="174">
        <f t="shared" si="1"/>
        <v>16</v>
      </c>
      <c r="C22" s="174">
        <v>1.2500000000000001E-2</v>
      </c>
      <c r="D22" s="174">
        <f t="shared" si="2"/>
        <v>0.8994919452965271</v>
      </c>
      <c r="E22" s="174">
        <f t="shared" si="3"/>
        <v>0.53390817568584104</v>
      </c>
      <c r="F22" s="170">
        <f>SUMPRODUCT(D22:$D$120,E22:$E$120)/(E22*D22)</f>
        <v>13.256624478892544</v>
      </c>
      <c r="G22" s="170"/>
      <c r="H22" s="170"/>
      <c r="I22" s="170"/>
      <c r="J22" s="66">
        <f t="shared" si="0"/>
        <v>2241.7032673902518</v>
      </c>
    </row>
    <row r="23" spans="1:10">
      <c r="A23" s="174">
        <f t="shared" si="1"/>
        <v>67</v>
      </c>
      <c r="B23" s="174">
        <f t="shared" si="1"/>
        <v>17</v>
      </c>
      <c r="C23" s="174">
        <v>1.359E-2</v>
      </c>
      <c r="D23" s="174">
        <f t="shared" si="2"/>
        <v>0.88824829598032051</v>
      </c>
      <c r="E23" s="174">
        <f t="shared" si="3"/>
        <v>0.51337324585177024</v>
      </c>
      <c r="F23" s="170">
        <f>SUMPRODUCT(D23:$D$120,E23:$E$120)/(E23*D23)</f>
        <v>12.908242489162781</v>
      </c>
      <c r="G23" s="170"/>
      <c r="H23" s="170"/>
      <c r="I23" s="170"/>
      <c r="J23" s="66">
        <f t="shared" si="0"/>
        <v>2180.3918604180917</v>
      </c>
    </row>
    <row r="24" spans="1:10">
      <c r="A24" s="174">
        <f t="shared" ref="A24:B39" si="4">+A23+1</f>
        <v>68</v>
      </c>
      <c r="B24" s="174">
        <f t="shared" si="4"/>
        <v>18</v>
      </c>
      <c r="C24" s="174">
        <v>1.4800000000000001E-2</v>
      </c>
      <c r="D24" s="174">
        <f t="shared" si="2"/>
        <v>0.87617700163794798</v>
      </c>
      <c r="E24" s="174">
        <f t="shared" si="3"/>
        <v>0.49362812101131748</v>
      </c>
      <c r="F24" s="170">
        <f>SUMPRODUCT(D24:$D$120,E24:$E$120)/(E24*D24)</f>
        <v>12.555197320312336</v>
      </c>
      <c r="G24" s="170"/>
      <c r="H24" s="170"/>
      <c r="I24" s="170"/>
      <c r="J24" s="66">
        <f t="shared" si="0"/>
        <v>2118.3480225172184</v>
      </c>
    </row>
    <row r="25" spans="1:10">
      <c r="A25" s="174">
        <f t="shared" si="4"/>
        <v>69</v>
      </c>
      <c r="B25" s="174">
        <f t="shared" si="4"/>
        <v>19</v>
      </c>
      <c r="C25" s="174">
        <v>1.6120000000000002E-2</v>
      </c>
      <c r="D25" s="174">
        <f t="shared" si="2"/>
        <v>0.86320958201370634</v>
      </c>
      <c r="E25" s="174">
        <f t="shared" si="3"/>
        <v>0.47464242404934376</v>
      </c>
      <c r="F25" s="170">
        <f>SUMPRODUCT(D25:$D$120,E25:$E$120)/(E25*D25)</f>
        <v>12.19793464588391</v>
      </c>
      <c r="G25" s="170"/>
      <c r="H25" s="170"/>
      <c r="I25" s="170"/>
      <c r="J25" s="66">
        <f t="shared" si="0"/>
        <v>2055.6072695522375</v>
      </c>
    </row>
    <row r="26" spans="1:10">
      <c r="A26" s="174">
        <f t="shared" si="4"/>
        <v>70</v>
      </c>
      <c r="B26" s="174">
        <f t="shared" si="4"/>
        <v>20</v>
      </c>
      <c r="C26" s="174">
        <v>1.7610000000000001E-2</v>
      </c>
      <c r="D26" s="174">
        <f t="shared" si="2"/>
        <v>0.84929464355164541</v>
      </c>
      <c r="E26" s="174">
        <f t="shared" si="3"/>
        <v>0.45638694620129205</v>
      </c>
      <c r="F26" s="170">
        <f>SUMPRODUCT(D26:$D$120,E26:$E$120)/(E26*D26)</f>
        <v>11.836658974386374</v>
      </c>
      <c r="G26" s="170"/>
      <c r="H26" s="170"/>
      <c r="I26" s="170"/>
      <c r="J26" s="66"/>
    </row>
    <row r="27" spans="1:10">
      <c r="A27" s="174">
        <f t="shared" si="4"/>
        <v>71</v>
      </c>
      <c r="B27" s="174">
        <f t="shared" si="4"/>
        <v>21</v>
      </c>
      <c r="C27" s="174">
        <v>1.9309999999999997E-2</v>
      </c>
      <c r="D27" s="174">
        <f t="shared" si="2"/>
        <v>0.83433856487870095</v>
      </c>
      <c r="E27" s="174">
        <f t="shared" si="3"/>
        <v>0.43883360211662686</v>
      </c>
      <c r="F27" s="170">
        <f>SUMPRODUCT(D27:$D$120,E27:$E$120)/(E27*D27)</f>
        <v>11.472149892977155</v>
      </c>
      <c r="G27" s="170"/>
      <c r="H27" s="170"/>
      <c r="I27" s="170"/>
      <c r="J27" s="66"/>
    </row>
    <row r="28" spans="1:10">
      <c r="A28" s="174">
        <f t="shared" si="4"/>
        <v>72</v>
      </c>
      <c r="B28" s="174">
        <f t="shared" si="4"/>
        <v>22</v>
      </c>
      <c r="C28" s="174">
        <v>2.1170000000000001E-2</v>
      </c>
      <c r="D28" s="174">
        <f t="shared" si="2"/>
        <v>0.81822748719089322</v>
      </c>
      <c r="E28" s="174">
        <f t="shared" si="3"/>
        <v>0.42195538665060278</v>
      </c>
      <c r="F28" s="170">
        <f>SUMPRODUCT(D28:$D$120,E28:$E$120)/(E28*D28)</f>
        <v>11.105482760807432</v>
      </c>
      <c r="G28" s="170"/>
      <c r="H28" s="170"/>
      <c r="I28" s="170"/>
      <c r="J28" s="66"/>
    </row>
    <row r="29" spans="1:10">
      <c r="A29" s="174">
        <f t="shared" si="4"/>
        <v>73</v>
      </c>
      <c r="B29" s="174">
        <f t="shared" si="4"/>
        <v>23</v>
      </c>
      <c r="C29" s="174">
        <v>2.3199999999999998E-2</v>
      </c>
      <c r="D29" s="174">
        <f t="shared" si="2"/>
        <v>0.80090561128706195</v>
      </c>
      <c r="E29" s="174">
        <f t="shared" si="3"/>
        <v>0.40572633331788732</v>
      </c>
      <c r="F29" s="170">
        <f>SUMPRODUCT(D29:$D$120,E29:$E$120)/(E29*D29)</f>
        <v>10.737004455564017</v>
      </c>
      <c r="G29" s="170"/>
      <c r="H29" s="170"/>
      <c r="I29" s="170"/>
      <c r="J29" s="66"/>
    </row>
    <row r="30" spans="1:10">
      <c r="A30" s="174">
        <f t="shared" si="4"/>
        <v>74</v>
      </c>
      <c r="B30" s="174">
        <f t="shared" si="4"/>
        <v>24</v>
      </c>
      <c r="C30" s="174">
        <v>2.545E-2</v>
      </c>
      <c r="D30" s="174">
        <f t="shared" si="2"/>
        <v>0.78232460110520208</v>
      </c>
      <c r="E30" s="174">
        <f t="shared" si="3"/>
        <v>0.39012147434412242</v>
      </c>
      <c r="F30" s="170">
        <f>SUMPRODUCT(D30:$D$120,E30:$E$120)/(E30*D30)</f>
        <v>10.366999010838024</v>
      </c>
      <c r="G30" s="170"/>
      <c r="H30" s="170"/>
      <c r="I30" s="170"/>
      <c r="J30" s="66"/>
    </row>
    <row r="31" spans="1:10">
      <c r="A31" s="174">
        <f t="shared" si="4"/>
        <v>75</v>
      </c>
      <c r="B31" s="174">
        <f t="shared" si="4"/>
        <v>25</v>
      </c>
      <c r="C31" s="174">
        <v>2.792E-2</v>
      </c>
      <c r="D31" s="174">
        <f t="shared" si="2"/>
        <v>0.7624144400070747</v>
      </c>
      <c r="E31" s="174">
        <f t="shared" si="3"/>
        <v>0.37511680225396377</v>
      </c>
      <c r="F31" s="170">
        <f>SUMPRODUCT(D31:$D$120,E31:$E$120)/(E31*D31)</f>
        <v>9.9960791865697498</v>
      </c>
      <c r="G31" s="170"/>
      <c r="H31" s="170"/>
      <c r="I31" s="170"/>
      <c r="J31" s="66"/>
    </row>
    <row r="32" spans="1:10">
      <c r="A32" s="174">
        <f t="shared" si="4"/>
        <v>76</v>
      </c>
      <c r="B32" s="174">
        <f t="shared" si="4"/>
        <v>26</v>
      </c>
      <c r="C32" s="174">
        <v>3.0629999999999998E-2</v>
      </c>
      <c r="D32" s="174">
        <f t="shared" si="2"/>
        <v>0.74112782884207717</v>
      </c>
      <c r="E32" s="174">
        <f t="shared" si="3"/>
        <v>0.36068923293650368</v>
      </c>
      <c r="F32" s="170">
        <f>SUMPRODUCT(D32:$D$120,E32:$E$120)/(E32*D32)</f>
        <v>9.6246423689742979</v>
      </c>
      <c r="G32" s="170"/>
      <c r="H32" s="170"/>
      <c r="I32" s="170"/>
      <c r="J32" s="66"/>
    </row>
    <row r="33" spans="1:10">
      <c r="A33" s="174">
        <f t="shared" si="4"/>
        <v>77</v>
      </c>
      <c r="B33" s="174">
        <f t="shared" si="4"/>
        <v>27</v>
      </c>
      <c r="C33" s="174">
        <v>3.363E-2</v>
      </c>
      <c r="D33" s="174">
        <f t="shared" si="2"/>
        <v>0.71842708344464434</v>
      </c>
      <c r="E33" s="174">
        <f t="shared" si="3"/>
        <v>0.3468165701312535</v>
      </c>
      <c r="F33" s="170">
        <f>SUMPRODUCT(D33:$D$120,E33:$E$120)/(E33*D33)</f>
        <v>9.253048953168836</v>
      </c>
      <c r="G33" s="170"/>
      <c r="H33" s="170"/>
      <c r="I33" s="170"/>
      <c r="J33" s="66"/>
    </row>
    <row r="34" spans="1:10">
      <c r="A34" s="174">
        <f t="shared" si="4"/>
        <v>78</v>
      </c>
      <c r="B34" s="174">
        <f t="shared" si="4"/>
        <v>28</v>
      </c>
      <c r="C34" s="174">
        <v>3.6899999999999995E-2</v>
      </c>
      <c r="D34" s="174">
        <f t="shared" si="2"/>
        <v>0.69426638062840096</v>
      </c>
      <c r="E34" s="174">
        <f t="shared" si="3"/>
        <v>0.3334774712800514</v>
      </c>
      <c r="F34" s="170">
        <f>SUMPRODUCT(D34:$D$120,E34:$E$120)/(E34*D34)</f>
        <v>8.8818681367339565</v>
      </c>
      <c r="G34" s="170"/>
      <c r="H34" s="170"/>
      <c r="I34" s="170"/>
      <c r="J34" s="66"/>
    </row>
    <row r="35" spans="1:10">
      <c r="A35" s="174">
        <f t="shared" si="4"/>
        <v>79</v>
      </c>
      <c r="B35" s="174">
        <f t="shared" si="4"/>
        <v>29</v>
      </c>
      <c r="C35" s="174">
        <v>4.0490000000000005E-2</v>
      </c>
      <c r="D35" s="174">
        <f t="shared" si="2"/>
        <v>0.66864795118321296</v>
      </c>
      <c r="E35" s="174">
        <f t="shared" si="3"/>
        <v>0.32065141469235708</v>
      </c>
      <c r="F35" s="170">
        <f>SUMPRODUCT(D35:$D$120,E35:$E$120)/(E35*D35)</f>
        <v>8.511206377534327</v>
      </c>
      <c r="G35" s="170"/>
      <c r="H35" s="170"/>
      <c r="I35" s="170"/>
      <c r="J35" s="66"/>
    </row>
    <row r="36" spans="1:10">
      <c r="A36" s="174">
        <f t="shared" si="4"/>
        <v>80</v>
      </c>
      <c r="B36" s="174">
        <f t="shared" si="4"/>
        <v>30</v>
      </c>
      <c r="C36" s="174">
        <v>4.4950000000000004E-2</v>
      </c>
      <c r="D36" s="174">
        <f t="shared" si="2"/>
        <v>0.64157439563980467</v>
      </c>
      <c r="E36" s="174">
        <f t="shared" si="3"/>
        <v>0.30831866797342034</v>
      </c>
      <c r="F36" s="170">
        <f>SUMPRODUCT(D36:$D$120,E36:$E$120)/(E36*D36)</f>
        <v>8.1412956953400162</v>
      </c>
      <c r="G36" s="170"/>
      <c r="H36" s="170"/>
      <c r="I36" s="170"/>
      <c r="J36" s="66"/>
    </row>
    <row r="37" spans="1:10">
      <c r="A37" s="174">
        <f t="shared" si="4"/>
        <v>81</v>
      </c>
      <c r="B37" s="174">
        <f t="shared" si="4"/>
        <v>31</v>
      </c>
      <c r="C37" s="174">
        <v>5.0430000000000003E-2</v>
      </c>
      <c r="D37" s="174">
        <f t="shared" si="2"/>
        <v>0.61273562655579539</v>
      </c>
      <c r="E37" s="174">
        <f t="shared" si="3"/>
        <v>0.29646025766675027</v>
      </c>
      <c r="F37" s="170">
        <f>SUMPRODUCT(D37:$D$120,E37:$E$120)/(E37*D37)</f>
        <v>7.7765012545454351</v>
      </c>
      <c r="G37" s="170"/>
      <c r="H37" s="170"/>
      <c r="I37" s="170"/>
      <c r="J37" s="66"/>
    </row>
    <row r="38" spans="1:10">
      <c r="A38" s="174">
        <f t="shared" si="4"/>
        <v>82</v>
      </c>
      <c r="B38" s="174">
        <f t="shared" si="4"/>
        <v>32</v>
      </c>
      <c r="C38" s="174">
        <v>5.6229999999999995E-2</v>
      </c>
      <c r="D38" s="174">
        <f t="shared" si="2"/>
        <v>0.58183536890858667</v>
      </c>
      <c r="E38" s="174">
        <f t="shared" si="3"/>
        <v>0.28505794006418295</v>
      </c>
      <c r="F38" s="170">
        <f>SUMPRODUCT(D38:$D$120,E38:$E$120)/(E38*D38)</f>
        <v>7.4218449453197257</v>
      </c>
      <c r="G38" s="170"/>
      <c r="H38" s="170"/>
      <c r="I38" s="170"/>
      <c r="J38" s="66"/>
    </row>
    <row r="39" spans="1:10">
      <c r="A39" s="174">
        <f t="shared" si="4"/>
        <v>83</v>
      </c>
      <c r="B39" s="174">
        <f t="shared" si="4"/>
        <v>33</v>
      </c>
      <c r="C39" s="174">
        <v>6.232E-2</v>
      </c>
      <c r="D39" s="174">
        <f t="shared" si="2"/>
        <v>0.54911876611485688</v>
      </c>
      <c r="E39" s="174">
        <f t="shared" si="3"/>
        <v>0.27409417313863743</v>
      </c>
      <c r="F39" s="170">
        <f>SUMPRODUCT(D39:$D$120,E39:$E$120)/(E39*D39)</f>
        <v>7.0766381037037807</v>
      </c>
      <c r="G39" s="170"/>
      <c r="H39" s="170"/>
      <c r="I39" s="170"/>
      <c r="J39" s="66"/>
    </row>
    <row r="40" spans="1:10">
      <c r="A40" s="174">
        <f t="shared" ref="A40:B55" si="5">+A39+1</f>
        <v>84</v>
      </c>
      <c r="B40" s="174">
        <f t="shared" si="5"/>
        <v>34</v>
      </c>
      <c r="C40" s="174">
        <v>6.9110000000000005E-2</v>
      </c>
      <c r="D40" s="174">
        <f t="shared" si="2"/>
        <v>0.51489768461057894</v>
      </c>
      <c r="E40" s="174">
        <f t="shared" si="3"/>
        <v>0.26355208955638215</v>
      </c>
      <c r="F40" s="170">
        <f>SUMPRODUCT(D40:$D$120,E40:$E$120)/(E40*D40)</f>
        <v>6.7397231761922347</v>
      </c>
      <c r="G40" s="170"/>
      <c r="H40" s="170"/>
      <c r="I40" s="170"/>
      <c r="J40" s="66"/>
    </row>
    <row r="41" spans="1:10">
      <c r="A41" s="174">
        <f t="shared" si="5"/>
        <v>85</v>
      </c>
      <c r="B41" s="174">
        <f t="shared" si="5"/>
        <v>35</v>
      </c>
      <c r="C41" s="174">
        <v>7.5989999999999988E-2</v>
      </c>
      <c r="D41" s="174">
        <f t="shared" si="2"/>
        <v>0.47931310562714186</v>
      </c>
      <c r="E41" s="174">
        <f t="shared" si="3"/>
        <v>0.25341547072729048</v>
      </c>
      <c r="F41" s="170">
        <f>SUMPRODUCT(D41:$D$120,E41:$E$120)/(E41*D41)</f>
        <v>6.4124784918088338</v>
      </c>
      <c r="G41" s="170"/>
      <c r="H41" s="170"/>
      <c r="I41" s="170"/>
      <c r="J41" s="66"/>
    </row>
    <row r="42" spans="1:10">
      <c r="A42" s="174">
        <f t="shared" si="5"/>
        <v>86</v>
      </c>
      <c r="B42" s="174">
        <f t="shared" si="5"/>
        <v>36</v>
      </c>
      <c r="C42" s="174">
        <v>8.412E-2</v>
      </c>
      <c r="D42" s="174">
        <f t="shared" si="2"/>
        <v>0.44289010273053536</v>
      </c>
      <c r="E42" s="174">
        <f t="shared" si="3"/>
        <v>0.24366872185316396</v>
      </c>
      <c r="F42" s="170">
        <f>SUMPRODUCT(D42:$D$120,E42:$E$120)/(E42*D42)</f>
        <v>6.0919012039709379</v>
      </c>
      <c r="G42" s="170"/>
      <c r="H42" s="170"/>
      <c r="I42" s="170"/>
      <c r="J42" s="66"/>
    </row>
    <row r="43" spans="1:10">
      <c r="A43" s="174">
        <f t="shared" si="5"/>
        <v>87</v>
      </c>
      <c r="B43" s="174">
        <f t="shared" si="5"/>
        <v>37</v>
      </c>
      <c r="C43" s="174">
        <v>9.4159999999999994E-2</v>
      </c>
      <c r="D43" s="174">
        <f t="shared" si="2"/>
        <v>0.40563418728884276</v>
      </c>
      <c r="E43" s="174">
        <f t="shared" si="3"/>
        <v>0.23429684793573452</v>
      </c>
      <c r="F43" s="170">
        <f>SUMPRODUCT(D43:$D$120,E43:$E$120)/(E43*D43)</f>
        <v>5.7819553349017072</v>
      </c>
      <c r="G43" s="170"/>
      <c r="H43" s="170"/>
      <c r="I43" s="170"/>
      <c r="J43" s="66"/>
    </row>
    <row r="44" spans="1:10">
      <c r="A44" s="174">
        <f t="shared" si="5"/>
        <v>88</v>
      </c>
      <c r="B44" s="174">
        <f t="shared" si="5"/>
        <v>38</v>
      </c>
      <c r="C44" s="174">
        <v>0.10475</v>
      </c>
      <c r="D44" s="174">
        <f t="shared" si="2"/>
        <v>0.36743967221372531</v>
      </c>
      <c r="E44" s="174">
        <f t="shared" si="3"/>
        <v>0.22528543070743706</v>
      </c>
      <c r="F44" s="170">
        <f>SUMPRODUCT(D44:$D$120,E44:$E$120)/(E44*D44)</f>
        <v>5.4901898219307768</v>
      </c>
      <c r="G44" s="170"/>
      <c r="H44" s="170"/>
      <c r="I44" s="170"/>
      <c r="J44" s="66"/>
    </row>
    <row r="45" spans="1:10">
      <c r="A45" s="174">
        <f t="shared" si="5"/>
        <v>89</v>
      </c>
      <c r="B45" s="174">
        <f t="shared" si="5"/>
        <v>39</v>
      </c>
      <c r="C45" s="174">
        <v>0.11529</v>
      </c>
      <c r="D45" s="174">
        <f t="shared" si="2"/>
        <v>0.32895036654933757</v>
      </c>
      <c r="E45" s="174">
        <f t="shared" si="3"/>
        <v>0.21662060644945874</v>
      </c>
      <c r="F45" s="170">
        <f>SUMPRODUCT(D45:$D$120,E45:$E$120)/(E45*D45)</f>
        <v>5.2161937054543506</v>
      </c>
      <c r="G45" s="170"/>
      <c r="H45" s="170"/>
      <c r="I45" s="170"/>
      <c r="J45" s="66"/>
    </row>
    <row r="46" spans="1:10">
      <c r="A46" s="174">
        <f t="shared" si="5"/>
        <v>90</v>
      </c>
      <c r="B46" s="174">
        <f t="shared" si="5"/>
        <v>40</v>
      </c>
      <c r="C46" s="174">
        <v>0.12304999999999999</v>
      </c>
      <c r="D46" s="174">
        <f t="shared" si="2"/>
        <v>0.29102567878986446</v>
      </c>
      <c r="E46" s="174">
        <f t="shared" si="3"/>
        <v>0.20828904466294101</v>
      </c>
      <c r="F46" s="170">
        <f>SUMPRODUCT(D46:$D$120,E46:$E$120)/(E46*D46)</f>
        <v>4.9562471924953106</v>
      </c>
      <c r="G46" s="170"/>
      <c r="H46" s="170"/>
      <c r="I46" s="170"/>
      <c r="J46" s="66"/>
    </row>
    <row r="47" spans="1:10">
      <c r="A47" s="174">
        <f t="shared" si="5"/>
        <v>91</v>
      </c>
      <c r="B47" s="174">
        <f t="shared" si="5"/>
        <v>41</v>
      </c>
      <c r="C47" s="174">
        <v>0.13047</v>
      </c>
      <c r="D47" s="174">
        <f t="shared" si="2"/>
        <v>0.25521496901477164</v>
      </c>
      <c r="E47" s="174">
        <f t="shared" si="3"/>
        <v>0.20027792756052021</v>
      </c>
      <c r="F47" s="170">
        <f>SUMPRODUCT(D47:$D$120,E47:$E$120)/(E47*D47)</f>
        <v>4.6918263073095652</v>
      </c>
      <c r="G47" s="170"/>
      <c r="H47" s="170"/>
      <c r="I47" s="170"/>
      <c r="J47" s="66"/>
    </row>
    <row r="48" spans="1:10">
      <c r="A48" s="174">
        <f t="shared" si="5"/>
        <v>92</v>
      </c>
      <c r="B48" s="174">
        <f t="shared" si="5"/>
        <v>42</v>
      </c>
      <c r="C48" s="174">
        <v>0.14277000000000001</v>
      </c>
      <c r="D48" s="174">
        <f t="shared" si="2"/>
        <v>0.2219170720074144</v>
      </c>
      <c r="E48" s="174">
        <f t="shared" si="3"/>
        <v>0.19257493034665407</v>
      </c>
      <c r="F48" s="170">
        <f>SUMPRODUCT(D48:$D$120,E48:$E$120)/(E48*D48)</f>
        <v>4.4156030954676053</v>
      </c>
      <c r="G48" s="170"/>
      <c r="H48" s="170"/>
      <c r="I48" s="170"/>
      <c r="J48" s="66"/>
    </row>
    <row r="49" spans="1:10">
      <c r="A49" s="174">
        <f t="shared" si="5"/>
        <v>93</v>
      </c>
      <c r="B49" s="174">
        <f t="shared" si="5"/>
        <v>43</v>
      </c>
      <c r="C49" s="174">
        <v>0.15944</v>
      </c>
      <c r="D49" s="174">
        <f t="shared" si="2"/>
        <v>0.19023397163691583</v>
      </c>
      <c r="E49" s="174">
        <f t="shared" si="3"/>
        <v>0.18516820225639813</v>
      </c>
      <c r="F49" s="170">
        <f>SUMPRODUCT(D49:$D$120,E49:$E$120)/(E49*D49)</f>
        <v>4.1438437983811927</v>
      </c>
      <c r="G49" s="170"/>
      <c r="H49" s="170"/>
      <c r="I49" s="170"/>
      <c r="J49" s="66"/>
    </row>
    <row r="50" spans="1:10">
      <c r="A50" s="174">
        <f t="shared" si="5"/>
        <v>94</v>
      </c>
      <c r="B50" s="174">
        <f t="shared" si="5"/>
        <v>44</v>
      </c>
      <c r="C50" s="174">
        <v>0.1802</v>
      </c>
      <c r="D50" s="174">
        <f t="shared" si="2"/>
        <v>0.15990306719912598</v>
      </c>
      <c r="E50" s="174">
        <f t="shared" si="3"/>
        <v>0.17804634832345972</v>
      </c>
      <c r="F50" s="170">
        <f>SUMPRODUCT(D50:$D$120,E50:$E$120)/(E50*D50)</f>
        <v>3.8897848461935363</v>
      </c>
      <c r="G50" s="170"/>
      <c r="H50" s="170"/>
      <c r="I50" s="170"/>
      <c r="J50" s="66"/>
    </row>
    <row r="51" spans="1:10">
      <c r="A51" s="174">
        <f t="shared" si="5"/>
        <v>95</v>
      </c>
      <c r="B51" s="174">
        <f t="shared" si="5"/>
        <v>45</v>
      </c>
      <c r="C51" s="174">
        <v>0.20279</v>
      </c>
      <c r="D51" s="174">
        <f t="shared" si="2"/>
        <v>0.13108853448984348</v>
      </c>
      <c r="E51" s="174">
        <f t="shared" si="3"/>
        <v>0.17119841184948048</v>
      </c>
      <c r="F51" s="170">
        <f>SUMPRODUCT(D51:$D$120,E51:$E$120)/(E51*D51)</f>
        <v>3.6659871188598179</v>
      </c>
      <c r="G51" s="170"/>
      <c r="H51" s="170"/>
      <c r="I51" s="170"/>
      <c r="J51" s="66"/>
    </row>
    <row r="52" spans="1:10">
      <c r="A52" s="174">
        <f t="shared" si="5"/>
        <v>96</v>
      </c>
      <c r="B52" s="174">
        <f t="shared" si="5"/>
        <v>46</v>
      </c>
      <c r="C52" s="174">
        <v>0.22503999999999999</v>
      </c>
      <c r="D52" s="174">
        <f t="shared" si="2"/>
        <v>0.10450509058064812</v>
      </c>
      <c r="E52" s="174">
        <f t="shared" si="3"/>
        <v>0.1646138575475774</v>
      </c>
      <c r="F52" s="170">
        <f>SUMPRODUCT(D52:$D$120,E52:$E$120)/(E52*D52)</f>
        <v>3.4779124742717862</v>
      </c>
      <c r="G52" s="170"/>
      <c r="H52" s="170"/>
      <c r="I52" s="170"/>
      <c r="J52" s="66"/>
    </row>
    <row r="53" spans="1:10">
      <c r="A53" s="174">
        <f t="shared" si="5"/>
        <v>97</v>
      </c>
      <c r="B53" s="174">
        <f t="shared" si="5"/>
        <v>47</v>
      </c>
      <c r="C53" s="174">
        <v>0.23948</v>
      </c>
      <c r="D53" s="174">
        <f t="shared" si="2"/>
        <v>8.0987264996379066E-2</v>
      </c>
      <c r="E53" s="174">
        <f t="shared" si="3"/>
        <v>0.15828255533420904</v>
      </c>
      <c r="F53" s="170">
        <f>SUMPRODUCT(D53:$D$120,E53:$E$120)/(E53*D53)</f>
        <v>3.3253703071676699</v>
      </c>
      <c r="G53" s="170"/>
      <c r="H53" s="170"/>
      <c r="I53" s="170"/>
      <c r="J53" s="66"/>
    </row>
    <row r="54" spans="1:10">
      <c r="A54" s="174">
        <f t="shared" si="5"/>
        <v>98</v>
      </c>
      <c r="B54" s="174">
        <f t="shared" si="5"/>
        <v>48</v>
      </c>
      <c r="C54" s="174">
        <v>0.24731999999999998</v>
      </c>
      <c r="D54" s="174">
        <f t="shared" si="2"/>
        <v>6.1592434775046202E-2</v>
      </c>
      <c r="E54" s="174">
        <f t="shared" si="3"/>
        <v>0.15219476474443175</v>
      </c>
      <c r="F54" s="170">
        <f>SUMPRODUCT(D54:$D$120,E54:$E$120)/(E54*D54)</f>
        <v>3.1799099556282244</v>
      </c>
      <c r="G54" s="170"/>
      <c r="H54" s="170"/>
      <c r="I54" s="170"/>
      <c r="J54" s="66"/>
    </row>
    <row r="55" spans="1:10">
      <c r="A55" s="174">
        <f t="shared" si="5"/>
        <v>99</v>
      </c>
      <c r="B55" s="174">
        <f t="shared" si="5"/>
        <v>49</v>
      </c>
      <c r="C55" s="174">
        <v>0.26358999999999999</v>
      </c>
      <c r="D55" s="174">
        <f t="shared" si="2"/>
        <v>4.6359393806481776E-2</v>
      </c>
      <c r="E55" s="174">
        <f t="shared" si="3"/>
        <v>0.14634111994656898</v>
      </c>
      <c r="F55" s="170">
        <f>SUMPRODUCT(D55:$D$120,E55:$E$120)/(E55*D55)</f>
        <v>3.0120454294698322</v>
      </c>
      <c r="G55" s="170"/>
      <c r="H55" s="170"/>
      <c r="I55" s="170"/>
      <c r="J55" s="66"/>
    </row>
    <row r="56" spans="1:10">
      <c r="A56" s="174">
        <f>+A55+1</f>
        <v>100</v>
      </c>
      <c r="B56" s="174">
        <f>+B55+1</f>
        <v>50</v>
      </c>
      <c r="C56" s="174">
        <v>0.28473999999999999</v>
      </c>
      <c r="D56" s="174">
        <f t="shared" si="2"/>
        <v>3.4139521193031243E-2</v>
      </c>
      <c r="E56" s="174">
        <f t="shared" si="3"/>
        <v>0.14071261533323939</v>
      </c>
      <c r="F56" s="170">
        <f>SUMPRODUCT(D56:$D$120,E56:$E$120)/(E56*D56)</f>
        <v>2.8415247574701983</v>
      </c>
      <c r="G56" s="170"/>
      <c r="H56" s="170"/>
      <c r="I56" s="170"/>
      <c r="J56" s="66"/>
    </row>
    <row r="57" spans="1:10">
      <c r="A57" s="174">
        <f t="shared" ref="A57:A76" si="6">+A56+1</f>
        <v>101</v>
      </c>
      <c r="B57" s="174">
        <f t="shared" ref="B57:B77" si="7">+B56+1</f>
        <v>51</v>
      </c>
      <c r="C57" s="174">
        <v>0.30772000000000005</v>
      </c>
      <c r="D57" s="174">
        <f>+D56*(1-C56)</f>
        <v>2.4418633928527528E-2</v>
      </c>
      <c r="E57" s="174">
        <f t="shared" si="3"/>
        <v>0.13530059166657632</v>
      </c>
      <c r="F57" s="170">
        <f>SUMPRODUCT(D57:$D$120,E57:$E$120)/(E57*D57)</f>
        <v>2.6776077898512511</v>
      </c>
      <c r="G57" s="170"/>
      <c r="H57" s="170"/>
      <c r="I57" s="170"/>
      <c r="J57" s="66"/>
    </row>
    <row r="58" spans="1:10">
      <c r="A58" s="174">
        <f t="shared" si="6"/>
        <v>102</v>
      </c>
      <c r="B58" s="174">
        <f t="shared" si="7"/>
        <v>52</v>
      </c>
      <c r="C58" s="174">
        <v>0.33304</v>
      </c>
      <c r="D58" s="174">
        <f t="shared" ref="D58:D76" si="8">+D57*(1-C57)</f>
        <v>1.6904531896041037E-2</v>
      </c>
      <c r="E58" s="174">
        <f t="shared" si="3"/>
        <v>0.13009672275632339</v>
      </c>
      <c r="F58" s="170">
        <f>SUMPRODUCT(D58:$D$120,E58:$E$120)/(E58*D58)</f>
        <v>2.5202405117081224</v>
      </c>
      <c r="G58" s="170"/>
      <c r="H58" s="170"/>
      <c r="I58" s="170"/>
      <c r="J58" s="66"/>
    </row>
    <row r="59" spans="1:10">
      <c r="A59" s="174">
        <f t="shared" si="6"/>
        <v>103</v>
      </c>
      <c r="B59" s="174">
        <f t="shared" si="7"/>
        <v>53</v>
      </c>
      <c r="C59" s="174">
        <v>0.36069999999999997</v>
      </c>
      <c r="D59" s="174">
        <f t="shared" si="8"/>
        <v>1.1274646593383529E-2</v>
      </c>
      <c r="E59" s="174">
        <f t="shared" si="3"/>
        <v>0.12509300265031092</v>
      </c>
      <c r="F59" s="170">
        <f>SUMPRODUCT(D59:$D$120,E59:$E$120)/(E59*D59)</f>
        <v>2.3705321641124621</v>
      </c>
      <c r="G59" s="170"/>
      <c r="H59" s="170"/>
      <c r="I59" s="170"/>
      <c r="J59" s="66"/>
    </row>
    <row r="60" spans="1:10">
      <c r="A60" s="174">
        <f t="shared" si="6"/>
        <v>104</v>
      </c>
      <c r="B60" s="174">
        <f t="shared" si="7"/>
        <v>54</v>
      </c>
      <c r="C60" s="174">
        <v>0.39085000000000003</v>
      </c>
      <c r="D60" s="174">
        <f t="shared" si="8"/>
        <v>7.2078815671500901E-3</v>
      </c>
      <c r="E60" s="174">
        <f t="shared" si="3"/>
        <v>0.12028173331760666</v>
      </c>
      <c r="F60" s="170">
        <f>SUMPRODUCT(D60:$D$120,E60:$E$120)/(E60*D60)</f>
        <v>2.2295533406490859</v>
      </c>
      <c r="G60" s="170"/>
      <c r="H60" s="170"/>
      <c r="I60" s="170"/>
      <c r="J60" s="66"/>
    </row>
    <row r="61" spans="1:10">
      <c r="A61" s="174">
        <f t="shared" si="6"/>
        <v>105</v>
      </c>
      <c r="B61" s="174">
        <f t="shared" si="7"/>
        <v>55</v>
      </c>
      <c r="C61" s="174">
        <v>0.42270999999999997</v>
      </c>
      <c r="D61" s="174">
        <f t="shared" si="8"/>
        <v>4.3906810566294776E-3</v>
      </c>
      <c r="E61" s="174">
        <f t="shared" si="3"/>
        <v>0.11565551280539103</v>
      </c>
      <c r="F61" s="170">
        <f>SUMPRODUCT(D61:$D$120,E61:$E$120)/(E61*D61)</f>
        <v>2.0992127953296378</v>
      </c>
      <c r="G61" s="170"/>
      <c r="H61" s="170"/>
      <c r="I61" s="170"/>
      <c r="J61" s="66"/>
    </row>
    <row r="62" spans="1:10">
      <c r="A62" s="174">
        <f t="shared" si="6"/>
        <v>106</v>
      </c>
      <c r="B62" s="174">
        <f t="shared" si="7"/>
        <v>56</v>
      </c>
      <c r="C62" s="174">
        <v>0.45532</v>
      </c>
      <c r="D62" s="174">
        <f t="shared" si="8"/>
        <v>2.5346962671816313E-3</v>
      </c>
      <c r="E62" s="174">
        <f t="shared" si="3"/>
        <v>0.11120722385133754</v>
      </c>
      <c r="F62" s="170">
        <f>SUMPRODUCT(D62:$D$120,E62:$E$120)/(E62*D62)</f>
        <v>1.9802548236463897</v>
      </c>
      <c r="G62" s="170"/>
      <c r="H62" s="170"/>
      <c r="I62" s="170"/>
      <c r="J62" s="66"/>
    </row>
    <row r="63" spans="1:10">
      <c r="A63" s="174">
        <f t="shared" si="6"/>
        <v>107</v>
      </c>
      <c r="B63" s="174">
        <f t="shared" si="7"/>
        <v>57</v>
      </c>
      <c r="C63" s="174">
        <v>0.48847000000000002</v>
      </c>
      <c r="D63" s="174">
        <f t="shared" si="8"/>
        <v>1.3805983628084912E-3</v>
      </c>
      <c r="E63" s="174">
        <f t="shared" si="3"/>
        <v>0.10693002293397837</v>
      </c>
      <c r="F63" s="170">
        <f>SUMPRODUCT(D63:$D$120,E63:$E$120)/(E63*D63)</f>
        <v>1.8716769783951039</v>
      </c>
      <c r="G63" s="170"/>
      <c r="H63" s="170"/>
      <c r="I63" s="170"/>
      <c r="J63" s="66"/>
    </row>
    <row r="64" spans="1:10">
      <c r="A64" s="174">
        <f t="shared" si="6"/>
        <v>108</v>
      </c>
      <c r="B64" s="174">
        <f t="shared" si="7"/>
        <v>58</v>
      </c>
      <c r="C64" s="174">
        <v>0.52219000000000004</v>
      </c>
      <c r="D64" s="174">
        <f t="shared" si="8"/>
        <v>7.0621748052742751E-4</v>
      </c>
      <c r="E64" s="174">
        <f t="shared" si="3"/>
        <v>0.10281732974420998</v>
      </c>
      <c r="F64" s="170">
        <f>SUMPRODUCT(D64:$D$120,E64:$E$120)/(E64*D64)</f>
        <v>1.7722207055908892</v>
      </c>
      <c r="G64" s="170"/>
      <c r="H64" s="170"/>
      <c r="I64" s="170"/>
      <c r="J64" s="66"/>
    </row>
    <row r="65" spans="1:10">
      <c r="A65" s="174">
        <f t="shared" si="6"/>
        <v>109</v>
      </c>
      <c r="B65" s="174">
        <f t="shared" si="7"/>
        <v>59</v>
      </c>
      <c r="C65" s="174">
        <v>0.55703000000000003</v>
      </c>
      <c r="D65" s="174">
        <f t="shared" si="8"/>
        <v>3.374377743708101E-4</v>
      </c>
      <c r="E65" s="174">
        <f t="shared" si="3"/>
        <v>9.8862817061740368E-2</v>
      </c>
      <c r="F65" s="170">
        <f>SUMPRODUCT(D65:$D$120,E65:$E$120)/(E65*D65)</f>
        <v>1.6808135740451753</v>
      </c>
      <c r="G65" s="170"/>
      <c r="H65" s="170"/>
      <c r="I65" s="170"/>
      <c r="J65" s="66"/>
    </row>
    <row r="66" spans="1:10">
      <c r="A66" s="174">
        <f t="shared" si="6"/>
        <v>110</v>
      </c>
      <c r="B66" s="174">
        <f t="shared" si="7"/>
        <v>60</v>
      </c>
      <c r="C66" s="174">
        <v>0.59195000000000009</v>
      </c>
      <c r="D66" s="174">
        <f t="shared" si="8"/>
        <v>1.4947481091303775E-4</v>
      </c>
      <c r="E66" s="174">
        <f t="shared" si="3"/>
        <v>9.506040102090417E-2</v>
      </c>
      <c r="F66" s="170">
        <f>SUMPRODUCT(D66:$D$120,E66:$E$120)/(E66*D66)</f>
        <v>1.5984064767523372</v>
      </c>
      <c r="G66" s="170"/>
      <c r="H66" s="170"/>
      <c r="I66" s="170"/>
      <c r="J66" s="66"/>
    </row>
    <row r="67" spans="1:10">
      <c r="A67" s="174">
        <f t="shared" si="6"/>
        <v>111</v>
      </c>
      <c r="B67" s="174">
        <f t="shared" si="7"/>
        <v>61</v>
      </c>
      <c r="C67" s="174">
        <v>0.62561</v>
      </c>
      <c r="D67" s="174">
        <f t="shared" si="8"/>
        <v>6.0993196593065039E-5</v>
      </c>
      <c r="E67" s="174">
        <f t="shared" si="3"/>
        <v>9.1404231750869397E-2</v>
      </c>
      <c r="F67" s="170">
        <f>SUMPRODUCT(D67:$D$120,E67:$E$120)/(E67*D67)</f>
        <v>1.5251629354795508</v>
      </c>
      <c r="G67" s="170"/>
      <c r="H67" s="170"/>
      <c r="I67" s="170"/>
      <c r="J67" s="66"/>
    </row>
    <row r="68" spans="1:10">
      <c r="A68" s="174">
        <f t="shared" si="6"/>
        <v>112</v>
      </c>
      <c r="B68" s="174">
        <f t="shared" si="7"/>
        <v>62</v>
      </c>
      <c r="C68" s="174">
        <v>0.65776000000000001</v>
      </c>
      <c r="D68" s="174">
        <f t="shared" si="8"/>
        <v>2.283524287247762E-5</v>
      </c>
      <c r="E68" s="174">
        <f t="shared" si="3"/>
        <v>8.7888684375835968E-2</v>
      </c>
      <c r="F68" s="170">
        <f>SUMPRODUCT(D68:$D$120,E68:$E$120)/(E68*D68)</f>
        <v>1.4588248962278174</v>
      </c>
      <c r="G68" s="170"/>
      <c r="H68" s="170"/>
      <c r="I68" s="170"/>
      <c r="J68" s="66"/>
    </row>
    <row r="69" spans="1:10">
      <c r="A69" s="174">
        <f t="shared" si="6"/>
        <v>113</v>
      </c>
      <c r="B69" s="174">
        <f t="shared" si="7"/>
        <v>63</v>
      </c>
      <c r="C69" s="174">
        <v>0.69077999999999995</v>
      </c>
      <c r="D69" s="174">
        <f t="shared" si="8"/>
        <v>7.8151335206767408E-6</v>
      </c>
      <c r="E69" s="174">
        <f t="shared" si="3"/>
        <v>8.4508350361380741E-2</v>
      </c>
      <c r="F69" s="170">
        <f>SUMPRODUCT(D69:$D$120,E69:$E$120)/(E69*D69)</f>
        <v>1.3942785532869624</v>
      </c>
      <c r="G69" s="170"/>
      <c r="H69" s="170"/>
      <c r="I69" s="170"/>
      <c r="J69" s="66"/>
    </row>
    <row r="70" spans="1:10">
      <c r="A70" s="174">
        <f t="shared" si="6"/>
        <v>114</v>
      </c>
      <c r="B70" s="174">
        <f t="shared" si="7"/>
        <v>64</v>
      </c>
      <c r="C70" s="174">
        <v>0.73204999999999998</v>
      </c>
      <c r="D70" s="174">
        <f t="shared" si="8"/>
        <v>2.4165955872636624E-6</v>
      </c>
      <c r="E70" s="174">
        <f t="shared" si="3"/>
        <v>8.1258029193635312E-2</v>
      </c>
      <c r="F70" s="170">
        <f>SUMPRODUCT(D70:$D$120,E70:$E$120)/(E70*D70)</f>
        <v>1.3260775351479239</v>
      </c>
      <c r="G70" s="170"/>
      <c r="H70" s="170"/>
      <c r="I70" s="170"/>
      <c r="J70" s="66"/>
    </row>
    <row r="71" spans="1:10">
      <c r="A71" s="174">
        <f t="shared" si="6"/>
        <v>115</v>
      </c>
      <c r="B71" s="174">
        <f t="shared" si="7"/>
        <v>65</v>
      </c>
      <c r="C71" s="174">
        <v>0.77134000000000003</v>
      </c>
      <c r="D71" s="174">
        <f t="shared" si="8"/>
        <v>6.475267876072984E-7</v>
      </c>
      <c r="E71" s="174">
        <f t="shared" si="3"/>
        <v>7.8132720378495488E-2</v>
      </c>
      <c r="F71" s="170">
        <f>SUMPRODUCT(D71:$D$120,E71:$E$120)/(E71*D71)</f>
        <v>1.2656116311022223</v>
      </c>
      <c r="G71" s="170"/>
      <c r="H71" s="170"/>
      <c r="I71" s="170"/>
      <c r="J71" s="66"/>
    </row>
    <row r="72" spans="1:10">
      <c r="A72" s="174">
        <f t="shared" si="6"/>
        <v>116</v>
      </c>
      <c r="B72" s="174">
        <f t="shared" si="7"/>
        <v>66</v>
      </c>
      <c r="C72" s="174">
        <v>0.81235000000000002</v>
      </c>
      <c r="D72" s="174">
        <f t="shared" si="8"/>
        <v>1.4806347525428485E-7</v>
      </c>
      <c r="E72" s="174">
        <f t="shared" ref="E72:E77" si="9">1.04^-B72</f>
        <v>7.5127615748553353E-2</v>
      </c>
      <c r="F72" s="170">
        <f>SUMPRODUCT(D72:$D$120,E72:$E$120)/(E72*D72)</f>
        <v>1.2080647964065034</v>
      </c>
      <c r="G72" s="170"/>
      <c r="H72" s="170"/>
      <c r="I72" s="170"/>
      <c r="J72" s="66"/>
    </row>
    <row r="73" spans="1:10">
      <c r="A73" s="174">
        <f t="shared" si="6"/>
        <v>117</v>
      </c>
      <c r="B73" s="174">
        <f t="shared" si="7"/>
        <v>67</v>
      </c>
      <c r="C73" s="174">
        <v>0.85589999999999999</v>
      </c>
      <c r="D73" s="174">
        <f t="shared" si="8"/>
        <v>2.7784111131466549E-8</v>
      </c>
      <c r="E73" s="174">
        <f t="shared" si="9"/>
        <v>7.2238092065916693E-2</v>
      </c>
      <c r="F73" s="170">
        <f>SUMPRODUCT(D73:$D$120,E73:$E$120)/(E73*D73)</f>
        <v>1.1531435558900274</v>
      </c>
      <c r="G73" s="170"/>
      <c r="H73" s="170"/>
      <c r="I73" s="170"/>
      <c r="J73" s="66"/>
    </row>
    <row r="74" spans="1:10">
      <c r="A74" s="174">
        <f t="shared" si="6"/>
        <v>118</v>
      </c>
      <c r="B74" s="174">
        <f t="shared" si="7"/>
        <v>68</v>
      </c>
      <c r="C74" s="174">
        <v>0.89658000000000004</v>
      </c>
      <c r="D74" s="174">
        <f t="shared" si="8"/>
        <v>4.0036904140443303E-9</v>
      </c>
      <c r="E74" s="174">
        <f t="shared" si="9"/>
        <v>6.9459703909535264E-2</v>
      </c>
      <c r="F74" s="170">
        <f>SUMPRODUCT(D74:$D$120,E74:$E$120)/(E74*D74)</f>
        <v>1.1052692444526626</v>
      </c>
      <c r="G74" s="170"/>
      <c r="H74" s="170"/>
      <c r="I74" s="170"/>
      <c r="J74" s="66"/>
    </row>
    <row r="75" spans="1:10">
      <c r="A75" s="174">
        <f>+A74+1</f>
        <v>119</v>
      </c>
      <c r="B75" s="174">
        <f t="shared" si="7"/>
        <v>69</v>
      </c>
      <c r="C75" s="174">
        <v>0.93905999999999989</v>
      </c>
      <c r="D75" s="174">
        <f t="shared" si="8"/>
        <v>4.1406166262046446E-10</v>
      </c>
      <c r="E75" s="174">
        <f t="shared" si="9"/>
        <v>6.6788176836091603E-2</v>
      </c>
      <c r="F75" s="170">
        <f>SUMPRODUCT(D75:$D$120,E75:$E$120)/(E75*D75)</f>
        <v>1.0585961538461539</v>
      </c>
      <c r="G75" s="170"/>
      <c r="H75" s="170"/>
      <c r="I75" s="170"/>
      <c r="J75" s="66"/>
    </row>
    <row r="76" spans="1:10">
      <c r="A76" s="174">
        <f t="shared" si="6"/>
        <v>120</v>
      </c>
      <c r="B76" s="174">
        <f t="shared" si="7"/>
        <v>70</v>
      </c>
      <c r="C76" s="174">
        <v>1</v>
      </c>
      <c r="D76" s="174">
        <f t="shared" si="8"/>
        <v>2.5232917720091148E-11</v>
      </c>
      <c r="E76" s="174">
        <f t="shared" si="9"/>
        <v>6.4219400803934235E-2</v>
      </c>
      <c r="F76" s="170">
        <f>SUMPRODUCT(D76:$D$120,E76:$E$120)/(E76*D76)</f>
        <v>1</v>
      </c>
      <c r="G76" s="170"/>
      <c r="H76" s="170"/>
      <c r="I76" s="170"/>
      <c r="J76" s="66"/>
    </row>
    <row r="77" spans="1:10">
      <c r="A77">
        <v>121</v>
      </c>
      <c r="B77" s="174">
        <f t="shared" si="7"/>
        <v>71</v>
      </c>
      <c r="D77" s="174">
        <f>+D76*(1-C76)</f>
        <v>0</v>
      </c>
      <c r="E77" s="174">
        <f t="shared" si="9"/>
        <v>6.1749423849936765E-2</v>
      </c>
      <c r="F77" s="170" t="e">
        <f>SUMPRODUCT(D77:$D$120,E77:$E$120)/(E77*D77)</f>
        <v>#DIV/0!</v>
      </c>
      <c r="G77" s="170"/>
      <c r="H77" s="170"/>
      <c r="I77" s="170"/>
    </row>
  </sheetData>
  <mergeCells count="2">
    <mergeCell ref="A1:J1"/>
    <mergeCell ref="A2:J2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dimension ref="A1:AG34"/>
  <sheetViews>
    <sheetView workbookViewId="0">
      <selection activeCell="A2" sqref="A2:AG2"/>
    </sheetView>
  </sheetViews>
  <sheetFormatPr defaultRowHeight="15"/>
  <cols>
    <col min="1" max="1" width="12" style="174" customWidth="1"/>
    <col min="2" max="2" width="10.42578125" bestFit="1" customWidth="1"/>
    <col min="3" max="3" width="10.140625" bestFit="1" customWidth="1"/>
    <col min="4" max="4" width="2.7109375" customWidth="1"/>
    <col min="5" max="5" width="10.42578125" bestFit="1" customWidth="1"/>
    <col min="7" max="7" width="3.140625" customWidth="1"/>
    <col min="8" max="8" width="10.42578125" bestFit="1" customWidth="1"/>
    <col min="10" max="10" width="2.7109375" customWidth="1"/>
    <col min="11" max="11" width="10.42578125" bestFit="1" customWidth="1"/>
    <col min="13" max="13" width="3.42578125" customWidth="1"/>
    <col min="14" max="14" width="10.42578125" bestFit="1" customWidth="1"/>
    <col min="16" max="16" width="3.140625" customWidth="1"/>
    <col min="17" max="17" width="10.42578125" bestFit="1" customWidth="1"/>
    <col min="19" max="19" width="3.28515625" customWidth="1"/>
    <col min="20" max="20" width="10.42578125" bestFit="1" customWidth="1"/>
    <col min="22" max="22" width="3.5703125" customWidth="1"/>
    <col min="23" max="23" width="10.42578125" bestFit="1" customWidth="1"/>
    <col min="25" max="25" width="3" customWidth="1"/>
    <col min="26" max="26" width="10.42578125" bestFit="1" customWidth="1"/>
    <col min="28" max="28" width="3.42578125" customWidth="1"/>
    <col min="29" max="29" width="10.42578125" bestFit="1" customWidth="1"/>
    <col min="31" max="31" width="3.7109375" customWidth="1"/>
    <col min="32" max="32" width="10.42578125" bestFit="1" customWidth="1"/>
  </cols>
  <sheetData>
    <row r="1" spans="1:33" ht="18.75">
      <c r="A1" s="204" t="s">
        <v>619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</row>
    <row r="2" spans="1:33" ht="18.75">
      <c r="A2" s="204" t="s">
        <v>498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</row>
    <row r="4" spans="1:33" s="4" customFormat="1">
      <c r="B4" s="173" t="s">
        <v>499</v>
      </c>
      <c r="C4" s="173" t="s">
        <v>500</v>
      </c>
      <c r="D4" s="173"/>
      <c r="E4" s="173" t="s">
        <v>499</v>
      </c>
      <c r="F4" s="173" t="s">
        <v>500</v>
      </c>
      <c r="G4" s="173"/>
      <c r="H4" s="173" t="s">
        <v>499</v>
      </c>
      <c r="I4" s="173" t="s">
        <v>500</v>
      </c>
      <c r="J4" s="173"/>
      <c r="K4" s="173" t="s">
        <v>499</v>
      </c>
      <c r="L4" s="173" t="s">
        <v>500</v>
      </c>
      <c r="M4" s="173"/>
      <c r="N4" s="173" t="s">
        <v>499</v>
      </c>
      <c r="O4" s="173" t="s">
        <v>500</v>
      </c>
      <c r="P4" s="173"/>
      <c r="Q4" s="173" t="s">
        <v>499</v>
      </c>
      <c r="R4" s="173" t="s">
        <v>500</v>
      </c>
      <c r="S4" s="173"/>
      <c r="T4" s="173" t="s">
        <v>499</v>
      </c>
      <c r="U4" s="173" t="s">
        <v>500</v>
      </c>
      <c r="V4" s="173"/>
      <c r="W4" s="173" t="s">
        <v>499</v>
      </c>
      <c r="X4" s="173" t="s">
        <v>500</v>
      </c>
      <c r="Y4" s="173"/>
      <c r="Z4" s="173" t="s">
        <v>499</v>
      </c>
      <c r="AA4" s="173" t="s">
        <v>500</v>
      </c>
      <c r="AB4" s="173"/>
      <c r="AC4" s="173" t="s">
        <v>499</v>
      </c>
      <c r="AD4" s="173" t="s">
        <v>500</v>
      </c>
      <c r="AE4" s="173"/>
      <c r="AF4" s="173" t="s">
        <v>499</v>
      </c>
      <c r="AG4" s="173" t="s">
        <v>500</v>
      </c>
    </row>
    <row r="5" spans="1:33"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</row>
    <row r="6" spans="1:33">
      <c r="B6" s="179">
        <v>36801</v>
      </c>
      <c r="C6" s="180">
        <v>5.86</v>
      </c>
      <c r="D6" s="16"/>
      <c r="E6" s="179">
        <v>37165</v>
      </c>
      <c r="F6" s="180">
        <v>3.9</v>
      </c>
      <c r="G6" s="16"/>
      <c r="H6" s="179">
        <v>37530</v>
      </c>
      <c r="I6" s="180">
        <v>2.75</v>
      </c>
      <c r="J6" s="16"/>
      <c r="K6" s="179">
        <v>37895</v>
      </c>
      <c r="L6" s="180">
        <v>2.84</v>
      </c>
      <c r="M6" s="16"/>
      <c r="N6" s="179">
        <v>38261</v>
      </c>
      <c r="O6" s="180">
        <v>3.44</v>
      </c>
      <c r="P6" s="16"/>
      <c r="Q6" s="179">
        <v>38628</v>
      </c>
      <c r="R6" s="180">
        <v>4.25</v>
      </c>
      <c r="S6" s="16"/>
      <c r="T6" s="179">
        <v>38992</v>
      </c>
      <c r="U6" s="180">
        <v>4.5599999999999996</v>
      </c>
      <c r="V6" s="16"/>
      <c r="W6" s="179">
        <v>39356</v>
      </c>
      <c r="X6" s="180">
        <v>4.24</v>
      </c>
      <c r="Y6" s="16"/>
      <c r="Z6" s="179">
        <v>39722</v>
      </c>
      <c r="AA6" s="180">
        <v>2.87</v>
      </c>
      <c r="AB6" s="16"/>
      <c r="AC6" s="179">
        <v>40087</v>
      </c>
      <c r="AD6" s="180">
        <v>2.2000000000000002</v>
      </c>
      <c r="AE6" s="16"/>
      <c r="AF6" s="179">
        <v>40452</v>
      </c>
      <c r="AG6" s="180">
        <v>1.26</v>
      </c>
    </row>
    <row r="7" spans="1:33">
      <c r="B7" s="179">
        <v>36802</v>
      </c>
      <c r="C7" s="180">
        <v>5.88</v>
      </c>
      <c r="D7" s="16"/>
      <c r="E7" s="179">
        <v>37166</v>
      </c>
      <c r="F7" s="180">
        <v>3.87</v>
      </c>
      <c r="G7" s="16"/>
      <c r="H7" s="179">
        <v>37531</v>
      </c>
      <c r="I7" s="180">
        <v>2.74</v>
      </c>
      <c r="J7" s="16"/>
      <c r="K7" s="179">
        <v>37896</v>
      </c>
      <c r="L7" s="180">
        <v>2.9</v>
      </c>
      <c r="M7" s="16"/>
      <c r="N7" s="179">
        <v>38264</v>
      </c>
      <c r="O7" s="180">
        <v>3.44</v>
      </c>
      <c r="P7" s="16"/>
      <c r="Q7" s="179">
        <v>38629</v>
      </c>
      <c r="R7" s="180">
        <v>4.24</v>
      </c>
      <c r="S7" s="16"/>
      <c r="T7" s="179">
        <v>38993</v>
      </c>
      <c r="U7" s="180">
        <v>4.5599999999999996</v>
      </c>
      <c r="V7" s="16"/>
      <c r="W7" s="179">
        <v>39357</v>
      </c>
      <c r="X7" s="180">
        <v>4.2</v>
      </c>
      <c r="Y7" s="16"/>
      <c r="Z7" s="179">
        <v>39723</v>
      </c>
      <c r="AA7" s="180">
        <v>2.68</v>
      </c>
      <c r="AB7" s="16"/>
      <c r="AC7" s="179">
        <v>40088</v>
      </c>
      <c r="AD7" s="180">
        <v>2.2200000000000002</v>
      </c>
      <c r="AE7" s="16"/>
      <c r="AF7" s="179">
        <v>40455</v>
      </c>
      <c r="AG7" s="180">
        <v>1.23</v>
      </c>
    </row>
    <row r="8" spans="1:33">
      <c r="B8" s="179">
        <v>36803</v>
      </c>
      <c r="C8" s="180">
        <v>5.94</v>
      </c>
      <c r="D8" s="16"/>
      <c r="E8" s="179">
        <v>37167</v>
      </c>
      <c r="F8" s="180">
        <v>3.86</v>
      </c>
      <c r="G8" s="16"/>
      <c r="H8" s="179">
        <v>37532</v>
      </c>
      <c r="I8" s="180">
        <v>2.74</v>
      </c>
      <c r="J8" s="16"/>
      <c r="K8" s="179">
        <v>37897</v>
      </c>
      <c r="L8" s="180">
        <v>3.12</v>
      </c>
      <c r="M8" s="16"/>
      <c r="N8" s="179">
        <v>38265</v>
      </c>
      <c r="O8" s="180">
        <v>3.44</v>
      </c>
      <c r="P8" s="16"/>
      <c r="Q8" s="179">
        <v>38630</v>
      </c>
      <c r="R8" s="180">
        <v>4.2300000000000004</v>
      </c>
      <c r="S8" s="16"/>
      <c r="T8" s="179">
        <v>38994</v>
      </c>
      <c r="U8" s="180">
        <v>4.5</v>
      </c>
      <c r="V8" s="16"/>
      <c r="W8" s="179">
        <v>39358</v>
      </c>
      <c r="X8" s="180">
        <v>4.24</v>
      </c>
      <c r="Y8" s="16"/>
      <c r="Z8" s="179">
        <v>39724</v>
      </c>
      <c r="AA8" s="180">
        <v>2.64</v>
      </c>
      <c r="AB8" s="16"/>
      <c r="AC8" s="179">
        <v>40091</v>
      </c>
      <c r="AD8" s="180">
        <v>2.21</v>
      </c>
      <c r="AE8" s="16"/>
      <c r="AF8" s="179">
        <v>40456</v>
      </c>
      <c r="AG8" s="180">
        <v>1.21</v>
      </c>
    </row>
    <row r="9" spans="1:33">
      <c r="B9" s="179">
        <v>36804</v>
      </c>
      <c r="C9" s="180">
        <v>5.92</v>
      </c>
      <c r="D9" s="16"/>
      <c r="E9" s="179">
        <v>37168</v>
      </c>
      <c r="F9" s="180">
        <v>3.88</v>
      </c>
      <c r="G9" s="16"/>
      <c r="H9" s="179">
        <v>37533</v>
      </c>
      <c r="I9" s="180">
        <v>2.73</v>
      </c>
      <c r="J9" s="16"/>
      <c r="K9" s="179">
        <v>37900</v>
      </c>
      <c r="L9" s="180">
        <v>3.06</v>
      </c>
      <c r="M9" s="16"/>
      <c r="N9" s="179">
        <v>38266</v>
      </c>
      <c r="O9" s="180">
        <v>3.51</v>
      </c>
      <c r="P9" s="16"/>
      <c r="Q9" s="179">
        <v>38631</v>
      </c>
      <c r="R9" s="180">
        <v>4.2300000000000004</v>
      </c>
      <c r="S9" s="16"/>
      <c r="T9" s="179">
        <v>38995</v>
      </c>
      <c r="U9" s="180">
        <v>4.55</v>
      </c>
      <c r="V9" s="16"/>
      <c r="W9" s="179">
        <v>39359</v>
      </c>
      <c r="X9" s="180">
        <v>4.22</v>
      </c>
      <c r="Y9" s="16"/>
      <c r="Z9" s="179">
        <v>39727</v>
      </c>
      <c r="AA9" s="180">
        <v>2.4500000000000002</v>
      </c>
      <c r="AB9" s="16"/>
      <c r="AC9" s="179">
        <v>40092</v>
      </c>
      <c r="AD9" s="180">
        <v>2.25</v>
      </c>
      <c r="AE9" s="16"/>
      <c r="AF9" s="179">
        <v>40457</v>
      </c>
      <c r="AG9" s="180">
        <v>1.1599999999999999</v>
      </c>
    </row>
    <row r="10" spans="1:33">
      <c r="B10" s="179">
        <v>36805</v>
      </c>
      <c r="C10" s="180">
        <v>5.88</v>
      </c>
      <c r="D10" s="16"/>
      <c r="E10" s="179">
        <v>37169</v>
      </c>
      <c r="F10" s="180">
        <v>3.87</v>
      </c>
      <c r="G10" s="16"/>
      <c r="H10" s="179">
        <v>37536</v>
      </c>
      <c r="I10" s="180">
        <v>2.67</v>
      </c>
      <c r="J10" s="16"/>
      <c r="K10" s="179">
        <v>37901</v>
      </c>
      <c r="L10" s="180">
        <v>3.15</v>
      </c>
      <c r="M10" s="16"/>
      <c r="N10" s="179">
        <v>38267</v>
      </c>
      <c r="O10" s="180">
        <v>3.53</v>
      </c>
      <c r="P10" s="16"/>
      <c r="Q10" s="179">
        <v>38632</v>
      </c>
      <c r="R10" s="180">
        <v>4.2300000000000004</v>
      </c>
      <c r="S10" s="16"/>
      <c r="T10" s="179">
        <v>38996</v>
      </c>
      <c r="U10" s="180">
        <v>4.6399999999999997</v>
      </c>
      <c r="V10" s="16"/>
      <c r="W10" s="179">
        <v>39360</v>
      </c>
      <c r="X10" s="180">
        <v>4.33</v>
      </c>
      <c r="Y10" s="16"/>
      <c r="Z10" s="179">
        <v>39728</v>
      </c>
      <c r="AA10" s="180">
        <v>2.4500000000000002</v>
      </c>
      <c r="AB10" s="16"/>
      <c r="AC10" s="179">
        <v>40093</v>
      </c>
      <c r="AD10" s="180">
        <v>2.16</v>
      </c>
      <c r="AE10" s="16"/>
      <c r="AF10" s="179">
        <v>40458</v>
      </c>
      <c r="AG10" s="180">
        <v>1.1399999999999999</v>
      </c>
    </row>
    <row r="11" spans="1:33">
      <c r="B11" s="179"/>
      <c r="C11" s="181"/>
      <c r="D11" s="16"/>
      <c r="E11" s="179"/>
      <c r="F11" s="181"/>
      <c r="G11" s="16"/>
      <c r="H11" s="179">
        <v>37537</v>
      </c>
      <c r="I11" s="180">
        <v>2.7</v>
      </c>
      <c r="J11" s="16"/>
      <c r="K11" s="179">
        <v>37902</v>
      </c>
      <c r="L11" s="180">
        <v>3.14</v>
      </c>
      <c r="M11" s="16"/>
      <c r="N11" s="179">
        <v>38268</v>
      </c>
      <c r="O11" s="180">
        <v>3.39</v>
      </c>
      <c r="P11" s="16"/>
      <c r="Q11" s="179"/>
      <c r="R11" s="181"/>
      <c r="S11" s="16"/>
      <c r="T11" s="179"/>
      <c r="U11" s="181"/>
      <c r="V11" s="16"/>
      <c r="W11" s="179"/>
      <c r="X11" s="181"/>
      <c r="Y11" s="16"/>
      <c r="Z11" s="179">
        <v>39729</v>
      </c>
      <c r="AA11" s="180">
        <v>2.7</v>
      </c>
      <c r="AB11" s="16"/>
      <c r="AC11" s="179">
        <v>40094</v>
      </c>
      <c r="AD11" s="180">
        <v>2.2200000000000002</v>
      </c>
      <c r="AE11" s="16"/>
      <c r="AF11" s="179">
        <v>40459</v>
      </c>
      <c r="AG11" s="180">
        <v>1.1100000000000001</v>
      </c>
    </row>
    <row r="12" spans="1:33">
      <c r="B12" s="179">
        <v>36809</v>
      </c>
      <c r="C12" s="180">
        <v>5.86</v>
      </c>
      <c r="D12" s="16"/>
      <c r="E12" s="179">
        <v>37173</v>
      </c>
      <c r="F12" s="180">
        <v>3.96</v>
      </c>
      <c r="G12" s="16"/>
      <c r="H12" s="179">
        <v>37538</v>
      </c>
      <c r="I12" s="180">
        <v>2.65</v>
      </c>
      <c r="J12" s="16"/>
      <c r="K12" s="179">
        <v>37903</v>
      </c>
      <c r="L12" s="180">
        <v>3.17</v>
      </c>
      <c r="M12" s="16"/>
      <c r="N12" s="179"/>
      <c r="O12" s="181"/>
      <c r="P12" s="16"/>
      <c r="Q12" s="179">
        <v>38636</v>
      </c>
      <c r="R12" s="180">
        <v>4.2699999999999996</v>
      </c>
      <c r="S12" s="16"/>
      <c r="T12" s="179">
        <v>39000</v>
      </c>
      <c r="U12" s="180">
        <v>4.71</v>
      </c>
      <c r="V12" s="16"/>
      <c r="W12" s="179">
        <v>39364</v>
      </c>
      <c r="X12" s="180">
        <v>4.38</v>
      </c>
      <c r="Y12" s="16"/>
      <c r="Z12" s="179">
        <v>39730</v>
      </c>
      <c r="AA12" s="180">
        <v>2.79</v>
      </c>
      <c r="AB12" s="16"/>
      <c r="AC12" s="179">
        <v>40095</v>
      </c>
      <c r="AD12" s="180">
        <v>2.36</v>
      </c>
      <c r="AE12" s="16"/>
      <c r="AF12" s="179"/>
      <c r="AG12" s="181"/>
    </row>
    <row r="13" spans="1:33">
      <c r="B13" s="179">
        <v>36810</v>
      </c>
      <c r="C13" s="180">
        <v>5.82</v>
      </c>
      <c r="D13" s="16"/>
      <c r="E13" s="179">
        <v>37174</v>
      </c>
      <c r="F13" s="180">
        <v>3.96</v>
      </c>
      <c r="G13" s="16"/>
      <c r="H13" s="179">
        <v>37539</v>
      </c>
      <c r="I13" s="180">
        <v>2.68</v>
      </c>
      <c r="J13" s="16"/>
      <c r="K13" s="179">
        <v>37904</v>
      </c>
      <c r="L13" s="180">
        <v>3.15</v>
      </c>
      <c r="M13" s="16"/>
      <c r="N13" s="179">
        <v>38272</v>
      </c>
      <c r="O13" s="180">
        <v>3.35</v>
      </c>
      <c r="P13" s="16"/>
      <c r="Q13" s="179">
        <v>38637</v>
      </c>
      <c r="R13" s="180">
        <v>4.32</v>
      </c>
      <c r="S13" s="16"/>
      <c r="T13" s="179">
        <v>39001</v>
      </c>
      <c r="U13" s="180">
        <v>4.75</v>
      </c>
      <c r="V13" s="16"/>
      <c r="W13" s="179">
        <v>39365</v>
      </c>
      <c r="X13" s="180">
        <v>4.37</v>
      </c>
      <c r="Y13" s="16"/>
      <c r="Z13" s="179">
        <v>39731</v>
      </c>
      <c r="AA13" s="180">
        <v>2.77</v>
      </c>
      <c r="AB13" s="16"/>
      <c r="AC13" s="179"/>
      <c r="AD13" s="181"/>
      <c r="AE13" s="16"/>
      <c r="AF13" s="179">
        <v>40463</v>
      </c>
      <c r="AG13" s="180">
        <v>1.1399999999999999</v>
      </c>
    </row>
    <row r="14" spans="1:33">
      <c r="B14" s="179">
        <v>36811</v>
      </c>
      <c r="C14" s="180">
        <v>5.74</v>
      </c>
      <c r="D14" s="16"/>
      <c r="E14" s="179">
        <v>37175</v>
      </c>
      <c r="F14" s="180">
        <v>4.03</v>
      </c>
      <c r="G14" s="16"/>
      <c r="H14" s="179">
        <v>37540</v>
      </c>
      <c r="I14" s="180">
        <v>2.83</v>
      </c>
      <c r="J14" s="16"/>
      <c r="K14" s="179"/>
      <c r="L14" s="181"/>
      <c r="M14" s="16"/>
      <c r="N14" s="179">
        <v>38273</v>
      </c>
      <c r="O14" s="180">
        <v>3.32</v>
      </c>
      <c r="P14" s="16"/>
      <c r="Q14" s="179">
        <v>38638</v>
      </c>
      <c r="R14" s="180">
        <v>4.32</v>
      </c>
      <c r="S14" s="16"/>
      <c r="T14" s="179">
        <v>39002</v>
      </c>
      <c r="U14" s="180">
        <v>4.74</v>
      </c>
      <c r="V14" s="16"/>
      <c r="W14" s="179">
        <v>39366</v>
      </c>
      <c r="X14" s="180">
        <v>4.3600000000000003</v>
      </c>
      <c r="Y14" s="16"/>
      <c r="Z14" s="179"/>
      <c r="AA14" s="181"/>
      <c r="AB14" s="16"/>
      <c r="AC14" s="179">
        <v>40099</v>
      </c>
      <c r="AD14" s="180">
        <v>2.2799999999999998</v>
      </c>
      <c r="AE14" s="16"/>
      <c r="AF14" s="179">
        <v>40464</v>
      </c>
      <c r="AG14" s="180">
        <v>1.1299999999999999</v>
      </c>
    </row>
    <row r="15" spans="1:33">
      <c r="B15" s="179">
        <v>36812</v>
      </c>
      <c r="C15" s="180">
        <v>5.73</v>
      </c>
      <c r="D15" s="16"/>
      <c r="E15" s="179">
        <v>37176</v>
      </c>
      <c r="F15" s="180">
        <v>4.01</v>
      </c>
      <c r="G15" s="16"/>
      <c r="H15" s="179"/>
      <c r="I15" s="181"/>
      <c r="J15" s="16"/>
      <c r="K15" s="179">
        <v>37908</v>
      </c>
      <c r="L15" s="180">
        <v>3.23</v>
      </c>
      <c r="M15" s="16"/>
      <c r="N15" s="179">
        <v>38274</v>
      </c>
      <c r="O15" s="180">
        <v>3.26</v>
      </c>
      <c r="P15" s="16"/>
      <c r="Q15" s="179">
        <v>38639</v>
      </c>
      <c r="R15" s="180">
        <v>4.34</v>
      </c>
      <c r="S15" s="16"/>
      <c r="T15" s="179">
        <v>39003</v>
      </c>
      <c r="U15" s="180">
        <v>4.7699999999999996</v>
      </c>
      <c r="V15" s="16"/>
      <c r="W15" s="179">
        <v>39367</v>
      </c>
      <c r="X15" s="180">
        <v>4.42</v>
      </c>
      <c r="Y15" s="16"/>
      <c r="Z15" s="179">
        <v>39735</v>
      </c>
      <c r="AA15" s="180">
        <v>3.01</v>
      </c>
      <c r="AB15" s="16"/>
      <c r="AC15" s="179">
        <v>40100</v>
      </c>
      <c r="AD15" s="180">
        <v>2.36</v>
      </c>
      <c r="AE15" s="16"/>
      <c r="AF15" s="179">
        <v>40465</v>
      </c>
      <c r="AG15" s="180">
        <v>1.18</v>
      </c>
    </row>
    <row r="16" spans="1:33">
      <c r="B16" s="179">
        <v>36815</v>
      </c>
      <c r="C16" s="180">
        <v>5.77</v>
      </c>
      <c r="D16" s="16"/>
      <c r="E16" s="179">
        <v>37179</v>
      </c>
      <c r="F16" s="180">
        <v>3.97</v>
      </c>
      <c r="G16" s="16"/>
      <c r="H16" s="179">
        <v>37544</v>
      </c>
      <c r="I16" s="180">
        <v>3.11</v>
      </c>
      <c r="J16" s="16"/>
      <c r="K16" s="179">
        <v>37909</v>
      </c>
      <c r="L16" s="180">
        <v>3.3</v>
      </c>
      <c r="M16" s="16"/>
      <c r="N16" s="179">
        <v>38275</v>
      </c>
      <c r="O16" s="180">
        <v>3.31</v>
      </c>
      <c r="P16" s="16"/>
      <c r="Q16" s="179">
        <v>38642</v>
      </c>
      <c r="R16" s="180">
        <v>4.3600000000000003</v>
      </c>
      <c r="S16" s="16"/>
      <c r="T16" s="179">
        <v>39006</v>
      </c>
      <c r="U16" s="180">
        <v>4.76</v>
      </c>
      <c r="V16" s="16"/>
      <c r="W16" s="179">
        <v>39370</v>
      </c>
      <c r="X16" s="180">
        <v>4.4000000000000004</v>
      </c>
      <c r="Y16" s="16"/>
      <c r="Z16" s="179">
        <v>39736</v>
      </c>
      <c r="AA16" s="180">
        <v>2.9</v>
      </c>
      <c r="AB16" s="16"/>
      <c r="AC16" s="179">
        <v>40101</v>
      </c>
      <c r="AD16" s="180">
        <v>2.41</v>
      </c>
      <c r="AE16" s="16"/>
      <c r="AF16" s="179">
        <v>40466</v>
      </c>
      <c r="AG16" s="180">
        <v>1.2</v>
      </c>
    </row>
    <row r="17" spans="1:33">
      <c r="B17" s="179">
        <v>36816</v>
      </c>
      <c r="C17" s="180">
        <v>5.68</v>
      </c>
      <c r="D17" s="16"/>
      <c r="E17" s="179">
        <v>37180</v>
      </c>
      <c r="F17" s="180">
        <v>3.93</v>
      </c>
      <c r="G17" s="16"/>
      <c r="H17" s="179">
        <v>37545</v>
      </c>
      <c r="I17" s="180">
        <v>3.11</v>
      </c>
      <c r="J17" s="16"/>
      <c r="K17" s="179">
        <v>37910</v>
      </c>
      <c r="L17" s="180">
        <v>3.4</v>
      </c>
      <c r="M17" s="16"/>
      <c r="N17" s="179">
        <v>38278</v>
      </c>
      <c r="O17" s="180">
        <v>3.31</v>
      </c>
      <c r="P17" s="16"/>
      <c r="Q17" s="179">
        <v>38643</v>
      </c>
      <c r="R17" s="180">
        <v>4.34</v>
      </c>
      <c r="S17" s="16"/>
      <c r="T17" s="179">
        <v>39007</v>
      </c>
      <c r="U17" s="180">
        <v>4.7300000000000004</v>
      </c>
      <c r="V17" s="16"/>
      <c r="W17" s="179">
        <v>39371</v>
      </c>
      <c r="X17" s="180">
        <v>4.34</v>
      </c>
      <c r="Y17" s="16"/>
      <c r="Z17" s="179">
        <v>39737</v>
      </c>
      <c r="AA17" s="180">
        <v>2.84</v>
      </c>
      <c r="AB17" s="16"/>
      <c r="AC17" s="179">
        <v>40102</v>
      </c>
      <c r="AD17" s="180">
        <v>2.37</v>
      </c>
      <c r="AE17" s="16"/>
      <c r="AF17" s="179">
        <v>40469</v>
      </c>
      <c r="AG17" s="180">
        <v>1.1399999999999999</v>
      </c>
    </row>
    <row r="18" spans="1:33">
      <c r="B18" s="179">
        <v>36817</v>
      </c>
      <c r="C18" s="180">
        <v>5.68</v>
      </c>
      <c r="D18" s="16"/>
      <c r="E18" s="179">
        <v>37181</v>
      </c>
      <c r="F18" s="180">
        <v>3.93</v>
      </c>
      <c r="G18" s="16"/>
      <c r="H18" s="179">
        <v>37546</v>
      </c>
      <c r="I18" s="180">
        <v>3.2</v>
      </c>
      <c r="J18" s="16"/>
      <c r="K18" s="179">
        <v>37911</v>
      </c>
      <c r="L18" s="180">
        <v>3.33</v>
      </c>
      <c r="M18" s="16"/>
      <c r="N18" s="179">
        <v>38279</v>
      </c>
      <c r="O18" s="180">
        <v>3.32</v>
      </c>
      <c r="P18" s="16"/>
      <c r="Q18" s="179">
        <v>38644</v>
      </c>
      <c r="R18" s="180">
        <v>4.32</v>
      </c>
      <c r="S18" s="16"/>
      <c r="T18" s="179">
        <v>39008</v>
      </c>
      <c r="U18" s="180">
        <v>4.74</v>
      </c>
      <c r="V18" s="16"/>
      <c r="W18" s="179">
        <v>39372</v>
      </c>
      <c r="X18" s="180">
        <v>4.22</v>
      </c>
      <c r="Y18" s="16"/>
      <c r="Z18" s="179">
        <v>39738</v>
      </c>
      <c r="AA18" s="180">
        <v>2.83</v>
      </c>
      <c r="AB18" s="16"/>
      <c r="AC18" s="179">
        <v>40105</v>
      </c>
      <c r="AD18" s="180">
        <v>2.36</v>
      </c>
      <c r="AE18" s="16"/>
      <c r="AF18" s="179">
        <v>40470</v>
      </c>
      <c r="AG18" s="180">
        <v>1.1100000000000001</v>
      </c>
    </row>
    <row r="19" spans="1:33">
      <c r="B19" s="179">
        <v>36818</v>
      </c>
      <c r="C19" s="180">
        <v>5.69</v>
      </c>
      <c r="D19" s="16"/>
      <c r="E19" s="179">
        <v>37182</v>
      </c>
      <c r="F19" s="180">
        <v>3.93</v>
      </c>
      <c r="G19" s="16"/>
      <c r="H19" s="179">
        <v>37547</v>
      </c>
      <c r="I19" s="180">
        <v>3.17</v>
      </c>
      <c r="J19" s="16"/>
      <c r="K19" s="179">
        <v>37914</v>
      </c>
      <c r="L19" s="180">
        <v>3.33</v>
      </c>
      <c r="M19" s="16"/>
      <c r="N19" s="179">
        <v>38280</v>
      </c>
      <c r="O19" s="180">
        <v>3.26</v>
      </c>
      <c r="P19" s="16"/>
      <c r="Q19" s="179">
        <v>38645</v>
      </c>
      <c r="R19" s="180">
        <v>4.33</v>
      </c>
      <c r="S19" s="16"/>
      <c r="T19" s="179">
        <v>39009</v>
      </c>
      <c r="U19" s="180">
        <v>4.75</v>
      </c>
      <c r="V19" s="16"/>
      <c r="W19" s="179">
        <v>39373</v>
      </c>
      <c r="X19" s="180">
        <v>4.17</v>
      </c>
      <c r="Y19" s="16"/>
      <c r="Z19" s="179">
        <v>39741</v>
      </c>
      <c r="AA19" s="180">
        <v>2.82</v>
      </c>
      <c r="AB19" s="16"/>
      <c r="AC19" s="179">
        <v>40106</v>
      </c>
      <c r="AD19" s="180">
        <v>2.2999999999999998</v>
      </c>
      <c r="AE19" s="16"/>
      <c r="AF19" s="179">
        <v>40471</v>
      </c>
      <c r="AG19" s="180">
        <v>1.1100000000000001</v>
      </c>
    </row>
    <row r="20" spans="1:33">
      <c r="B20" s="179">
        <v>36819</v>
      </c>
      <c r="C20" s="180">
        <v>5.69</v>
      </c>
      <c r="D20" s="16"/>
      <c r="E20" s="179">
        <v>37183</v>
      </c>
      <c r="F20" s="180">
        <v>3.96</v>
      </c>
      <c r="G20" s="16"/>
      <c r="H20" s="179">
        <v>37550</v>
      </c>
      <c r="I20" s="180">
        <v>3.28</v>
      </c>
      <c r="J20" s="16"/>
      <c r="K20" s="179">
        <v>37915</v>
      </c>
      <c r="L20" s="180">
        <v>3.31</v>
      </c>
      <c r="M20" s="16"/>
      <c r="N20" s="179">
        <v>38281</v>
      </c>
      <c r="O20" s="180">
        <v>3.29</v>
      </c>
      <c r="P20" s="16"/>
      <c r="Q20" s="179">
        <v>38646</v>
      </c>
      <c r="R20" s="180">
        <v>4.26</v>
      </c>
      <c r="S20" s="16"/>
      <c r="T20" s="179">
        <v>39010</v>
      </c>
      <c r="U20" s="180">
        <v>4.76</v>
      </c>
      <c r="V20" s="16"/>
      <c r="W20" s="179">
        <v>39374</v>
      </c>
      <c r="X20" s="180">
        <v>4.03</v>
      </c>
      <c r="Y20" s="16"/>
      <c r="Z20" s="179">
        <v>39742</v>
      </c>
      <c r="AA20" s="180">
        <v>2.63</v>
      </c>
      <c r="AB20" s="16"/>
      <c r="AC20" s="179">
        <v>40107</v>
      </c>
      <c r="AD20" s="180">
        <v>2.38</v>
      </c>
      <c r="AE20" s="16"/>
      <c r="AF20" s="179">
        <v>40472</v>
      </c>
      <c r="AG20" s="180">
        <v>1.1499999999999999</v>
      </c>
    </row>
    <row r="21" spans="1:33">
      <c r="B21" s="179">
        <v>36822</v>
      </c>
      <c r="C21" s="180">
        <v>5.66</v>
      </c>
      <c r="D21" s="16"/>
      <c r="E21" s="179">
        <v>37186</v>
      </c>
      <c r="F21" s="180">
        <v>3.98</v>
      </c>
      <c r="G21" s="16"/>
      <c r="H21" s="179">
        <v>37551</v>
      </c>
      <c r="I21" s="180">
        <v>3.29</v>
      </c>
      <c r="J21" s="16"/>
      <c r="K21" s="179">
        <v>37916</v>
      </c>
      <c r="L21" s="180">
        <v>3.21</v>
      </c>
      <c r="M21" s="16"/>
      <c r="N21" s="179">
        <v>38282</v>
      </c>
      <c r="O21" s="180">
        <v>3.26</v>
      </c>
      <c r="P21" s="16"/>
      <c r="Q21" s="179">
        <v>38649</v>
      </c>
      <c r="R21" s="180">
        <v>4.32</v>
      </c>
      <c r="S21" s="16"/>
      <c r="T21" s="179">
        <v>39013</v>
      </c>
      <c r="U21" s="180">
        <v>4.8</v>
      </c>
      <c r="V21" s="16"/>
      <c r="W21" s="179">
        <v>39377</v>
      </c>
      <c r="X21" s="180">
        <v>4.08</v>
      </c>
      <c r="Y21" s="16"/>
      <c r="Z21" s="179">
        <v>39743</v>
      </c>
      <c r="AA21" s="180">
        <v>2.56</v>
      </c>
      <c r="AB21" s="16"/>
      <c r="AC21" s="179">
        <v>40108</v>
      </c>
      <c r="AD21" s="180">
        <v>2.39</v>
      </c>
      <c r="AE21" s="16"/>
      <c r="AF21" s="179">
        <v>40473</v>
      </c>
      <c r="AG21" s="180">
        <v>1.17</v>
      </c>
    </row>
    <row r="22" spans="1:33">
      <c r="B22" s="179">
        <v>36823</v>
      </c>
      <c r="C22" s="180">
        <v>5.7</v>
      </c>
      <c r="D22" s="16"/>
      <c r="E22" s="179">
        <v>37187</v>
      </c>
      <c r="F22" s="180">
        <v>4.01</v>
      </c>
      <c r="G22" s="16"/>
      <c r="H22" s="179">
        <v>37552</v>
      </c>
      <c r="I22" s="180">
        <v>3.26</v>
      </c>
      <c r="J22" s="16"/>
      <c r="K22" s="179">
        <v>37917</v>
      </c>
      <c r="L22" s="180">
        <v>3.24</v>
      </c>
      <c r="M22" s="16"/>
      <c r="N22" s="179">
        <v>38285</v>
      </c>
      <c r="O22" s="180">
        <v>3.25</v>
      </c>
      <c r="P22" s="16"/>
      <c r="Q22" s="179">
        <v>38650</v>
      </c>
      <c r="R22" s="180">
        <v>4.41</v>
      </c>
      <c r="S22" s="16"/>
      <c r="T22" s="179">
        <v>39014</v>
      </c>
      <c r="U22" s="180">
        <v>4.8099999999999996</v>
      </c>
      <c r="V22" s="16"/>
      <c r="W22" s="179">
        <v>39378</v>
      </c>
      <c r="X22" s="180">
        <v>4.0599999999999996</v>
      </c>
      <c r="Y22" s="16"/>
      <c r="Z22" s="179">
        <v>39744</v>
      </c>
      <c r="AA22" s="180">
        <v>2.57</v>
      </c>
      <c r="AB22" s="16"/>
      <c r="AC22" s="179">
        <v>40109</v>
      </c>
      <c r="AD22" s="180">
        <v>2.46</v>
      </c>
      <c r="AE22" s="16"/>
      <c r="AF22" s="179">
        <v>40476</v>
      </c>
      <c r="AG22" s="180">
        <v>1.2</v>
      </c>
    </row>
    <row r="23" spans="1:33">
      <c r="B23" s="179">
        <v>36824</v>
      </c>
      <c r="C23" s="180">
        <v>5.74</v>
      </c>
      <c r="D23" s="16"/>
      <c r="E23" s="179">
        <v>37188</v>
      </c>
      <c r="F23" s="180">
        <v>3.96</v>
      </c>
      <c r="G23" s="16"/>
      <c r="H23" s="179">
        <v>37553</v>
      </c>
      <c r="I23" s="180">
        <v>3.18</v>
      </c>
      <c r="J23" s="16"/>
      <c r="K23" s="179">
        <v>37918</v>
      </c>
      <c r="L23" s="180">
        <v>3.13</v>
      </c>
      <c r="M23" s="16"/>
      <c r="N23" s="179">
        <v>38286</v>
      </c>
      <c r="O23" s="180">
        <v>3.26</v>
      </c>
      <c r="P23" s="16"/>
      <c r="Q23" s="179">
        <v>38651</v>
      </c>
      <c r="R23" s="180">
        <v>4.46</v>
      </c>
      <c r="S23" s="16"/>
      <c r="T23" s="179">
        <v>39015</v>
      </c>
      <c r="U23" s="180">
        <v>4.75</v>
      </c>
      <c r="V23" s="16"/>
      <c r="W23" s="179">
        <v>39379</v>
      </c>
      <c r="X23" s="180">
        <v>3.99</v>
      </c>
      <c r="Y23" s="16"/>
      <c r="Z23" s="179">
        <v>39745</v>
      </c>
      <c r="AA23" s="180">
        <v>2.64</v>
      </c>
      <c r="AB23" s="16"/>
      <c r="AC23" s="179">
        <v>40112</v>
      </c>
      <c r="AD23" s="180">
        <v>2.5299999999999998</v>
      </c>
      <c r="AE23" s="16"/>
      <c r="AF23" s="179">
        <v>40477</v>
      </c>
      <c r="AG23" s="180">
        <v>1.27</v>
      </c>
    </row>
    <row r="24" spans="1:33">
      <c r="B24" s="179">
        <v>36825</v>
      </c>
      <c r="C24" s="180">
        <v>5.75</v>
      </c>
      <c r="D24" s="16"/>
      <c r="E24" s="179">
        <v>37189</v>
      </c>
      <c r="F24" s="180">
        <v>3.89</v>
      </c>
      <c r="G24" s="16"/>
      <c r="H24" s="179">
        <v>37554</v>
      </c>
      <c r="I24" s="180">
        <v>3.1</v>
      </c>
      <c r="J24" s="16"/>
      <c r="K24" s="179">
        <v>37921</v>
      </c>
      <c r="L24" s="180">
        <v>3.21</v>
      </c>
      <c r="M24" s="16"/>
      <c r="N24" s="179">
        <v>38287</v>
      </c>
      <c r="O24" s="180">
        <v>3.37</v>
      </c>
      <c r="P24" s="16"/>
      <c r="Q24" s="179">
        <v>38652</v>
      </c>
      <c r="R24" s="180">
        <v>4.43</v>
      </c>
      <c r="S24" s="16"/>
      <c r="T24" s="179">
        <v>39016</v>
      </c>
      <c r="U24" s="180">
        <v>4.6900000000000004</v>
      </c>
      <c r="V24" s="16"/>
      <c r="W24" s="179">
        <v>39380</v>
      </c>
      <c r="X24" s="180">
        <v>4.01</v>
      </c>
      <c r="Y24" s="16"/>
      <c r="Z24" s="179">
        <v>39748</v>
      </c>
      <c r="AA24" s="180">
        <v>2.67</v>
      </c>
      <c r="AB24" s="16"/>
      <c r="AC24" s="179">
        <v>40113</v>
      </c>
      <c r="AD24" s="180">
        <v>2.41</v>
      </c>
      <c r="AE24" s="16"/>
      <c r="AF24" s="179">
        <v>40478</v>
      </c>
      <c r="AG24" s="180">
        <v>1.34</v>
      </c>
    </row>
    <row r="25" spans="1:33">
      <c r="B25" s="179">
        <v>36826</v>
      </c>
      <c r="C25" s="180">
        <v>5.79</v>
      </c>
      <c r="D25" s="16"/>
      <c r="E25" s="179">
        <v>37190</v>
      </c>
      <c r="F25" s="180">
        <v>3.88</v>
      </c>
      <c r="G25" s="16"/>
      <c r="H25" s="179">
        <v>37557</v>
      </c>
      <c r="I25" s="180">
        <v>3.03</v>
      </c>
      <c r="J25" s="16"/>
      <c r="K25" s="179">
        <v>37922</v>
      </c>
      <c r="L25" s="180">
        <v>3.11</v>
      </c>
      <c r="M25" s="16"/>
      <c r="N25" s="179">
        <v>38288</v>
      </c>
      <c r="O25" s="180">
        <v>3.34</v>
      </c>
      <c r="P25" s="16"/>
      <c r="Q25" s="179">
        <v>38653</v>
      </c>
      <c r="R25" s="180">
        <v>4.46</v>
      </c>
      <c r="S25" s="16"/>
      <c r="T25" s="179">
        <v>39017</v>
      </c>
      <c r="U25" s="180">
        <v>4.6399999999999997</v>
      </c>
      <c r="V25" s="16"/>
      <c r="W25" s="179">
        <v>39381</v>
      </c>
      <c r="X25" s="180">
        <v>4.04</v>
      </c>
      <c r="Y25" s="16"/>
      <c r="Z25" s="179">
        <v>39749</v>
      </c>
      <c r="AA25" s="180">
        <v>2.75</v>
      </c>
      <c r="AB25" s="16"/>
      <c r="AC25" s="179">
        <v>40114</v>
      </c>
      <c r="AD25" s="180">
        <v>2.37</v>
      </c>
      <c r="AE25" s="16"/>
      <c r="AF25" s="179">
        <v>40479</v>
      </c>
      <c r="AG25" s="180">
        <v>1.23</v>
      </c>
    </row>
    <row r="26" spans="1:33">
      <c r="B26" s="179">
        <v>36829</v>
      </c>
      <c r="C26" s="180">
        <v>5.83</v>
      </c>
      <c r="D26" s="16"/>
      <c r="E26" s="179">
        <v>37193</v>
      </c>
      <c r="F26" s="180">
        <v>3.82</v>
      </c>
      <c r="G26" s="16"/>
      <c r="H26" s="179">
        <v>37558</v>
      </c>
      <c r="I26" s="180">
        <v>2.89</v>
      </c>
      <c r="J26" s="16"/>
      <c r="K26" s="179">
        <v>37923</v>
      </c>
      <c r="L26" s="180">
        <v>3.2</v>
      </c>
      <c r="M26" s="16"/>
      <c r="N26" s="179">
        <v>38289</v>
      </c>
      <c r="O26" s="180">
        <v>3.3</v>
      </c>
      <c r="P26" s="16"/>
      <c r="Q26" s="179">
        <v>38656</v>
      </c>
      <c r="R26" s="180">
        <v>4.45</v>
      </c>
      <c r="S26" s="16"/>
      <c r="T26" s="179">
        <v>39020</v>
      </c>
      <c r="U26" s="180">
        <v>4.6399999999999997</v>
      </c>
      <c r="V26" s="16"/>
      <c r="W26" s="179">
        <v>39384</v>
      </c>
      <c r="X26" s="180">
        <v>4.04</v>
      </c>
      <c r="Y26" s="16"/>
      <c r="Z26" s="179">
        <v>39750</v>
      </c>
      <c r="AA26" s="180">
        <v>2.77</v>
      </c>
      <c r="AB26" s="16"/>
      <c r="AC26" s="179">
        <v>40115</v>
      </c>
      <c r="AD26" s="180">
        <v>2.44</v>
      </c>
      <c r="AE26" s="16"/>
      <c r="AF26" s="179">
        <v>40480</v>
      </c>
      <c r="AG26" s="180">
        <v>1.17</v>
      </c>
    </row>
    <row r="27" spans="1:33">
      <c r="B27" s="179">
        <v>36830</v>
      </c>
      <c r="C27" s="180">
        <v>5.83</v>
      </c>
      <c r="D27" s="16"/>
      <c r="E27" s="179">
        <v>37194</v>
      </c>
      <c r="F27" s="180">
        <v>3.76</v>
      </c>
      <c r="G27" s="16"/>
      <c r="H27" s="179">
        <v>37559</v>
      </c>
      <c r="I27" s="180">
        <v>2.87</v>
      </c>
      <c r="J27" s="16"/>
      <c r="K27" s="179">
        <v>37924</v>
      </c>
      <c r="L27" s="180">
        <v>3.29</v>
      </c>
      <c r="M27" s="16"/>
      <c r="N27" s="16"/>
      <c r="O27" s="16"/>
      <c r="P27" s="16"/>
      <c r="Q27" s="16"/>
      <c r="R27" s="16"/>
      <c r="S27" s="16"/>
      <c r="T27" s="179">
        <v>39021</v>
      </c>
      <c r="U27" s="180">
        <v>4.57</v>
      </c>
      <c r="V27" s="16"/>
      <c r="W27" s="179">
        <v>39385</v>
      </c>
      <c r="X27" s="180">
        <v>4.0599999999999996</v>
      </c>
      <c r="Y27" s="16"/>
      <c r="Z27" s="179">
        <v>39751</v>
      </c>
      <c r="AA27" s="180">
        <v>2.84</v>
      </c>
      <c r="AB27" s="16"/>
      <c r="AC27" s="179">
        <v>40116</v>
      </c>
      <c r="AD27" s="180">
        <v>2.31</v>
      </c>
      <c r="AE27" s="16"/>
      <c r="AF27" s="16"/>
      <c r="AG27" s="16"/>
    </row>
    <row r="28" spans="1:33">
      <c r="B28" s="16"/>
      <c r="C28" s="16"/>
      <c r="D28" s="16"/>
      <c r="E28" s="179">
        <v>37195</v>
      </c>
      <c r="F28" s="180">
        <v>3.66</v>
      </c>
      <c r="G28" s="16"/>
      <c r="H28" s="179">
        <v>37560</v>
      </c>
      <c r="I28" s="180">
        <v>2.81</v>
      </c>
      <c r="J28" s="16"/>
      <c r="K28" s="179">
        <v>37925</v>
      </c>
      <c r="L28" s="180">
        <v>3.27</v>
      </c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79">
        <v>39386</v>
      </c>
      <c r="X28" s="180">
        <v>4.16</v>
      </c>
      <c r="Y28" s="16"/>
      <c r="Z28" s="179">
        <v>39752</v>
      </c>
      <c r="AA28" s="180">
        <v>2.8</v>
      </c>
      <c r="AB28" s="16"/>
      <c r="AC28" s="16"/>
      <c r="AD28" s="16"/>
      <c r="AE28" s="16"/>
      <c r="AF28" s="16"/>
      <c r="AG28" s="16"/>
    </row>
    <row r="31" spans="1:33" ht="30">
      <c r="A31" s="177" t="s">
        <v>494</v>
      </c>
      <c r="C31" s="178">
        <f>SUM(C6:C28)/COUNT(C6:C28)/100</f>
        <v>5.7828571428571438E-2</v>
      </c>
      <c r="D31" s="172"/>
      <c r="E31" s="172"/>
      <c r="F31" s="178">
        <f>SUM(F6:F28)/COUNT(F6:F28)/100</f>
        <v>3.9099999999999996E-2</v>
      </c>
      <c r="G31" s="172"/>
      <c r="H31" s="172"/>
      <c r="I31" s="178">
        <f>SUM(I6:I28)/COUNT(I6:I28)/100</f>
        <v>2.9450000000000004E-2</v>
      </c>
      <c r="J31" s="172"/>
      <c r="K31" s="172"/>
      <c r="L31" s="178">
        <f>SUM(L6:L28)/COUNT(L6:L28)/100</f>
        <v>3.1859090909090913E-2</v>
      </c>
      <c r="M31" s="172"/>
      <c r="N31" s="172"/>
      <c r="O31" s="178">
        <f>SUM(O6:O28)/COUNT(O6:O28)/100</f>
        <v>3.3474999999999991E-2</v>
      </c>
      <c r="P31" s="172"/>
      <c r="Q31" s="172"/>
      <c r="R31" s="178">
        <f>SUM(R6:R28)/COUNT(R6:R28)/100</f>
        <v>4.3284999999999997E-2</v>
      </c>
      <c r="S31" s="172"/>
      <c r="T31" s="172"/>
      <c r="U31" s="178">
        <f>SUM(U6:U28)/COUNT(U6:U28)/100</f>
        <v>4.6866666666666654E-2</v>
      </c>
      <c r="V31" s="172"/>
      <c r="W31" s="172"/>
      <c r="X31" s="178">
        <f>SUM(X6:X28)/COUNT(X6:X28)/100</f>
        <v>4.198181818181819E-2</v>
      </c>
      <c r="Y31" s="172"/>
      <c r="Z31" s="172"/>
      <c r="AA31" s="178">
        <f>SUM(AA6:AA28)/COUNT(AA6:AA28)/100</f>
        <v>2.7263636363636365E-2</v>
      </c>
      <c r="AB31" s="172"/>
      <c r="AC31" s="172"/>
      <c r="AD31" s="178">
        <f>SUM(AD6:AD28)/COUNT(AD6:AD28)/100</f>
        <v>2.3328571428571428E-2</v>
      </c>
      <c r="AE31" s="172"/>
      <c r="AF31" s="172"/>
      <c r="AG31" s="178">
        <f>SUM(AG6:AG28)/COUNT(AG6:AG28)/100</f>
        <v>1.1824999999999999E-2</v>
      </c>
    </row>
    <row r="32" spans="1:33" ht="30">
      <c r="A32" s="177" t="s">
        <v>495</v>
      </c>
      <c r="C32" s="178">
        <f>(ROUND(C31*2000,0)/2000)</f>
        <v>5.8000000000000003E-2</v>
      </c>
      <c r="D32" s="172"/>
      <c r="E32" s="172"/>
      <c r="F32" s="178">
        <f>(ROUND(F31*2000,0)/2000)</f>
        <v>3.9E-2</v>
      </c>
      <c r="G32" s="172"/>
      <c r="H32" s="172"/>
      <c r="I32" s="178">
        <f>(ROUND(I31*2000,0)/2000)</f>
        <v>2.9499999999999998E-2</v>
      </c>
      <c r="J32" s="172"/>
      <c r="K32" s="172"/>
      <c r="L32" s="178">
        <f>(ROUND(L31*2000,0)/2000)</f>
        <v>3.2000000000000001E-2</v>
      </c>
      <c r="M32" s="172"/>
      <c r="N32" s="172"/>
      <c r="O32" s="178">
        <f>(ROUND(O31*2000,0)/2000)</f>
        <v>3.3500000000000002E-2</v>
      </c>
      <c r="P32" s="172"/>
      <c r="Q32" s="172"/>
      <c r="R32" s="178">
        <f>(ROUND(R31*2000,0)/2000)</f>
        <v>4.3499999999999997E-2</v>
      </c>
      <c r="S32" s="172"/>
      <c r="T32" s="172"/>
      <c r="U32" s="178">
        <f>(ROUND(U31*2000,0)/2000)</f>
        <v>4.7E-2</v>
      </c>
      <c r="V32" s="172"/>
      <c r="W32" s="172"/>
      <c r="X32" s="178">
        <f>(ROUND(X31*2000,0)/2000)</f>
        <v>4.2000000000000003E-2</v>
      </c>
      <c r="Y32" s="172"/>
      <c r="Z32" s="172"/>
      <c r="AA32" s="178">
        <f>(ROUND(AA31*2000,0)/2000)</f>
        <v>2.75E-2</v>
      </c>
      <c r="AB32" s="172"/>
      <c r="AC32" s="172"/>
      <c r="AD32" s="178">
        <f>(ROUND(AD31*2000,0)/2000)</f>
        <v>2.35E-2</v>
      </c>
      <c r="AE32" s="172"/>
      <c r="AF32" s="172"/>
      <c r="AG32" s="178">
        <f>(ROUND(AG31*2000,0)/2000)</f>
        <v>1.2E-2</v>
      </c>
    </row>
    <row r="33" spans="1:33" ht="30" customHeight="1">
      <c r="A33" s="177" t="s">
        <v>496</v>
      </c>
      <c r="C33" s="178">
        <f>+C32-0.0125</f>
        <v>4.5499999999999999E-2</v>
      </c>
      <c r="D33" s="172"/>
      <c r="E33" s="172"/>
      <c r="F33" s="178">
        <f>+F32-0.0125</f>
        <v>2.6499999999999999E-2</v>
      </c>
      <c r="G33" s="172"/>
      <c r="H33" s="172"/>
      <c r="I33" s="178">
        <f>+I32-0.0125</f>
        <v>1.6999999999999998E-2</v>
      </c>
      <c r="J33" s="172"/>
      <c r="K33" s="172"/>
      <c r="L33" s="178">
        <f>+L32-0.0125</f>
        <v>1.95E-2</v>
      </c>
      <c r="M33" s="172"/>
      <c r="N33" s="172"/>
      <c r="O33" s="178">
        <f>+O32-0.0125</f>
        <v>2.1000000000000001E-2</v>
      </c>
      <c r="P33" s="172"/>
      <c r="Q33" s="172"/>
      <c r="R33" s="178">
        <f>+R32-0.0125</f>
        <v>3.0999999999999996E-2</v>
      </c>
      <c r="S33" s="172"/>
      <c r="T33" s="172"/>
      <c r="U33" s="178">
        <f>+U32-0.0125</f>
        <v>3.4500000000000003E-2</v>
      </c>
      <c r="V33" s="172"/>
      <c r="W33" s="172"/>
      <c r="X33" s="178">
        <f>+X32-0.0125</f>
        <v>2.9500000000000002E-2</v>
      </c>
      <c r="Y33" s="172"/>
      <c r="Z33" s="172"/>
      <c r="AA33" s="178">
        <f>+AA32-0.0125</f>
        <v>1.4999999999999999E-2</v>
      </c>
      <c r="AB33" s="172"/>
      <c r="AC33" s="172"/>
      <c r="AD33" s="178">
        <f>+AD32-0.0125</f>
        <v>1.0999999999999999E-2</v>
      </c>
      <c r="AE33" s="172"/>
      <c r="AF33" s="172"/>
      <c r="AG33" s="178">
        <f>+AG32-0.0125</f>
        <v>-5.0000000000000044E-4</v>
      </c>
    </row>
    <row r="34" spans="1:33" ht="30" customHeight="1">
      <c r="A34" s="177" t="s">
        <v>497</v>
      </c>
      <c r="C34" s="178">
        <f>MAX(0.01,MIN(0.03,C33))</f>
        <v>0.03</v>
      </c>
      <c r="D34" s="172"/>
      <c r="E34" s="172"/>
      <c r="F34" s="178">
        <f>MAX(0.01,MIN(0.03,F33))</f>
        <v>2.6499999999999999E-2</v>
      </c>
      <c r="G34" s="172"/>
      <c r="H34" s="172"/>
      <c r="I34" s="178">
        <f>MAX(0.01,MIN(0.03,I33))</f>
        <v>1.6999999999999998E-2</v>
      </c>
      <c r="J34" s="172"/>
      <c r="K34" s="172"/>
      <c r="L34" s="178">
        <f>MAX(0.01,MIN(0.03,L33))</f>
        <v>1.95E-2</v>
      </c>
      <c r="M34" s="172"/>
      <c r="N34" s="172"/>
      <c r="O34" s="178">
        <f>MAX(0.01,MIN(0.03,O33))</f>
        <v>2.1000000000000001E-2</v>
      </c>
      <c r="P34" s="172"/>
      <c r="Q34" s="172"/>
      <c r="R34" s="178">
        <f>MAX(0.01,MIN(0.03,R33))</f>
        <v>0.03</v>
      </c>
      <c r="S34" s="172"/>
      <c r="T34" s="172"/>
      <c r="U34" s="178">
        <f>MAX(0.01,MIN(0.03,U33))</f>
        <v>0.03</v>
      </c>
      <c r="V34" s="172"/>
      <c r="W34" s="172"/>
      <c r="X34" s="178">
        <f>MAX(0.01,MIN(0.03,X33))</f>
        <v>2.9500000000000002E-2</v>
      </c>
      <c r="Y34" s="172"/>
      <c r="Z34" s="172"/>
      <c r="AA34" s="178">
        <f>MAX(0.01,MIN(0.03,AA33))</f>
        <v>1.4999999999999999E-2</v>
      </c>
      <c r="AB34" s="172"/>
      <c r="AC34" s="172"/>
      <c r="AD34" s="178">
        <f>MAX(0.01,MIN(0.03,AD33))</f>
        <v>1.0999999999999999E-2</v>
      </c>
      <c r="AE34" s="172"/>
      <c r="AF34" s="172"/>
      <c r="AG34" s="178">
        <f>MAX(0.01,MIN(0.03,AG33))</f>
        <v>0.01</v>
      </c>
    </row>
  </sheetData>
  <mergeCells count="2">
    <mergeCell ref="A1:AG1"/>
    <mergeCell ref="A2:AG2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dimension ref="A1:G16"/>
  <sheetViews>
    <sheetView workbookViewId="0">
      <selection activeCell="A2" sqref="A2:G2"/>
    </sheetView>
  </sheetViews>
  <sheetFormatPr defaultRowHeight="15"/>
  <cols>
    <col min="2" max="2" width="12.42578125" customWidth="1"/>
    <col min="3" max="3" width="10" customWidth="1"/>
    <col min="4" max="5" width="11.5703125" bestFit="1" customWidth="1"/>
    <col min="6" max="6" width="13.7109375" customWidth="1"/>
    <col min="7" max="7" width="11.7109375" customWidth="1"/>
  </cols>
  <sheetData>
    <row r="1" spans="1:7" ht="18.75">
      <c r="A1" s="204" t="s">
        <v>620</v>
      </c>
      <c r="B1" s="204"/>
      <c r="C1" s="204"/>
      <c r="D1" s="204"/>
      <c r="E1" s="204"/>
      <c r="F1" s="204"/>
      <c r="G1" s="204"/>
    </row>
    <row r="2" spans="1:7" ht="18.75">
      <c r="A2" s="204" t="s">
        <v>490</v>
      </c>
      <c r="B2" s="204"/>
      <c r="C2" s="204"/>
      <c r="D2" s="204"/>
      <c r="E2" s="204"/>
      <c r="F2" s="204"/>
      <c r="G2" s="204"/>
    </row>
    <row r="3" spans="1:7">
      <c r="A3" s="174"/>
      <c r="B3" s="174"/>
      <c r="C3" s="174"/>
      <c r="D3" s="174"/>
      <c r="E3" s="174"/>
      <c r="F3" s="174"/>
      <c r="G3" s="174"/>
    </row>
    <row r="4" spans="1:7" ht="60">
      <c r="A4" s="167" t="s">
        <v>477</v>
      </c>
      <c r="B4" s="167" t="s">
        <v>480</v>
      </c>
      <c r="C4" s="167" t="s">
        <v>81</v>
      </c>
      <c r="D4" s="167" t="s">
        <v>77</v>
      </c>
      <c r="E4" s="167" t="s">
        <v>451</v>
      </c>
      <c r="F4" s="167" t="s">
        <v>478</v>
      </c>
      <c r="G4" s="167" t="s">
        <v>479</v>
      </c>
    </row>
    <row r="5" spans="1:7">
      <c r="A5" s="174"/>
      <c r="B5" s="174"/>
      <c r="C5" s="174"/>
      <c r="D5" s="174"/>
      <c r="E5" s="174"/>
      <c r="F5" s="174"/>
      <c r="G5" s="174"/>
    </row>
    <row r="6" spans="1:7">
      <c r="A6" s="16">
        <v>0</v>
      </c>
      <c r="B6" s="171"/>
      <c r="C6" s="171">
        <v>0.08</v>
      </c>
      <c r="D6" s="66">
        <v>100000</v>
      </c>
      <c r="E6" s="176">
        <f>+D6*(1-C6)</f>
        <v>92000</v>
      </c>
      <c r="F6" s="66">
        <f>+(D6*0.875-50)*1.025</f>
        <v>89636.249999999985</v>
      </c>
      <c r="G6" s="176">
        <f t="shared" ref="G6:G14" si="0">+G7/(1+B7+0.01)</f>
        <v>90790.175178298858</v>
      </c>
    </row>
    <row r="7" spans="1:7">
      <c r="A7" s="16">
        <f>+A6+1</f>
        <v>1</v>
      </c>
      <c r="B7" s="171">
        <v>0.03</v>
      </c>
      <c r="C7" s="171">
        <v>0.08</v>
      </c>
      <c r="D7" s="66">
        <f>+D6*(1+B7)</f>
        <v>103000</v>
      </c>
      <c r="E7" s="176">
        <f t="shared" ref="E7:E16" si="1">+D7*(1-C7)</f>
        <v>94760</v>
      </c>
      <c r="F7" s="66">
        <f>+(F6-50)*1.025</f>
        <v>91825.906249999971</v>
      </c>
      <c r="G7" s="176">
        <f t="shared" si="0"/>
        <v>94421.782185430813</v>
      </c>
    </row>
    <row r="8" spans="1:7">
      <c r="A8" s="16">
        <f t="shared" ref="A8:A16" si="2">+A7+1</f>
        <v>2</v>
      </c>
      <c r="B8" s="171">
        <v>0.03</v>
      </c>
      <c r="C8" s="171">
        <v>7.0000000000000007E-2</v>
      </c>
      <c r="D8" s="66">
        <f t="shared" ref="D8:D16" si="3">+D7*(1+B8)</f>
        <v>106090</v>
      </c>
      <c r="E8" s="176">
        <f t="shared" si="1"/>
        <v>98663.7</v>
      </c>
      <c r="F8" s="66">
        <f t="shared" ref="F8:F16" si="4">+(F7-50)*1.025</f>
        <v>94070.303906249959</v>
      </c>
      <c r="G8" s="176">
        <f t="shared" si="0"/>
        <v>98198.653472848047</v>
      </c>
    </row>
    <row r="9" spans="1:7">
      <c r="A9" s="16">
        <f t="shared" si="2"/>
        <v>3</v>
      </c>
      <c r="B9" s="171">
        <v>0.03</v>
      </c>
      <c r="C9" s="171">
        <v>0.06</v>
      </c>
      <c r="D9" s="66">
        <f t="shared" si="3"/>
        <v>109272.7</v>
      </c>
      <c r="E9" s="176">
        <f t="shared" si="1"/>
        <v>102716.33799999999</v>
      </c>
      <c r="F9" s="66">
        <f t="shared" si="4"/>
        <v>96370.811503906196</v>
      </c>
      <c r="G9" s="176">
        <f t="shared" si="0"/>
        <v>102126.59961176197</v>
      </c>
    </row>
    <row r="10" spans="1:7">
      <c r="A10" s="16">
        <f t="shared" si="2"/>
        <v>4</v>
      </c>
      <c r="B10" s="171">
        <v>0.03</v>
      </c>
      <c r="C10" s="171">
        <v>0.05</v>
      </c>
      <c r="D10" s="66">
        <f t="shared" si="3"/>
        <v>112550.88099999999</v>
      </c>
      <c r="E10" s="176">
        <f t="shared" si="1"/>
        <v>106923.33694999998</v>
      </c>
      <c r="F10" s="66">
        <f t="shared" si="4"/>
        <v>98728.831791503835</v>
      </c>
      <c r="G10" s="176">
        <f t="shared" si="0"/>
        <v>106211.66359623245</v>
      </c>
    </row>
    <row r="11" spans="1:7">
      <c r="A11" s="16">
        <f t="shared" si="2"/>
        <v>5</v>
      </c>
      <c r="B11" s="171">
        <v>0.03</v>
      </c>
      <c r="C11" s="171">
        <v>0.04</v>
      </c>
      <c r="D11" s="66">
        <f t="shared" si="3"/>
        <v>115927.40742999999</v>
      </c>
      <c r="E11" s="176">
        <f t="shared" si="1"/>
        <v>111290.31113279999</v>
      </c>
      <c r="F11" s="66">
        <f t="shared" si="4"/>
        <v>101145.80258629142</v>
      </c>
      <c r="G11" s="176">
        <f t="shared" si="0"/>
        <v>110460.13014008175</v>
      </c>
    </row>
    <row r="12" spans="1:7">
      <c r="A12" s="16">
        <f t="shared" si="2"/>
        <v>6</v>
      </c>
      <c r="B12" s="171">
        <v>0.03</v>
      </c>
      <c r="C12" s="171">
        <v>0.03</v>
      </c>
      <c r="D12" s="66">
        <f t="shared" si="3"/>
        <v>119405.2296529</v>
      </c>
      <c r="E12" s="176">
        <f t="shared" si="1"/>
        <v>115823.072763313</v>
      </c>
      <c r="F12" s="66">
        <f t="shared" si="4"/>
        <v>103623.1976509487</v>
      </c>
      <c r="G12" s="176">
        <f t="shared" si="0"/>
        <v>114878.53534568501</v>
      </c>
    </row>
    <row r="13" spans="1:7">
      <c r="A13" s="16">
        <f t="shared" si="2"/>
        <v>7</v>
      </c>
      <c r="B13" s="171">
        <v>0.03</v>
      </c>
      <c r="C13" s="171">
        <v>0.02</v>
      </c>
      <c r="D13" s="66">
        <f t="shared" si="3"/>
        <v>122987.386542487</v>
      </c>
      <c r="E13" s="176">
        <f t="shared" si="1"/>
        <v>120527.63881163725</v>
      </c>
      <c r="F13" s="66">
        <f t="shared" si="4"/>
        <v>106162.52759222241</v>
      </c>
      <c r="G13" s="176">
        <f t="shared" si="0"/>
        <v>119473.67675951243</v>
      </c>
    </row>
    <row r="14" spans="1:7">
      <c r="A14" s="16">
        <f t="shared" si="2"/>
        <v>8</v>
      </c>
      <c r="B14" s="171">
        <v>0.03</v>
      </c>
      <c r="C14" s="171">
        <v>0.01</v>
      </c>
      <c r="D14" s="66">
        <f t="shared" si="3"/>
        <v>126677.00813876161</v>
      </c>
      <c r="E14" s="176">
        <f t="shared" si="1"/>
        <v>125410.23805737399</v>
      </c>
      <c r="F14" s="66">
        <f t="shared" si="4"/>
        <v>108765.34078202797</v>
      </c>
      <c r="G14" s="176">
        <f t="shared" si="0"/>
        <v>124252.62382989292</v>
      </c>
    </row>
    <row r="15" spans="1:7">
      <c r="A15" s="16">
        <f t="shared" si="2"/>
        <v>9</v>
      </c>
      <c r="B15" s="171">
        <v>0.03</v>
      </c>
      <c r="C15" s="171">
        <v>0</v>
      </c>
      <c r="D15" s="66">
        <f t="shared" si="3"/>
        <v>130477.31838292447</v>
      </c>
      <c r="E15" s="176">
        <f t="shared" si="1"/>
        <v>130477.31838292447</v>
      </c>
      <c r="F15" s="66">
        <f t="shared" si="4"/>
        <v>111433.22430157865</v>
      </c>
      <c r="G15" s="176">
        <f>+G16/(1+B16+0.01)</f>
        <v>129222.72878308865</v>
      </c>
    </row>
    <row r="16" spans="1:7">
      <c r="A16" s="16">
        <f t="shared" si="2"/>
        <v>10</v>
      </c>
      <c r="B16" s="171">
        <v>0.03</v>
      </c>
      <c r="C16" s="171">
        <v>0</v>
      </c>
      <c r="D16" s="66">
        <f t="shared" si="3"/>
        <v>134391.6379344122</v>
      </c>
      <c r="E16" s="176">
        <f t="shared" si="1"/>
        <v>134391.6379344122</v>
      </c>
      <c r="F16" s="66">
        <f t="shared" si="4"/>
        <v>114167.8049091181</v>
      </c>
      <c r="G16" s="176">
        <f>+E16</f>
        <v>134391.6379344122</v>
      </c>
    </row>
  </sheetData>
  <mergeCells count="2">
    <mergeCell ref="A1:G1"/>
    <mergeCell ref="A2:G2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A2" sqref="A2:G2"/>
    </sheetView>
  </sheetViews>
  <sheetFormatPr defaultRowHeight="15"/>
  <cols>
    <col min="2" max="2" width="12" customWidth="1"/>
    <col min="3" max="3" width="10.85546875" customWidth="1"/>
    <col min="4" max="5" width="11.5703125" bestFit="1" customWidth="1"/>
    <col min="6" max="6" width="13.7109375" customWidth="1"/>
    <col min="7" max="7" width="11.5703125" bestFit="1" customWidth="1"/>
  </cols>
  <sheetData>
    <row r="1" spans="1:7" ht="18.75">
      <c r="A1" s="204" t="s">
        <v>621</v>
      </c>
      <c r="B1" s="204"/>
      <c r="C1" s="204"/>
      <c r="D1" s="204"/>
      <c r="E1" s="204"/>
      <c r="F1" s="204"/>
      <c r="G1" s="204"/>
    </row>
    <row r="2" spans="1:7" ht="18.75">
      <c r="A2" s="204" t="s">
        <v>490</v>
      </c>
      <c r="B2" s="204"/>
      <c r="C2" s="204"/>
      <c r="D2" s="204"/>
      <c r="E2" s="204"/>
      <c r="F2" s="204"/>
      <c r="G2" s="204"/>
    </row>
    <row r="3" spans="1:7">
      <c r="A3" s="174"/>
      <c r="B3" s="174"/>
      <c r="C3" s="174"/>
      <c r="D3" s="174"/>
      <c r="E3" s="174"/>
      <c r="F3" s="174"/>
      <c r="G3" s="174"/>
    </row>
    <row r="4" spans="1:7" ht="60">
      <c r="A4" s="167" t="s">
        <v>477</v>
      </c>
      <c r="B4" s="167" t="s">
        <v>480</v>
      </c>
      <c r="C4" s="167" t="s">
        <v>81</v>
      </c>
      <c r="D4" s="167" t="s">
        <v>77</v>
      </c>
      <c r="E4" s="167" t="s">
        <v>451</v>
      </c>
      <c r="F4" s="167" t="s">
        <v>478</v>
      </c>
      <c r="G4" s="167" t="s">
        <v>479</v>
      </c>
    </row>
    <row r="5" spans="1:7">
      <c r="A5" s="174"/>
      <c r="B5" s="174"/>
      <c r="C5" s="174"/>
      <c r="D5" s="174"/>
      <c r="E5" s="174"/>
      <c r="F5" s="174"/>
      <c r="G5" s="174"/>
    </row>
    <row r="6" spans="1:7">
      <c r="A6" s="16">
        <v>0</v>
      </c>
      <c r="B6" s="171"/>
      <c r="C6" s="171">
        <v>7.0000000000000007E-2</v>
      </c>
      <c r="D6" s="66">
        <v>75000</v>
      </c>
      <c r="E6" s="176">
        <f>+D6*(1-C6)</f>
        <v>69750</v>
      </c>
      <c r="F6" s="176">
        <f>+(D6*0.875-50)*1.025</f>
        <v>67214.375</v>
      </c>
      <c r="G6" s="176">
        <f t="shared" ref="G6:G14" si="0">+G7/(1+B7+0.01)</f>
        <v>67995.947823532711</v>
      </c>
    </row>
    <row r="7" spans="1:7">
      <c r="A7" s="16">
        <f>+A6+1</f>
        <v>1</v>
      </c>
      <c r="B7" s="171">
        <v>1.4999999999999999E-2</v>
      </c>
      <c r="C7" s="171">
        <v>7.0000000000000007E-2</v>
      </c>
      <c r="D7" s="66">
        <f>+D6*(1+B7)</f>
        <v>76124.999999999985</v>
      </c>
      <c r="E7" s="176">
        <f t="shared" ref="E7:E16" si="1">+D7*(1-C7)</f>
        <v>70796.249999999985</v>
      </c>
      <c r="F7" s="176">
        <f>+(F6-50)*1.025</f>
        <v>68843.484375</v>
      </c>
      <c r="G7" s="176">
        <f t="shared" si="0"/>
        <v>69695.846519121027</v>
      </c>
    </row>
    <row r="8" spans="1:7">
      <c r="A8" s="16">
        <f t="shared" ref="A8:A16" si="2">+A7+1</f>
        <v>2</v>
      </c>
      <c r="B8" s="171">
        <v>1.4999999999999999E-2</v>
      </c>
      <c r="C8" s="171">
        <v>0.06</v>
      </c>
      <c r="D8" s="66">
        <f t="shared" ref="D8:D16" si="3">+D7*(1+B8)</f>
        <v>77266.874999999971</v>
      </c>
      <c r="E8" s="176">
        <f t="shared" si="1"/>
        <v>72630.862499999974</v>
      </c>
      <c r="F8" s="176">
        <f t="shared" ref="F8:F16" si="4">+(F7-50)*1.025</f>
        <v>70513.321484374988</v>
      </c>
      <c r="G8" s="176">
        <f t="shared" si="0"/>
        <v>71438.242682099051</v>
      </c>
    </row>
    <row r="9" spans="1:7">
      <c r="A9" s="16">
        <f t="shared" si="2"/>
        <v>3</v>
      </c>
      <c r="B9" s="171">
        <v>1.4999999999999999E-2</v>
      </c>
      <c r="C9" s="171">
        <v>0.05</v>
      </c>
      <c r="D9" s="66">
        <f t="shared" si="3"/>
        <v>78425.878124999959</v>
      </c>
      <c r="E9" s="176">
        <f t="shared" si="1"/>
        <v>74504.584218749951</v>
      </c>
      <c r="F9" s="176">
        <f t="shared" si="4"/>
        <v>72224.90452148435</v>
      </c>
      <c r="G9" s="176">
        <f t="shared" si="0"/>
        <v>73224.198749151517</v>
      </c>
    </row>
    <row r="10" spans="1:7">
      <c r="A10" s="16">
        <f t="shared" si="2"/>
        <v>4</v>
      </c>
      <c r="B10" s="171">
        <v>1.4999999999999999E-2</v>
      </c>
      <c r="C10" s="171">
        <v>0.04</v>
      </c>
      <c r="D10" s="66">
        <f t="shared" si="3"/>
        <v>79602.26629687495</v>
      </c>
      <c r="E10" s="176">
        <f t="shared" si="1"/>
        <v>76418.175644999952</v>
      </c>
      <c r="F10" s="176">
        <f t="shared" si="4"/>
        <v>73979.277134521457</v>
      </c>
      <c r="G10" s="176">
        <f t="shared" si="0"/>
        <v>75054.803717880306</v>
      </c>
    </row>
    <row r="11" spans="1:7">
      <c r="A11" s="16">
        <f t="shared" si="2"/>
        <v>5</v>
      </c>
      <c r="B11" s="171">
        <v>1.4999999999999999E-2</v>
      </c>
      <c r="C11" s="171">
        <v>0</v>
      </c>
      <c r="D11" s="66">
        <f t="shared" si="3"/>
        <v>80796.300291328065</v>
      </c>
      <c r="E11" s="176">
        <f t="shared" si="1"/>
        <v>80796.300291328065</v>
      </c>
      <c r="F11" s="176">
        <f t="shared" si="4"/>
        <v>75777.509062884492</v>
      </c>
      <c r="G11" s="176">
        <f t="shared" si="0"/>
        <v>76931.173810827313</v>
      </c>
    </row>
    <row r="12" spans="1:7">
      <c r="A12" s="16">
        <f t="shared" si="2"/>
        <v>6</v>
      </c>
      <c r="B12" s="171">
        <v>1.4999999999999999E-2</v>
      </c>
      <c r="C12" s="171">
        <v>0</v>
      </c>
      <c r="D12" s="66">
        <f t="shared" si="3"/>
        <v>82008.244795697974</v>
      </c>
      <c r="E12" s="176">
        <f t="shared" si="1"/>
        <v>82008.244795697974</v>
      </c>
      <c r="F12" s="176">
        <f t="shared" si="4"/>
        <v>77620.696789456604</v>
      </c>
      <c r="G12" s="176">
        <f t="shared" si="0"/>
        <v>78854.453156097996</v>
      </c>
    </row>
    <row r="13" spans="1:7">
      <c r="A13" s="16">
        <f t="shared" si="2"/>
        <v>7</v>
      </c>
      <c r="B13" s="171">
        <v>1.4999999999999999E-2</v>
      </c>
      <c r="C13" s="171">
        <v>0</v>
      </c>
      <c r="D13" s="66">
        <f t="shared" si="3"/>
        <v>83238.368467633438</v>
      </c>
      <c r="E13" s="176">
        <f t="shared" si="1"/>
        <v>83238.368467633438</v>
      </c>
      <c r="F13" s="176">
        <f t="shared" si="4"/>
        <v>79509.964209193015</v>
      </c>
      <c r="G13" s="176">
        <f t="shared" si="0"/>
        <v>80825.814485000432</v>
      </c>
    </row>
    <row r="14" spans="1:7">
      <c r="A14" s="16">
        <f t="shared" si="2"/>
        <v>8</v>
      </c>
      <c r="B14" s="171">
        <v>1.4999999999999999E-2</v>
      </c>
      <c r="C14" s="171">
        <v>0</v>
      </c>
      <c r="D14" s="66">
        <f t="shared" si="3"/>
        <v>84486.943994647925</v>
      </c>
      <c r="E14" s="176">
        <f t="shared" si="1"/>
        <v>84486.943994647925</v>
      </c>
      <c r="F14" s="176">
        <f t="shared" si="4"/>
        <v>81446.463314422828</v>
      </c>
      <c r="G14" s="176">
        <f t="shared" si="0"/>
        <v>82846.459847125428</v>
      </c>
    </row>
    <row r="15" spans="1:7">
      <c r="A15" s="16">
        <f t="shared" si="2"/>
        <v>9</v>
      </c>
      <c r="B15" s="171">
        <v>1.4999999999999999E-2</v>
      </c>
      <c r="C15" s="171">
        <v>0</v>
      </c>
      <c r="D15" s="66">
        <f t="shared" si="3"/>
        <v>85754.248154567642</v>
      </c>
      <c r="E15" s="176">
        <f t="shared" si="1"/>
        <v>85754.248154567642</v>
      </c>
      <c r="F15" s="176">
        <f t="shared" si="4"/>
        <v>83431.374897283386</v>
      </c>
      <c r="G15" s="176">
        <f>+G16/(1+B16+0.01)</f>
        <v>84917.621343303559</v>
      </c>
    </row>
    <row r="16" spans="1:7">
      <c r="A16" s="16">
        <f t="shared" si="2"/>
        <v>10</v>
      </c>
      <c r="B16" s="171">
        <v>1.4999999999999999E-2</v>
      </c>
      <c r="C16" s="171">
        <v>0</v>
      </c>
      <c r="D16" s="66">
        <f t="shared" si="3"/>
        <v>87040.561876886146</v>
      </c>
      <c r="E16" s="176">
        <f t="shared" si="1"/>
        <v>87040.561876886146</v>
      </c>
      <c r="F16" s="176">
        <f t="shared" si="4"/>
        <v>85465.909269715456</v>
      </c>
      <c r="G16" s="176">
        <f>+E16</f>
        <v>87040.561876886146</v>
      </c>
    </row>
    <row r="18" spans="1:1">
      <c r="A18" s="174" t="s">
        <v>491</v>
      </c>
    </row>
    <row r="19" spans="1:1">
      <c r="A19" s="174" t="s">
        <v>492</v>
      </c>
    </row>
    <row r="20" spans="1:1">
      <c r="A20" s="174" t="s">
        <v>493</v>
      </c>
    </row>
  </sheetData>
  <mergeCells count="2">
    <mergeCell ref="A1:G1"/>
    <mergeCell ref="A2:G2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dimension ref="A1:I19"/>
  <sheetViews>
    <sheetView workbookViewId="0">
      <selection activeCell="A2" sqref="A2:G2"/>
    </sheetView>
  </sheetViews>
  <sheetFormatPr defaultRowHeight="15"/>
  <cols>
    <col min="2" max="2" width="11.42578125" customWidth="1"/>
    <col min="4" max="5" width="11.5703125" bestFit="1" customWidth="1"/>
    <col min="6" max="6" width="13.5703125" bestFit="1" customWidth="1"/>
    <col min="7" max="7" width="11.5703125" bestFit="1" customWidth="1"/>
  </cols>
  <sheetData>
    <row r="1" spans="1:9" ht="18.75">
      <c r="A1" s="204" t="s">
        <v>622</v>
      </c>
      <c r="B1" s="204"/>
      <c r="C1" s="204"/>
      <c r="D1" s="204"/>
      <c r="E1" s="204"/>
      <c r="F1" s="204"/>
      <c r="G1" s="204"/>
      <c r="H1" s="169"/>
      <c r="I1" s="169"/>
    </row>
    <row r="2" spans="1:9" ht="18.75">
      <c r="A2" s="204" t="s">
        <v>490</v>
      </c>
      <c r="B2" s="204"/>
      <c r="C2" s="204"/>
      <c r="D2" s="204"/>
      <c r="E2" s="204"/>
      <c r="F2" s="204"/>
      <c r="G2" s="204"/>
      <c r="H2" s="169"/>
      <c r="I2" s="169"/>
    </row>
    <row r="4" spans="1:9" ht="60">
      <c r="A4" s="167" t="s">
        <v>477</v>
      </c>
      <c r="B4" s="167" t="s">
        <v>480</v>
      </c>
      <c r="C4" s="167" t="s">
        <v>81</v>
      </c>
      <c r="D4" s="167" t="s">
        <v>77</v>
      </c>
      <c r="E4" s="167" t="s">
        <v>451</v>
      </c>
      <c r="F4" s="167" t="s">
        <v>478</v>
      </c>
      <c r="G4" s="167" t="s">
        <v>479</v>
      </c>
    </row>
    <row r="5" spans="1:9">
      <c r="A5" s="174"/>
      <c r="B5" s="174"/>
      <c r="C5" s="174"/>
      <c r="D5" s="174"/>
      <c r="E5" s="174"/>
      <c r="F5" s="174"/>
      <c r="G5" s="174"/>
    </row>
    <row r="6" spans="1:9">
      <c r="A6" s="16">
        <v>0</v>
      </c>
      <c r="B6" s="171"/>
      <c r="C6" s="171">
        <v>0.09</v>
      </c>
      <c r="D6" s="66">
        <v>200000</v>
      </c>
      <c r="E6" s="66">
        <f>+D6*(1-C6)</f>
        <v>182000</v>
      </c>
      <c r="F6" s="66">
        <f>+(D6*0.875-50)*1.03</f>
        <v>180198.5</v>
      </c>
      <c r="G6" s="66">
        <f t="shared" ref="G6:G14" si="0">+G7/(1+B7+0.01)</f>
        <v>181580.35035659772</v>
      </c>
    </row>
    <row r="7" spans="1:9">
      <c r="A7" s="16">
        <f>+A6+1</f>
        <v>1</v>
      </c>
      <c r="B7" s="171">
        <v>0.03</v>
      </c>
      <c r="C7" s="171">
        <v>0.09</v>
      </c>
      <c r="D7" s="66">
        <f>+D6*(1+B7)</f>
        <v>206000</v>
      </c>
      <c r="E7" s="63">
        <f t="shared" ref="E7:E16" si="1">+D7*(1-C7)</f>
        <v>187460</v>
      </c>
      <c r="F7" s="66">
        <f>+(F6-50)*1.03</f>
        <v>185552.95500000002</v>
      </c>
      <c r="G7" s="175">
        <f t="shared" si="0"/>
        <v>188843.56437086163</v>
      </c>
    </row>
    <row r="8" spans="1:9">
      <c r="A8" s="16">
        <f t="shared" ref="A8:A16" si="2">+A7+1</f>
        <v>2</v>
      </c>
      <c r="B8" s="171">
        <v>0.03</v>
      </c>
      <c r="C8" s="171">
        <v>0.08</v>
      </c>
      <c r="D8" s="66">
        <f t="shared" ref="D8:D16" si="3">+D7*(1+B8)</f>
        <v>212180</v>
      </c>
      <c r="E8" s="63">
        <f t="shared" si="1"/>
        <v>195205.6</v>
      </c>
      <c r="F8" s="66">
        <f t="shared" ref="F8:F16" si="4">+(F7-50)*1.03</f>
        <v>191068.04365000004</v>
      </c>
      <c r="G8" s="175">
        <f t="shared" si="0"/>
        <v>196397.30694569609</v>
      </c>
    </row>
    <row r="9" spans="1:9">
      <c r="A9" s="16">
        <f t="shared" si="2"/>
        <v>3</v>
      </c>
      <c r="B9" s="171">
        <v>0.03</v>
      </c>
      <c r="C9" s="171">
        <v>7.0000000000000007E-2</v>
      </c>
      <c r="D9" s="66">
        <f t="shared" si="3"/>
        <v>218545.4</v>
      </c>
      <c r="E9" s="63">
        <f t="shared" si="1"/>
        <v>203247.22199999998</v>
      </c>
      <c r="F9" s="66">
        <f t="shared" si="4"/>
        <v>196748.58495950003</v>
      </c>
      <c r="G9" s="175">
        <f t="shared" si="0"/>
        <v>204253.19922352393</v>
      </c>
    </row>
    <row r="10" spans="1:9">
      <c r="A10" s="16">
        <f t="shared" si="2"/>
        <v>4</v>
      </c>
      <c r="B10" s="171">
        <v>0.03</v>
      </c>
      <c r="C10" s="171">
        <v>0.06</v>
      </c>
      <c r="D10" s="66">
        <f t="shared" si="3"/>
        <v>225101.76199999999</v>
      </c>
      <c r="E10" s="63">
        <f t="shared" si="1"/>
        <v>211595.65627999997</v>
      </c>
      <c r="F10" s="66">
        <f t="shared" si="4"/>
        <v>202599.54250828503</v>
      </c>
      <c r="G10" s="175">
        <f t="shared" si="0"/>
        <v>212423.3271924649</v>
      </c>
    </row>
    <row r="11" spans="1:9">
      <c r="A11" s="16">
        <f t="shared" si="2"/>
        <v>5</v>
      </c>
      <c r="B11" s="171">
        <v>0.03</v>
      </c>
      <c r="C11" s="171">
        <v>0.05</v>
      </c>
      <c r="D11" s="66">
        <f t="shared" si="3"/>
        <v>231854.81485999998</v>
      </c>
      <c r="E11" s="63">
        <f t="shared" si="1"/>
        <v>220262.07411699998</v>
      </c>
      <c r="F11" s="66">
        <f t="shared" si="4"/>
        <v>208626.02878353358</v>
      </c>
      <c r="G11" s="175">
        <f t="shared" si="0"/>
        <v>220920.26028016349</v>
      </c>
    </row>
    <row r="12" spans="1:9">
      <c r="A12" s="16">
        <f t="shared" si="2"/>
        <v>6</v>
      </c>
      <c r="B12" s="171">
        <v>0.03</v>
      </c>
      <c r="C12" s="171">
        <v>0.04</v>
      </c>
      <c r="D12" s="66">
        <f t="shared" si="3"/>
        <v>238810.4593058</v>
      </c>
      <c r="E12" s="63">
        <f t="shared" si="1"/>
        <v>229258.040933568</v>
      </c>
      <c r="F12" s="66">
        <f t="shared" si="4"/>
        <v>214833.3096470396</v>
      </c>
      <c r="G12" s="175">
        <f t="shared" si="0"/>
        <v>229757.07069137003</v>
      </c>
    </row>
    <row r="13" spans="1:9">
      <c r="A13" s="16">
        <f t="shared" si="2"/>
        <v>7</v>
      </c>
      <c r="B13" s="171">
        <v>0.03</v>
      </c>
      <c r="C13" s="171">
        <v>0.03</v>
      </c>
      <c r="D13" s="66">
        <f t="shared" si="3"/>
        <v>245974.773084974</v>
      </c>
      <c r="E13" s="63">
        <f t="shared" si="1"/>
        <v>238595.52989242479</v>
      </c>
      <c r="F13" s="66">
        <f t="shared" si="4"/>
        <v>221226.80893645081</v>
      </c>
      <c r="G13" s="175">
        <f t="shared" si="0"/>
        <v>238947.35351902485</v>
      </c>
    </row>
    <row r="14" spans="1:9">
      <c r="A14" s="16">
        <f t="shared" si="2"/>
        <v>8</v>
      </c>
      <c r="B14" s="171">
        <v>0.03</v>
      </c>
      <c r="C14" s="171">
        <v>0.02</v>
      </c>
      <c r="D14" s="66">
        <f t="shared" si="3"/>
        <v>253354.01627752322</v>
      </c>
      <c r="E14" s="63">
        <f t="shared" si="1"/>
        <v>248286.93595197276</v>
      </c>
      <c r="F14" s="66">
        <f t="shared" si="4"/>
        <v>227812.11320454432</v>
      </c>
      <c r="G14" s="175">
        <f t="shared" si="0"/>
        <v>248505.24765978585</v>
      </c>
    </row>
    <row r="15" spans="1:9">
      <c r="A15" s="16">
        <f t="shared" si="2"/>
        <v>9</v>
      </c>
      <c r="B15" s="171">
        <v>0.03</v>
      </c>
      <c r="C15" s="171">
        <v>0.01</v>
      </c>
      <c r="D15" s="66">
        <f t="shared" si="3"/>
        <v>260954.63676584893</v>
      </c>
      <c r="E15" s="63">
        <f t="shared" si="1"/>
        <v>258345.09039819043</v>
      </c>
      <c r="F15" s="66">
        <f t="shared" si="4"/>
        <v>234594.97660068065</v>
      </c>
      <c r="G15" s="175">
        <f>+G16/(1+B16+0.01)</f>
        <v>258445.4575661773</v>
      </c>
    </row>
    <row r="16" spans="1:9">
      <c r="A16" s="16">
        <f t="shared" si="2"/>
        <v>10</v>
      </c>
      <c r="B16" s="171">
        <v>0.03</v>
      </c>
      <c r="C16" s="171">
        <v>0</v>
      </c>
      <c r="D16" s="66">
        <f t="shared" si="3"/>
        <v>268783.27586882439</v>
      </c>
      <c r="E16" s="66">
        <f t="shared" si="1"/>
        <v>268783.27586882439</v>
      </c>
      <c r="F16" s="66">
        <f t="shared" si="4"/>
        <v>241581.32589870106</v>
      </c>
      <c r="G16" s="66">
        <f>+E16</f>
        <v>268783.27586882439</v>
      </c>
    </row>
    <row r="18" spans="1:1">
      <c r="A18" s="174" t="s">
        <v>488</v>
      </c>
    </row>
    <row r="19" spans="1:1">
      <c r="A19" s="174" t="s">
        <v>489</v>
      </c>
    </row>
  </sheetData>
  <mergeCells count="2">
    <mergeCell ref="A1:G1"/>
    <mergeCell ref="A2:G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M70"/>
  <sheetViews>
    <sheetView workbookViewId="0">
      <selection activeCell="A2" sqref="A2:C2"/>
    </sheetView>
  </sheetViews>
  <sheetFormatPr defaultRowHeight="15"/>
  <cols>
    <col min="1" max="1" width="9.5703125" style="16" customWidth="1"/>
    <col min="2" max="2" width="16" customWidth="1"/>
    <col min="3" max="3" width="15.85546875" customWidth="1"/>
  </cols>
  <sheetData>
    <row r="1" spans="1:13" ht="18.75" customHeight="1">
      <c r="A1" s="205" t="s">
        <v>572</v>
      </c>
      <c r="B1" s="205"/>
      <c r="C1" s="205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ht="18.75">
      <c r="A2" s="206" t="s">
        <v>56</v>
      </c>
      <c r="B2" s="206"/>
      <c r="C2" s="206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3" ht="15.75" thickBot="1"/>
    <row r="4" spans="1:13" ht="15.75" thickBot="1">
      <c r="B4" s="207" t="s">
        <v>57</v>
      </c>
      <c r="C4" s="208"/>
    </row>
    <row r="5" spans="1:13" s="4" customFormat="1">
      <c r="A5" s="33" t="s">
        <v>58</v>
      </c>
      <c r="B5" s="58" t="s">
        <v>59</v>
      </c>
      <c r="C5" s="59" t="s">
        <v>60</v>
      </c>
      <c r="D5" s="5"/>
    </row>
    <row r="6" spans="1:13">
      <c r="A6" s="34"/>
      <c r="B6" s="7"/>
      <c r="C6" s="7"/>
    </row>
    <row r="7" spans="1:13">
      <c r="A7" s="17">
        <v>1</v>
      </c>
      <c r="B7" s="38">
        <f>PMT(0.0075,36,-10000)*(37-A7)</f>
        <v>11447.903757578537</v>
      </c>
      <c r="C7" s="38">
        <f>PMT(0.0075,36,-10000)*(1-(1.0075^-(37-A7)))/0.0075</f>
        <v>10000</v>
      </c>
    </row>
    <row r="8" spans="1:13">
      <c r="A8" s="17">
        <f>+A7+1</f>
        <v>2</v>
      </c>
      <c r="B8" s="38">
        <f t="shared" ref="B8:B42" si="0">PMT(0.0075,36,-10000)*(37-A8)</f>
        <v>11129.906430979132</v>
      </c>
      <c r="C8" s="38">
        <f t="shared" ref="C8:C42" si="1">PMT(0.0075,36,-10000)*(1-(1.0075^-(37-A8)))/0.0075</f>
        <v>9757.0026734005969</v>
      </c>
    </row>
    <row r="9" spans="1:13">
      <c r="A9" s="17">
        <f t="shared" ref="A9:A42" si="2">+A8+1</f>
        <v>3</v>
      </c>
      <c r="B9" s="38">
        <f t="shared" si="0"/>
        <v>10811.909104379729</v>
      </c>
      <c r="C9" s="38">
        <f t="shared" si="1"/>
        <v>9512.1828668516937</v>
      </c>
    </row>
    <row r="10" spans="1:13">
      <c r="A10" s="17">
        <f t="shared" si="2"/>
        <v>4</v>
      </c>
      <c r="B10" s="38">
        <f t="shared" si="0"/>
        <v>10493.911777780324</v>
      </c>
      <c r="C10" s="38">
        <f t="shared" si="1"/>
        <v>9265.5269117536682</v>
      </c>
    </row>
    <row r="11" spans="1:13">
      <c r="A11" s="17">
        <f t="shared" si="2"/>
        <v>5</v>
      </c>
      <c r="B11" s="38">
        <f t="shared" si="0"/>
        <v>10175.914451180921</v>
      </c>
      <c r="C11" s="38">
        <f t="shared" si="1"/>
        <v>9017.0210369924207</v>
      </c>
    </row>
    <row r="12" spans="1:13">
      <c r="A12" s="17">
        <f t="shared" si="2"/>
        <v>6</v>
      </c>
      <c r="B12" s="38">
        <f t="shared" si="0"/>
        <v>9857.9171245815178</v>
      </c>
      <c r="C12" s="38">
        <f t="shared" si="1"/>
        <v>8766.6513681704637</v>
      </c>
    </row>
    <row r="13" spans="1:13">
      <c r="A13" s="17">
        <f t="shared" si="2"/>
        <v>7</v>
      </c>
      <c r="B13" s="38">
        <f t="shared" si="0"/>
        <v>9539.9197979821129</v>
      </c>
      <c r="C13" s="38">
        <f t="shared" si="1"/>
        <v>8514.4039268323322</v>
      </c>
    </row>
    <row r="14" spans="1:13">
      <c r="A14" s="17">
        <f t="shared" si="2"/>
        <v>8</v>
      </c>
      <c r="B14" s="38">
        <f t="shared" si="0"/>
        <v>9221.9224713827098</v>
      </c>
      <c r="C14" s="38">
        <f t="shared" si="1"/>
        <v>8260.2646296841649</v>
      </c>
    </row>
    <row r="15" spans="1:13">
      <c r="A15" s="17">
        <f t="shared" si="2"/>
        <v>9</v>
      </c>
      <c r="B15" s="38">
        <f t="shared" si="0"/>
        <v>8903.9251447833049</v>
      </c>
      <c r="C15" s="38">
        <f t="shared" si="1"/>
        <v>8004.2192878073956</v>
      </c>
    </row>
    <row r="16" spans="1:13">
      <c r="A16" s="17">
        <f t="shared" si="2"/>
        <v>10</v>
      </c>
      <c r="B16" s="38">
        <f t="shared" si="0"/>
        <v>8585.9278181839018</v>
      </c>
      <c r="C16" s="38">
        <f t="shared" si="1"/>
        <v>7746.2536058665364</v>
      </c>
    </row>
    <row r="17" spans="1:3">
      <c r="A17" s="17">
        <f t="shared" si="2"/>
        <v>11</v>
      </c>
      <c r="B17" s="38">
        <f t="shared" si="0"/>
        <v>8267.9304915844987</v>
      </c>
      <c r="C17" s="38">
        <f t="shared" si="1"/>
        <v>7486.3531813111322</v>
      </c>
    </row>
    <row r="18" spans="1:3">
      <c r="A18" s="17">
        <f t="shared" si="2"/>
        <v>12</v>
      </c>
      <c r="B18" s="38">
        <f t="shared" si="0"/>
        <v>7949.9331649850947</v>
      </c>
      <c r="C18" s="38">
        <f t="shared" si="1"/>
        <v>7224.5035035715546</v>
      </c>
    </row>
    <row r="19" spans="1:3">
      <c r="A19" s="17">
        <f t="shared" si="2"/>
        <v>13</v>
      </c>
      <c r="B19" s="38">
        <f t="shared" si="0"/>
        <v>7631.9358383856907</v>
      </c>
      <c r="C19" s="38">
        <f t="shared" si="1"/>
        <v>6960.6899532489379</v>
      </c>
    </row>
    <row r="20" spans="1:3">
      <c r="A20" s="17">
        <f t="shared" si="2"/>
        <v>14</v>
      </c>
      <c r="B20" s="38">
        <f t="shared" si="0"/>
        <v>7313.9385117862867</v>
      </c>
      <c r="C20" s="38">
        <f t="shared" si="1"/>
        <v>6694.8978012988991</v>
      </c>
    </row>
    <row r="21" spans="1:3">
      <c r="A21" s="17">
        <f t="shared" si="2"/>
        <v>15</v>
      </c>
      <c r="B21" s="38">
        <f t="shared" si="0"/>
        <v>6995.9411851868826</v>
      </c>
      <c r="C21" s="38">
        <f t="shared" si="1"/>
        <v>6427.1122082092379</v>
      </c>
    </row>
    <row r="22" spans="1:3">
      <c r="A22" s="17">
        <f t="shared" si="2"/>
        <v>16</v>
      </c>
      <c r="B22" s="38">
        <f t="shared" si="0"/>
        <v>6677.9438585874796</v>
      </c>
      <c r="C22" s="38">
        <f t="shared" si="1"/>
        <v>6157.3182231713954</v>
      </c>
    </row>
    <row r="23" spans="1:3">
      <c r="A23" s="17">
        <f t="shared" si="2"/>
        <v>17</v>
      </c>
      <c r="B23" s="38">
        <f t="shared" si="0"/>
        <v>6359.9465319880755</v>
      </c>
      <c r="C23" s="38">
        <f t="shared" si="1"/>
        <v>5885.5007832457741</v>
      </c>
    </row>
    <row r="24" spans="1:3">
      <c r="A24" s="17">
        <f>+A23+1</f>
        <v>18</v>
      </c>
      <c r="B24" s="38">
        <f t="shared" si="0"/>
        <v>6041.9492053886715</v>
      </c>
      <c r="C24" s="38">
        <f t="shared" si="1"/>
        <v>5611.6447125207087</v>
      </c>
    </row>
    <row r="25" spans="1:3">
      <c r="A25" s="17">
        <f t="shared" si="2"/>
        <v>19</v>
      </c>
      <c r="B25" s="38">
        <f t="shared" si="0"/>
        <v>5723.9518787892684</v>
      </c>
      <c r="C25" s="38">
        <f t="shared" si="1"/>
        <v>5335.7347212652112</v>
      </c>
    </row>
    <row r="26" spans="1:3">
      <c r="A26" s="17">
        <f t="shared" si="2"/>
        <v>20</v>
      </c>
      <c r="B26" s="38">
        <f t="shared" si="0"/>
        <v>5405.9545521898644</v>
      </c>
      <c r="C26" s="38">
        <f t="shared" si="1"/>
        <v>5057.7554050752897</v>
      </c>
    </row>
    <row r="27" spans="1:3">
      <c r="A27" s="17">
        <f t="shared" si="2"/>
        <v>21</v>
      </c>
      <c r="B27" s="38">
        <f t="shared" si="0"/>
        <v>5087.9572255904604</v>
      </c>
      <c r="C27" s="38">
        <f t="shared" si="1"/>
        <v>4777.6912440139458</v>
      </c>
    </row>
    <row r="28" spans="1:3">
      <c r="A28" s="17">
        <f t="shared" si="2"/>
        <v>22</v>
      </c>
      <c r="B28" s="38">
        <f t="shared" si="0"/>
        <v>4769.9598989910564</v>
      </c>
      <c r="C28" s="38">
        <f t="shared" si="1"/>
        <v>4495.526601744652</v>
      </c>
    </row>
    <row r="29" spans="1:3">
      <c r="A29" s="17">
        <f t="shared" si="2"/>
        <v>23</v>
      </c>
      <c r="B29" s="38">
        <f t="shared" si="0"/>
        <v>4451.9625723916524</v>
      </c>
      <c r="C29" s="38">
        <f t="shared" si="1"/>
        <v>4211.245724658329</v>
      </c>
    </row>
    <row r="30" spans="1:3">
      <c r="A30" s="17">
        <f t="shared" si="2"/>
        <v>24</v>
      </c>
      <c r="B30" s="38">
        <f t="shared" si="0"/>
        <v>4133.9652457922493</v>
      </c>
      <c r="C30" s="38">
        <f t="shared" si="1"/>
        <v>3924.8327409938497</v>
      </c>
    </row>
    <row r="31" spans="1:3">
      <c r="A31" s="17">
        <f t="shared" si="2"/>
        <v>25</v>
      </c>
      <c r="B31" s="38">
        <f t="shared" si="0"/>
        <v>3815.9679191928453</v>
      </c>
      <c r="C31" s="38">
        <f t="shared" si="1"/>
        <v>3636.2716599519022</v>
      </c>
    </row>
    <row r="32" spans="1:3">
      <c r="A32" s="17">
        <f t="shared" si="2"/>
        <v>26</v>
      </c>
      <c r="B32" s="38">
        <f t="shared" si="0"/>
        <v>3497.9705925934413</v>
      </c>
      <c r="C32" s="38">
        <f t="shared" si="1"/>
        <v>3345.5463708021348</v>
      </c>
    </row>
    <row r="33" spans="1:3">
      <c r="A33" s="17">
        <f t="shared" si="2"/>
        <v>27</v>
      </c>
      <c r="B33" s="38">
        <f t="shared" si="0"/>
        <v>3179.9732659940378</v>
      </c>
      <c r="C33" s="38">
        <f t="shared" si="1"/>
        <v>3052.6406419837413</v>
      </c>
    </row>
    <row r="34" spans="1:3">
      <c r="A34" s="17">
        <f t="shared" si="2"/>
        <v>28</v>
      </c>
      <c r="B34" s="38">
        <f t="shared" si="0"/>
        <v>2861.9759393946342</v>
      </c>
      <c r="C34" s="38">
        <f t="shared" si="1"/>
        <v>2757.5381201992086</v>
      </c>
    </row>
    <row r="35" spans="1:3">
      <c r="A35" s="17">
        <f t="shared" si="2"/>
        <v>29</v>
      </c>
      <c r="B35" s="38">
        <f t="shared" si="0"/>
        <v>2543.9786127952302</v>
      </c>
      <c r="C35" s="38">
        <f t="shared" si="1"/>
        <v>2460.2223295013009</v>
      </c>
    </row>
    <row r="36" spans="1:3">
      <c r="A36" s="17">
        <f t="shared" si="2"/>
        <v>30</v>
      </c>
      <c r="B36" s="38">
        <f t="shared" si="0"/>
        <v>2225.9812861958262</v>
      </c>
      <c r="C36" s="38">
        <f t="shared" si="1"/>
        <v>2160.6766703731578</v>
      </c>
    </row>
    <row r="37" spans="1:3">
      <c r="A37" s="17">
        <f t="shared" si="2"/>
        <v>31</v>
      </c>
      <c r="B37" s="38">
        <f t="shared" si="0"/>
        <v>1907.9839595964227</v>
      </c>
      <c r="C37" s="38">
        <f t="shared" si="1"/>
        <v>1858.8844188015457</v>
      </c>
    </row>
    <row r="38" spans="1:3">
      <c r="A38" s="17">
        <f t="shared" si="2"/>
        <v>32</v>
      </c>
      <c r="B38" s="38">
        <f t="shared" si="0"/>
        <v>1589.9866329970189</v>
      </c>
      <c r="C38" s="38">
        <f t="shared" si="1"/>
        <v>1554.8287253431415</v>
      </c>
    </row>
    <row r="39" spans="1:3">
      <c r="A39" s="17">
        <f t="shared" si="2"/>
        <v>33</v>
      </c>
      <c r="B39" s="38">
        <f t="shared" si="0"/>
        <v>1271.9893063976151</v>
      </c>
      <c r="C39" s="38">
        <f t="shared" si="1"/>
        <v>1248.4926141838125</v>
      </c>
    </row>
    <row r="40" spans="1:3">
      <c r="A40" s="17">
        <f t="shared" si="2"/>
        <v>34</v>
      </c>
      <c r="B40" s="38">
        <f t="shared" si="0"/>
        <v>953.99197979821133</v>
      </c>
      <c r="C40" s="38">
        <f t="shared" si="1"/>
        <v>939.85898219078376</v>
      </c>
    </row>
    <row r="41" spans="1:3">
      <c r="A41" s="17">
        <f t="shared" si="2"/>
        <v>35</v>
      </c>
      <c r="B41" s="38">
        <f t="shared" si="0"/>
        <v>635.99465319880755</v>
      </c>
      <c r="C41" s="38">
        <f t="shared" si="1"/>
        <v>628.91059795781098</v>
      </c>
    </row>
    <row r="42" spans="1:3">
      <c r="A42" s="18">
        <f t="shared" si="2"/>
        <v>36</v>
      </c>
      <c r="B42" s="39">
        <f t="shared" si="0"/>
        <v>317.99732659940378</v>
      </c>
      <c r="C42" s="39">
        <f t="shared" si="1"/>
        <v>315.63010084308371</v>
      </c>
    </row>
    <row r="44" spans="1:3">
      <c r="A44" s="61" t="s">
        <v>61</v>
      </c>
    </row>
    <row r="45" spans="1:3">
      <c r="A45" s="61" t="s">
        <v>62</v>
      </c>
    </row>
    <row r="46" spans="1:3">
      <c r="A46" s="61" t="s">
        <v>63</v>
      </c>
    </row>
    <row r="47" spans="1:3">
      <c r="A47" s="61" t="s">
        <v>64</v>
      </c>
    </row>
    <row r="48" spans="1:3">
      <c r="A48" s="61" t="s">
        <v>65</v>
      </c>
    </row>
    <row r="49" spans="1:1">
      <c r="A49" s="61" t="s">
        <v>66</v>
      </c>
    </row>
    <row r="50" spans="1:1">
      <c r="A50" s="62"/>
    </row>
    <row r="51" spans="1:1">
      <c r="A51" s="61" t="s">
        <v>67</v>
      </c>
    </row>
    <row r="52" spans="1:1">
      <c r="A52" s="61" t="s">
        <v>68</v>
      </c>
    </row>
    <row r="53" spans="1:1">
      <c r="A53" s="61" t="s">
        <v>69</v>
      </c>
    </row>
    <row r="54" spans="1:1">
      <c r="A54" s="61" t="s">
        <v>70</v>
      </c>
    </row>
    <row r="55" spans="1:1">
      <c r="A55" s="61" t="s">
        <v>71</v>
      </c>
    </row>
    <row r="56" spans="1:1">
      <c r="A56" s="62"/>
    </row>
    <row r="57" spans="1:1">
      <c r="A57" s="62"/>
    </row>
    <row r="58" spans="1:1">
      <c r="A58" s="62"/>
    </row>
    <row r="59" spans="1:1">
      <c r="A59" s="62"/>
    </row>
    <row r="60" spans="1:1">
      <c r="A60" s="62"/>
    </row>
    <row r="61" spans="1:1">
      <c r="A61" s="62"/>
    </row>
    <row r="62" spans="1:1">
      <c r="A62" s="62"/>
    </row>
    <row r="63" spans="1:1">
      <c r="A63" s="62"/>
    </row>
    <row r="64" spans="1:1">
      <c r="A64" s="62"/>
    </row>
    <row r="65" spans="1:1">
      <c r="A65" s="62"/>
    </row>
    <row r="66" spans="1:1">
      <c r="A66" s="62"/>
    </row>
    <row r="67" spans="1:1">
      <c r="A67" s="62"/>
    </row>
    <row r="68" spans="1:1">
      <c r="A68" s="62"/>
    </row>
    <row r="69" spans="1:1">
      <c r="A69" s="62"/>
    </row>
    <row r="70" spans="1:1">
      <c r="A70" s="62"/>
    </row>
  </sheetData>
  <mergeCells count="3">
    <mergeCell ref="A1:C1"/>
    <mergeCell ref="A2:C2"/>
    <mergeCell ref="B4:C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Q125"/>
  <sheetViews>
    <sheetView topLeftCell="I6" workbookViewId="0">
      <selection activeCell="X6" sqref="X6"/>
    </sheetView>
  </sheetViews>
  <sheetFormatPr defaultRowHeight="15"/>
  <cols>
    <col min="1" max="2" width="9.140625" style="2"/>
    <col min="3" max="3" width="11.5703125" style="2" bestFit="1" customWidth="1"/>
    <col min="4" max="4" width="9.5703125" style="2" bestFit="1" customWidth="1"/>
    <col min="5" max="6" width="10.5703125" style="2" bestFit="1" customWidth="1"/>
    <col min="7" max="8" width="11.5703125" style="2" bestFit="1" customWidth="1"/>
    <col min="9" max="9" width="14.28515625" style="2" bestFit="1" customWidth="1"/>
    <col min="10" max="10" width="10" style="2" bestFit="1" customWidth="1"/>
    <col min="11" max="11" width="10" style="2" customWidth="1"/>
    <col min="12" max="12" width="12" style="2" customWidth="1"/>
    <col min="13" max="13" width="9.140625" style="2"/>
    <col min="14" max="14" width="10.5703125" style="2" bestFit="1" customWidth="1"/>
    <col min="15" max="15" width="4.5703125" style="2" customWidth="1"/>
    <col min="16" max="16" width="19.28515625" style="2" customWidth="1"/>
    <col min="17" max="17" width="12.28515625" style="2" customWidth="1"/>
    <col min="18" max="16384" width="9.140625" style="2"/>
  </cols>
  <sheetData>
    <row r="1" spans="1:17" ht="18.75">
      <c r="B1" s="205" t="s">
        <v>573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</row>
    <row r="2" spans="1:17" ht="18.75">
      <c r="B2" s="206" t="s">
        <v>41</v>
      </c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</row>
    <row r="3" spans="1:17" ht="15.75" thickBot="1">
      <c r="B3" s="27"/>
      <c r="C3" s="28"/>
      <c r="D3" s="28"/>
      <c r="E3" s="28"/>
      <c r="F3" s="28"/>
      <c r="G3" s="28"/>
    </row>
    <row r="4" spans="1:17" s="6" customFormat="1" ht="60.75" thickBot="1">
      <c r="A4" s="46" t="s">
        <v>4</v>
      </c>
      <c r="B4" s="47" t="s">
        <v>15</v>
      </c>
      <c r="C4" s="30" t="s">
        <v>16</v>
      </c>
      <c r="D4" s="30" t="s">
        <v>17</v>
      </c>
      <c r="E4" s="30" t="s">
        <v>18</v>
      </c>
      <c r="F4" s="30" t="s">
        <v>19</v>
      </c>
      <c r="G4" s="30" t="s">
        <v>20</v>
      </c>
      <c r="H4" s="31" t="s">
        <v>21</v>
      </c>
      <c r="I4" s="31" t="s">
        <v>22</v>
      </c>
      <c r="J4" s="31" t="s">
        <v>28</v>
      </c>
      <c r="K4" s="31" t="s">
        <v>23</v>
      </c>
      <c r="L4" s="31" t="s">
        <v>24</v>
      </c>
      <c r="M4" s="31" t="s">
        <v>27</v>
      </c>
      <c r="N4" s="32" t="s">
        <v>25</v>
      </c>
      <c r="P4" s="217" t="s">
        <v>29</v>
      </c>
      <c r="Q4" s="218"/>
    </row>
    <row r="5" spans="1:17">
      <c r="A5" s="17"/>
      <c r="B5" s="17"/>
      <c r="C5" s="25"/>
      <c r="D5" s="25"/>
      <c r="E5" s="25"/>
      <c r="F5" s="25"/>
      <c r="G5" s="25"/>
      <c r="H5" s="8"/>
      <c r="I5" s="8"/>
      <c r="J5" s="8"/>
      <c r="K5" s="8"/>
      <c r="L5" s="8"/>
      <c r="M5" s="8"/>
      <c r="N5" s="8"/>
      <c r="P5" s="219"/>
      <c r="Q5" s="220"/>
    </row>
    <row r="6" spans="1:17">
      <c r="A6" s="17">
        <f>45+INT((B6-1)/12)</f>
        <v>45</v>
      </c>
      <c r="B6" s="17">
        <v>1</v>
      </c>
      <c r="C6" s="25">
        <v>100</v>
      </c>
      <c r="D6" s="25">
        <f>C6*0.05</f>
        <v>5</v>
      </c>
      <c r="E6" s="25">
        <f>+C6-D6</f>
        <v>95</v>
      </c>
      <c r="F6" s="25">
        <v>10</v>
      </c>
      <c r="G6" s="25">
        <f>IF(B6&lt;61,+H6/1000*0.06,0)</f>
        <v>3</v>
      </c>
      <c r="H6" s="38">
        <v>50000</v>
      </c>
      <c r="I6" s="9">
        <f>(H6-N5-E6+F6+G6)/(1.045^(1/12))</f>
        <v>49735.232500075806</v>
      </c>
      <c r="J6" s="11">
        <f>VLOOKUP(A6,$P$22:$Q$31,2)/12</f>
        <v>0.23233333333333331</v>
      </c>
      <c r="K6" s="9">
        <f>+I6*J6/1000+G6+F6</f>
        <v>24.555152350850946</v>
      </c>
      <c r="L6" s="9">
        <f>+N5+E6-K6</f>
        <v>70.444847649149054</v>
      </c>
      <c r="M6" s="19">
        <f>+L6*(1.06^(1/12)-1)</f>
        <v>0.3428938580001204</v>
      </c>
      <c r="N6" s="9">
        <f>+L6+M6</f>
        <v>70.787741507149178</v>
      </c>
      <c r="P6" s="221" t="s">
        <v>30</v>
      </c>
      <c r="Q6" s="222"/>
    </row>
    <row r="7" spans="1:17">
      <c r="A7" s="17">
        <f>45+INT((B7-1)/12)</f>
        <v>45</v>
      </c>
      <c r="B7" s="17">
        <f>+B6+1</f>
        <v>2</v>
      </c>
      <c r="C7" s="25">
        <v>100</v>
      </c>
      <c r="D7" s="25">
        <f t="shared" ref="D7:D70" si="0">C7*0.05</f>
        <v>5</v>
      </c>
      <c r="E7" s="25">
        <f t="shared" ref="E7:E17" si="1">+C7-D7</f>
        <v>95</v>
      </c>
      <c r="F7" s="25">
        <v>10</v>
      </c>
      <c r="G7" s="25">
        <f t="shared" ref="G7:G17" si="2">IF(B7&lt;61,+H7/1000*0.06,0)</f>
        <v>3</v>
      </c>
      <c r="H7" s="38">
        <v>50000</v>
      </c>
      <c r="I7" s="9">
        <f t="shared" ref="I7:I70" si="3">(H7-N6-E7+F7+G7)/(1.045^(1/12))</f>
        <v>49664.703937593069</v>
      </c>
      <c r="J7" s="11">
        <f t="shared" ref="J7:J70" si="4">VLOOKUP(A7,$P$22:$Q$31,2)/12</f>
        <v>0.23233333333333331</v>
      </c>
      <c r="K7" s="9">
        <f t="shared" ref="K7:K65" si="5">+I7*J7/1000+G7+F7</f>
        <v>24.538766214834123</v>
      </c>
      <c r="L7" s="9">
        <f t="shared" ref="L7:L65" si="6">+N6+E7-K7</f>
        <v>141.24897529231507</v>
      </c>
      <c r="M7" s="19">
        <f t="shared" ref="M7:M70" si="7">+L7*(1.06^(1/12)-1)</f>
        <v>0.68753652953823452</v>
      </c>
      <c r="N7" s="9">
        <f t="shared" ref="N7:N65" si="8">+L7+M7</f>
        <v>141.93651182185329</v>
      </c>
      <c r="P7" s="221" t="s">
        <v>43</v>
      </c>
      <c r="Q7" s="222"/>
    </row>
    <row r="8" spans="1:17">
      <c r="A8" s="17">
        <f t="shared" ref="A8:A71" si="9">45+INT((B8-1)/12)</f>
        <v>45</v>
      </c>
      <c r="B8" s="17">
        <f t="shared" ref="B8:B65" si="10">+B7+1</f>
        <v>3</v>
      </c>
      <c r="C8" s="25">
        <v>100</v>
      </c>
      <c r="D8" s="25">
        <f t="shared" si="0"/>
        <v>5</v>
      </c>
      <c r="E8" s="25">
        <f t="shared" si="1"/>
        <v>95</v>
      </c>
      <c r="F8" s="25">
        <v>10</v>
      </c>
      <c r="G8" s="25">
        <f t="shared" si="2"/>
        <v>3</v>
      </c>
      <c r="H8" s="38">
        <v>50000</v>
      </c>
      <c r="I8" s="9">
        <f t="shared" si="3"/>
        <v>49593.815668157265</v>
      </c>
      <c r="J8" s="11">
        <f t="shared" si="4"/>
        <v>0.23233333333333331</v>
      </c>
      <c r="K8" s="9">
        <f t="shared" si="5"/>
        <v>24.522296506901871</v>
      </c>
      <c r="L8" s="9">
        <f t="shared" si="6"/>
        <v>212.41421531495141</v>
      </c>
      <c r="M8" s="19">
        <f t="shared" si="7"/>
        <v>1.0339369338431916</v>
      </c>
      <c r="N8" s="9">
        <f t="shared" si="8"/>
        <v>213.4481522487946</v>
      </c>
      <c r="P8" s="209" t="s">
        <v>44</v>
      </c>
      <c r="Q8" s="210"/>
    </row>
    <row r="9" spans="1:17">
      <c r="A9" s="17">
        <f t="shared" si="9"/>
        <v>45</v>
      </c>
      <c r="B9" s="17">
        <f t="shared" si="10"/>
        <v>4</v>
      </c>
      <c r="C9" s="25">
        <v>100</v>
      </c>
      <c r="D9" s="25">
        <f t="shared" si="0"/>
        <v>5</v>
      </c>
      <c r="E9" s="25">
        <f t="shared" si="1"/>
        <v>95</v>
      </c>
      <c r="F9" s="25">
        <v>10</v>
      </c>
      <c r="G9" s="25">
        <f t="shared" si="2"/>
        <v>3</v>
      </c>
      <c r="H9" s="38">
        <v>50000</v>
      </c>
      <c r="I9" s="9">
        <f t="shared" si="3"/>
        <v>49522.565857205394</v>
      </c>
      <c r="J9" s="11">
        <f t="shared" si="4"/>
        <v>0.23233333333333331</v>
      </c>
      <c r="K9" s="9">
        <f t="shared" si="5"/>
        <v>24.505742800824052</v>
      </c>
      <c r="L9" s="9">
        <f t="shared" si="6"/>
        <v>283.94240944797053</v>
      </c>
      <c r="M9" s="19">
        <f t="shared" si="7"/>
        <v>1.3821040356333363</v>
      </c>
      <c r="N9" s="9">
        <f t="shared" si="8"/>
        <v>285.32451348360388</v>
      </c>
      <c r="P9" s="209" t="s">
        <v>45</v>
      </c>
      <c r="Q9" s="210"/>
    </row>
    <row r="10" spans="1:17" ht="15.75" thickBot="1">
      <c r="A10" s="17">
        <f t="shared" si="9"/>
        <v>45</v>
      </c>
      <c r="B10" s="17">
        <f t="shared" si="10"/>
        <v>5</v>
      </c>
      <c r="C10" s="25">
        <v>100</v>
      </c>
      <c r="D10" s="25">
        <f t="shared" si="0"/>
        <v>5</v>
      </c>
      <c r="E10" s="25">
        <f t="shared" si="1"/>
        <v>95</v>
      </c>
      <c r="F10" s="25">
        <v>10</v>
      </c>
      <c r="G10" s="25">
        <f t="shared" si="2"/>
        <v>3</v>
      </c>
      <c r="H10" s="38">
        <v>50000</v>
      </c>
      <c r="I10" s="9">
        <f t="shared" si="3"/>
        <v>49450.952660817864</v>
      </c>
      <c r="J10" s="11">
        <f t="shared" si="4"/>
        <v>0.23233333333333331</v>
      </c>
      <c r="K10" s="9">
        <f t="shared" si="5"/>
        <v>24.489104668196681</v>
      </c>
      <c r="L10" s="9">
        <f t="shared" si="6"/>
        <v>355.83540881540722</v>
      </c>
      <c r="M10" s="19">
        <f t="shared" si="7"/>
        <v>1.7320468453485103</v>
      </c>
      <c r="N10" s="9">
        <f t="shared" si="8"/>
        <v>357.56745566075574</v>
      </c>
      <c r="P10" s="213" t="s">
        <v>51</v>
      </c>
      <c r="Q10" s="214"/>
    </row>
    <row r="11" spans="1:17">
      <c r="A11" s="17">
        <f t="shared" si="9"/>
        <v>45</v>
      </c>
      <c r="B11" s="17">
        <f t="shared" si="10"/>
        <v>6</v>
      </c>
      <c r="C11" s="25">
        <v>100</v>
      </c>
      <c r="D11" s="25">
        <f t="shared" si="0"/>
        <v>5</v>
      </c>
      <c r="E11" s="25">
        <f t="shared" si="1"/>
        <v>95</v>
      </c>
      <c r="F11" s="25">
        <v>10</v>
      </c>
      <c r="G11" s="25">
        <f t="shared" si="2"/>
        <v>3</v>
      </c>
      <c r="H11" s="38">
        <v>50000</v>
      </c>
      <c r="I11" s="9">
        <f t="shared" si="3"/>
        <v>49378.97422567082</v>
      </c>
      <c r="J11" s="11">
        <f t="shared" si="4"/>
        <v>0.23233333333333331</v>
      </c>
      <c r="K11" s="9">
        <f t="shared" si="5"/>
        <v>24.472381678430853</v>
      </c>
      <c r="L11" s="9">
        <f t="shared" si="6"/>
        <v>428.09507398232489</v>
      </c>
      <c r="M11" s="19">
        <f t="shared" si="7"/>
        <v>2.0837744193832397</v>
      </c>
      <c r="N11" s="9">
        <f t="shared" si="8"/>
        <v>430.17884840170814</v>
      </c>
      <c r="P11" s="211"/>
      <c r="Q11" s="212"/>
    </row>
    <row r="12" spans="1:17">
      <c r="A12" s="17">
        <f t="shared" si="9"/>
        <v>45</v>
      </c>
      <c r="B12" s="17">
        <f t="shared" si="10"/>
        <v>7</v>
      </c>
      <c r="C12" s="25">
        <v>100</v>
      </c>
      <c r="D12" s="25">
        <f t="shared" si="0"/>
        <v>5</v>
      </c>
      <c r="E12" s="25">
        <f t="shared" si="1"/>
        <v>95</v>
      </c>
      <c r="F12" s="25">
        <v>10</v>
      </c>
      <c r="G12" s="25">
        <f t="shared" si="2"/>
        <v>3</v>
      </c>
      <c r="H12" s="38">
        <v>50000</v>
      </c>
      <c r="I12" s="9">
        <f t="shared" si="3"/>
        <v>49306.628688988145</v>
      </c>
      <c r="J12" s="11">
        <f t="shared" si="4"/>
        <v>0.23233333333333331</v>
      </c>
      <c r="K12" s="9">
        <f t="shared" si="5"/>
        <v>24.455573398741578</v>
      </c>
      <c r="L12" s="9">
        <f t="shared" si="6"/>
        <v>500.72327500296655</v>
      </c>
      <c r="M12" s="19">
        <f t="shared" si="7"/>
        <v>2.4372958603211123</v>
      </c>
      <c r="N12" s="9">
        <f t="shared" si="8"/>
        <v>503.16057086328766</v>
      </c>
      <c r="P12" s="209" t="s">
        <v>34</v>
      </c>
      <c r="Q12" s="210"/>
    </row>
    <row r="13" spans="1:17">
      <c r="A13" s="17">
        <f t="shared" si="9"/>
        <v>45</v>
      </c>
      <c r="B13" s="17">
        <f t="shared" si="10"/>
        <v>8</v>
      </c>
      <c r="C13" s="25">
        <v>100</v>
      </c>
      <c r="D13" s="25">
        <f t="shared" si="0"/>
        <v>5</v>
      </c>
      <c r="E13" s="25">
        <f t="shared" si="1"/>
        <v>95</v>
      </c>
      <c r="F13" s="25">
        <v>10</v>
      </c>
      <c r="G13" s="25">
        <f t="shared" si="2"/>
        <v>3</v>
      </c>
      <c r="H13" s="38">
        <v>50000</v>
      </c>
      <c r="I13" s="9">
        <f t="shared" si="3"/>
        <v>49233.914178493287</v>
      </c>
      <c r="J13" s="11">
        <f t="shared" si="4"/>
        <v>0.23233333333333331</v>
      </c>
      <c r="K13" s="9">
        <f t="shared" si="5"/>
        <v>24.438679394136607</v>
      </c>
      <c r="L13" s="9">
        <f t="shared" si="6"/>
        <v>573.72189146915105</v>
      </c>
      <c r="M13" s="19">
        <f t="shared" si="7"/>
        <v>2.7926203171703494</v>
      </c>
      <c r="N13" s="9">
        <f t="shared" si="8"/>
        <v>576.51451178632135</v>
      </c>
      <c r="P13" s="209" t="s">
        <v>46</v>
      </c>
      <c r="Q13" s="210"/>
    </row>
    <row r="14" spans="1:17">
      <c r="A14" s="17">
        <f t="shared" si="9"/>
        <v>45</v>
      </c>
      <c r="B14" s="17">
        <f t="shared" si="10"/>
        <v>9</v>
      </c>
      <c r="C14" s="25">
        <v>100</v>
      </c>
      <c r="D14" s="25">
        <f t="shared" si="0"/>
        <v>5</v>
      </c>
      <c r="E14" s="25">
        <f t="shared" si="1"/>
        <v>95</v>
      </c>
      <c r="F14" s="25">
        <v>10</v>
      </c>
      <c r="G14" s="25">
        <f t="shared" si="2"/>
        <v>3</v>
      </c>
      <c r="H14" s="38">
        <v>50000</v>
      </c>
      <c r="I14" s="9">
        <f t="shared" si="3"/>
        <v>49160.828812360749</v>
      </c>
      <c r="J14" s="11">
        <f t="shared" si="4"/>
        <v>0.23233333333333331</v>
      </c>
      <c r="K14" s="9">
        <f t="shared" si="5"/>
        <v>24.421699227405146</v>
      </c>
      <c r="L14" s="9">
        <f t="shared" si="6"/>
        <v>647.09281255891619</v>
      </c>
      <c r="M14" s="19">
        <f t="shared" si="7"/>
        <v>3.1497569856005758</v>
      </c>
      <c r="N14" s="9">
        <f t="shared" si="8"/>
        <v>650.24256954451675</v>
      </c>
      <c r="P14" s="209" t="s">
        <v>47</v>
      </c>
      <c r="Q14" s="210"/>
    </row>
    <row r="15" spans="1:17" ht="15.75" thickBot="1">
      <c r="A15" s="17">
        <f t="shared" si="9"/>
        <v>45</v>
      </c>
      <c r="B15" s="17">
        <f t="shared" si="10"/>
        <v>10</v>
      </c>
      <c r="C15" s="25">
        <v>100</v>
      </c>
      <c r="D15" s="25">
        <f t="shared" si="0"/>
        <v>5</v>
      </c>
      <c r="E15" s="25">
        <f t="shared" si="1"/>
        <v>95</v>
      </c>
      <c r="F15" s="25">
        <v>10</v>
      </c>
      <c r="G15" s="25">
        <f t="shared" si="2"/>
        <v>3</v>
      </c>
      <c r="H15" s="38">
        <v>50000</v>
      </c>
      <c r="I15" s="9">
        <f t="shared" si="3"/>
        <v>49087.370699167448</v>
      </c>
      <c r="J15" s="11">
        <f t="shared" si="4"/>
        <v>0.23233333333333331</v>
      </c>
      <c r="K15" s="9">
        <f t="shared" si="5"/>
        <v>24.404632459106569</v>
      </c>
      <c r="L15" s="9">
        <f t="shared" si="6"/>
        <v>720.8379370854102</v>
      </c>
      <c r="M15" s="19">
        <f t="shared" si="7"/>
        <v>3.5087151081808052</v>
      </c>
      <c r="N15" s="9">
        <f t="shared" si="8"/>
        <v>724.34665219359101</v>
      </c>
      <c r="P15" s="213"/>
      <c r="Q15" s="214"/>
    </row>
    <row r="16" spans="1:17">
      <c r="A16" s="17">
        <f t="shared" si="9"/>
        <v>45</v>
      </c>
      <c r="B16" s="17">
        <f t="shared" si="10"/>
        <v>11</v>
      </c>
      <c r="C16" s="25">
        <v>100</v>
      </c>
      <c r="D16" s="25">
        <f t="shared" si="0"/>
        <v>5</v>
      </c>
      <c r="E16" s="25">
        <f t="shared" si="1"/>
        <v>95</v>
      </c>
      <c r="F16" s="25">
        <v>10</v>
      </c>
      <c r="G16" s="25">
        <f t="shared" si="2"/>
        <v>3</v>
      </c>
      <c r="H16" s="38">
        <v>50000</v>
      </c>
      <c r="I16" s="9">
        <f t="shared" si="3"/>
        <v>49013.53793784375</v>
      </c>
      <c r="J16" s="11">
        <f t="shared" si="4"/>
        <v>0.23233333333333331</v>
      </c>
      <c r="K16" s="9">
        <f t="shared" si="5"/>
        <v>24.387478647559028</v>
      </c>
      <c r="L16" s="9">
        <f t="shared" si="6"/>
        <v>794.95917354603193</v>
      </c>
      <c r="M16" s="19">
        <f t="shared" si="7"/>
        <v>3.8695039746186302</v>
      </c>
      <c r="N16" s="9">
        <f t="shared" si="8"/>
        <v>798.82867752065056</v>
      </c>
      <c r="P16" s="215" t="s">
        <v>38</v>
      </c>
      <c r="Q16" s="216"/>
    </row>
    <row r="17" spans="1:17">
      <c r="A17" s="18">
        <f t="shared" si="9"/>
        <v>45</v>
      </c>
      <c r="B17" s="18">
        <f t="shared" si="10"/>
        <v>12</v>
      </c>
      <c r="C17" s="26">
        <v>100</v>
      </c>
      <c r="D17" s="26">
        <f t="shared" si="0"/>
        <v>5</v>
      </c>
      <c r="E17" s="26">
        <f t="shared" si="1"/>
        <v>95</v>
      </c>
      <c r="F17" s="26">
        <v>10</v>
      </c>
      <c r="G17" s="26">
        <f t="shared" si="2"/>
        <v>3</v>
      </c>
      <c r="H17" s="39">
        <v>50000</v>
      </c>
      <c r="I17" s="10">
        <f t="shared" si="3"/>
        <v>48939.328617624233</v>
      </c>
      <c r="J17" s="12">
        <f t="shared" si="4"/>
        <v>0.23233333333333331</v>
      </c>
      <c r="K17" s="10">
        <f t="shared" si="5"/>
        <v>24.370237348828027</v>
      </c>
      <c r="L17" s="10">
        <f t="shared" si="6"/>
        <v>869.45844017182253</v>
      </c>
      <c r="M17" s="20">
        <f t="shared" si="7"/>
        <v>4.2321329220006394</v>
      </c>
      <c r="N17" s="10">
        <f t="shared" si="8"/>
        <v>873.69057309382322</v>
      </c>
      <c r="P17" s="209" t="s">
        <v>48</v>
      </c>
      <c r="Q17" s="210"/>
    </row>
    <row r="18" spans="1:17">
      <c r="A18" s="17">
        <f t="shared" si="9"/>
        <v>46</v>
      </c>
      <c r="B18" s="17">
        <f t="shared" si="10"/>
        <v>13</v>
      </c>
      <c r="C18" s="25">
        <v>100</v>
      </c>
      <c r="D18" s="25">
        <f t="shared" si="0"/>
        <v>5</v>
      </c>
      <c r="E18" s="25">
        <f t="shared" ref="E18:E81" si="11">+C18-D18</f>
        <v>95</v>
      </c>
      <c r="F18" s="25">
        <v>10</v>
      </c>
      <c r="G18" s="25">
        <f t="shared" ref="G18:G81" si="12">IF(B18&lt;61,+H18/1000*0.06,0)</f>
        <v>3</v>
      </c>
      <c r="H18" s="38">
        <v>50000</v>
      </c>
      <c r="I18" s="9">
        <f t="shared" si="3"/>
        <v>48864.740817998289</v>
      </c>
      <c r="J18" s="11">
        <f t="shared" si="4"/>
        <v>0.25641666666666668</v>
      </c>
      <c r="K18" s="9">
        <f t="shared" si="5"/>
        <v>25.529733958081728</v>
      </c>
      <c r="L18" s="9">
        <f t="shared" si="6"/>
        <v>943.16083913574153</v>
      </c>
      <c r="M18" s="19">
        <f t="shared" si="7"/>
        <v>4.5908830757446024</v>
      </c>
      <c r="N18" s="9">
        <f t="shared" si="8"/>
        <v>947.75172221148614</v>
      </c>
      <c r="P18" s="209" t="s">
        <v>49</v>
      </c>
      <c r="Q18" s="210"/>
    </row>
    <row r="19" spans="1:17">
      <c r="A19" s="17">
        <f t="shared" si="9"/>
        <v>46</v>
      </c>
      <c r="B19" s="17">
        <f t="shared" si="10"/>
        <v>14</v>
      </c>
      <c r="C19" s="25">
        <v>100</v>
      </c>
      <c r="D19" s="25">
        <f t="shared" si="0"/>
        <v>5</v>
      </c>
      <c r="E19" s="25">
        <f t="shared" si="11"/>
        <v>95</v>
      </c>
      <c r="F19" s="25">
        <v>10</v>
      </c>
      <c r="G19" s="25">
        <f t="shared" si="12"/>
        <v>3</v>
      </c>
      <c r="H19" s="38">
        <v>50000</v>
      </c>
      <c r="I19" s="9">
        <f t="shared" si="3"/>
        <v>48790.950833011113</v>
      </c>
      <c r="J19" s="11">
        <f t="shared" si="4"/>
        <v>0.25641666666666668</v>
      </c>
      <c r="K19" s="9">
        <f t="shared" si="5"/>
        <v>25.510812976097935</v>
      </c>
      <c r="L19" s="9">
        <f t="shared" si="6"/>
        <v>1017.2409092353882</v>
      </c>
      <c r="M19" s="19">
        <f t="shared" si="7"/>
        <v>4.9514715628387904</v>
      </c>
      <c r="N19" s="9">
        <f t="shared" si="8"/>
        <v>1022.1923807982271</v>
      </c>
      <c r="P19" s="209" t="s">
        <v>50</v>
      </c>
      <c r="Q19" s="210"/>
    </row>
    <row r="20" spans="1:17">
      <c r="A20" s="17">
        <f t="shared" si="9"/>
        <v>46</v>
      </c>
      <c r="B20" s="17">
        <f t="shared" si="10"/>
        <v>15</v>
      </c>
      <c r="C20" s="25">
        <v>100</v>
      </c>
      <c r="D20" s="25">
        <f t="shared" si="0"/>
        <v>5</v>
      </c>
      <c r="E20" s="25">
        <f t="shared" si="11"/>
        <v>95</v>
      </c>
      <c r="F20" s="25">
        <v>10</v>
      </c>
      <c r="G20" s="25">
        <f t="shared" si="12"/>
        <v>3</v>
      </c>
      <c r="H20" s="38">
        <v>50000</v>
      </c>
      <c r="I20" s="9">
        <f t="shared" si="3"/>
        <v>48716.782728073609</v>
      </c>
      <c r="J20" s="11">
        <f t="shared" si="4"/>
        <v>0.25641666666666668</v>
      </c>
      <c r="K20" s="9">
        <f t="shared" si="5"/>
        <v>25.491795037856875</v>
      </c>
      <c r="L20" s="9">
        <f t="shared" si="6"/>
        <v>1091.7005857603701</v>
      </c>
      <c r="M20" s="19">
        <f t="shared" si="7"/>
        <v>5.313907803403227</v>
      </c>
      <c r="N20" s="9">
        <f t="shared" si="8"/>
        <v>1097.0144935637734</v>
      </c>
      <c r="P20" s="48"/>
      <c r="Q20" s="49"/>
    </row>
    <row r="21" spans="1:17">
      <c r="A21" s="17">
        <f t="shared" si="9"/>
        <v>46</v>
      </c>
      <c r="B21" s="17">
        <f t="shared" si="10"/>
        <v>16</v>
      </c>
      <c r="C21" s="25">
        <v>100</v>
      </c>
      <c r="D21" s="25">
        <f t="shared" si="0"/>
        <v>5</v>
      </c>
      <c r="E21" s="25">
        <f t="shared" si="11"/>
        <v>95</v>
      </c>
      <c r="F21" s="25">
        <v>10</v>
      </c>
      <c r="G21" s="25">
        <f t="shared" si="12"/>
        <v>3</v>
      </c>
      <c r="H21" s="38">
        <v>50000</v>
      </c>
      <c r="I21" s="9">
        <f t="shared" si="3"/>
        <v>48642.234565596322</v>
      </c>
      <c r="J21" s="11">
        <f t="shared" si="4"/>
        <v>0.25641666666666668</v>
      </c>
      <c r="K21" s="9">
        <f t="shared" si="5"/>
        <v>25.472679646528324</v>
      </c>
      <c r="L21" s="9">
        <f t="shared" si="6"/>
        <v>1166.541813917245</v>
      </c>
      <c r="M21" s="19">
        <f t="shared" si="7"/>
        <v>5.6782012658291912</v>
      </c>
      <c r="N21" s="9">
        <f t="shared" si="8"/>
        <v>1172.2200151830741</v>
      </c>
      <c r="P21" s="54" t="s">
        <v>4</v>
      </c>
      <c r="Q21" s="55" t="s">
        <v>42</v>
      </c>
    </row>
    <row r="22" spans="1:17">
      <c r="A22" s="17">
        <f t="shared" si="9"/>
        <v>46</v>
      </c>
      <c r="B22" s="17">
        <f t="shared" si="10"/>
        <v>17</v>
      </c>
      <c r="C22" s="25">
        <v>100</v>
      </c>
      <c r="D22" s="25">
        <f t="shared" si="0"/>
        <v>5</v>
      </c>
      <c r="E22" s="25">
        <f t="shared" si="11"/>
        <v>95</v>
      </c>
      <c r="F22" s="25">
        <v>10</v>
      </c>
      <c r="G22" s="25">
        <f t="shared" si="12"/>
        <v>3</v>
      </c>
      <c r="H22" s="38">
        <v>50000</v>
      </c>
      <c r="I22" s="9">
        <f t="shared" si="3"/>
        <v>48567.304398061053</v>
      </c>
      <c r="J22" s="11">
        <f t="shared" si="4"/>
        <v>0.25641666666666668</v>
      </c>
      <c r="K22" s="9">
        <f t="shared" si="5"/>
        <v>25.453466302736153</v>
      </c>
      <c r="L22" s="9">
        <f t="shared" si="6"/>
        <v>1241.766548880338</v>
      </c>
      <c r="M22" s="19">
        <f t="shared" si="7"/>
        <v>6.0443614670265751</v>
      </c>
      <c r="N22" s="9">
        <f t="shared" si="8"/>
        <v>1247.8109103473646</v>
      </c>
      <c r="P22" s="51">
        <v>45</v>
      </c>
      <c r="Q22" s="153">
        <v>2.7879999999999998</v>
      </c>
    </row>
    <row r="23" spans="1:17">
      <c r="A23" s="17">
        <f t="shared" si="9"/>
        <v>46</v>
      </c>
      <c r="B23" s="17">
        <f t="shared" si="10"/>
        <v>18</v>
      </c>
      <c r="C23" s="25">
        <v>100</v>
      </c>
      <c r="D23" s="25">
        <f t="shared" si="0"/>
        <v>5</v>
      </c>
      <c r="E23" s="25">
        <f t="shared" si="11"/>
        <v>95</v>
      </c>
      <c r="F23" s="25">
        <v>10</v>
      </c>
      <c r="G23" s="25">
        <f t="shared" si="12"/>
        <v>3</v>
      </c>
      <c r="H23" s="38">
        <v>50000</v>
      </c>
      <c r="I23" s="9">
        <f t="shared" si="3"/>
        <v>48491.99026797001</v>
      </c>
      <c r="J23" s="11">
        <f t="shared" si="4"/>
        <v>0.25641666666666668</v>
      </c>
      <c r="K23" s="9">
        <f t="shared" si="5"/>
        <v>25.434154504545312</v>
      </c>
      <c r="L23" s="9">
        <f t="shared" si="6"/>
        <v>1317.3767558428192</v>
      </c>
      <c r="M23" s="19">
        <f t="shared" si="7"/>
        <v>6.4123979726725056</v>
      </c>
      <c r="N23" s="9">
        <f t="shared" si="8"/>
        <v>1323.7891538154918</v>
      </c>
      <c r="P23" s="51">
        <v>46</v>
      </c>
      <c r="Q23" s="153">
        <v>3.077</v>
      </c>
    </row>
    <row r="24" spans="1:17">
      <c r="A24" s="17">
        <f t="shared" si="9"/>
        <v>46</v>
      </c>
      <c r="B24" s="17">
        <f t="shared" si="10"/>
        <v>19</v>
      </c>
      <c r="C24" s="25">
        <v>100</v>
      </c>
      <c r="D24" s="25">
        <f t="shared" si="0"/>
        <v>5</v>
      </c>
      <c r="E24" s="25">
        <f t="shared" si="11"/>
        <v>95</v>
      </c>
      <c r="F24" s="25">
        <v>10</v>
      </c>
      <c r="G24" s="25">
        <f t="shared" si="12"/>
        <v>3</v>
      </c>
      <c r="H24" s="38">
        <v>50000</v>
      </c>
      <c r="I24" s="9">
        <f t="shared" si="3"/>
        <v>48416.29020779462</v>
      </c>
      <c r="J24" s="11">
        <f t="shared" si="4"/>
        <v>0.25641666666666668</v>
      </c>
      <c r="K24" s="9">
        <f t="shared" si="5"/>
        <v>25.414743747448668</v>
      </c>
      <c r="L24" s="9">
        <f t="shared" si="6"/>
        <v>1393.3744100680431</v>
      </c>
      <c r="M24" s="19">
        <f t="shared" si="7"/>
        <v>6.7823203974612394</v>
      </c>
      <c r="N24" s="9">
        <f t="shared" si="8"/>
        <v>1400.1567304655043</v>
      </c>
      <c r="P24" s="51">
        <v>47</v>
      </c>
      <c r="Q24" s="153">
        <v>3.4339999999999997</v>
      </c>
    </row>
    <row r="25" spans="1:17">
      <c r="A25" s="17">
        <f t="shared" si="9"/>
        <v>46</v>
      </c>
      <c r="B25" s="17">
        <f t="shared" si="10"/>
        <v>20</v>
      </c>
      <c r="C25" s="25">
        <v>100</v>
      </c>
      <c r="D25" s="25">
        <f t="shared" si="0"/>
        <v>5</v>
      </c>
      <c r="E25" s="25">
        <f t="shared" si="11"/>
        <v>95</v>
      </c>
      <c r="F25" s="25">
        <v>10</v>
      </c>
      <c r="G25" s="25">
        <f t="shared" si="12"/>
        <v>3</v>
      </c>
      <c r="H25" s="38">
        <v>50000</v>
      </c>
      <c r="I25" s="9">
        <f t="shared" si="3"/>
        <v>48340.202239924205</v>
      </c>
      <c r="J25" s="11">
        <f t="shared" si="4"/>
        <v>0.25641666666666668</v>
      </c>
      <c r="K25" s="9">
        <f t="shared" si="5"/>
        <v>25.395233524353898</v>
      </c>
      <c r="L25" s="9">
        <f t="shared" si="6"/>
        <v>1469.7614969411504</v>
      </c>
      <c r="M25" s="19">
        <f t="shared" si="7"/>
        <v>7.1541384053553418</v>
      </c>
      <c r="N25" s="9">
        <f t="shared" si="8"/>
        <v>1476.9156353465057</v>
      </c>
      <c r="P25" s="50">
        <v>48</v>
      </c>
      <c r="Q25" s="153">
        <v>3.859</v>
      </c>
    </row>
    <row r="26" spans="1:17">
      <c r="A26" s="17">
        <f t="shared" si="9"/>
        <v>46</v>
      </c>
      <c r="B26" s="17">
        <f t="shared" si="10"/>
        <v>21</v>
      </c>
      <c r="C26" s="25">
        <v>100</v>
      </c>
      <c r="D26" s="25">
        <f t="shared" si="0"/>
        <v>5</v>
      </c>
      <c r="E26" s="25">
        <f t="shared" si="11"/>
        <v>95</v>
      </c>
      <c r="F26" s="25">
        <v>10</v>
      </c>
      <c r="G26" s="25">
        <f t="shared" si="12"/>
        <v>3</v>
      </c>
      <c r="H26" s="38">
        <v>50000</v>
      </c>
      <c r="I26" s="9">
        <f t="shared" si="3"/>
        <v>48263.72437661422</v>
      </c>
      <c r="J26" s="11">
        <f t="shared" si="4"/>
        <v>0.25641666666666668</v>
      </c>
      <c r="K26" s="9">
        <f t="shared" si="5"/>
        <v>25.375623325570164</v>
      </c>
      <c r="L26" s="9">
        <f t="shared" si="6"/>
        <v>1546.5400120209356</v>
      </c>
      <c r="M26" s="19">
        <f t="shared" si="7"/>
        <v>7.5278617098381497</v>
      </c>
      <c r="N26" s="9">
        <f t="shared" si="8"/>
        <v>1554.0678737307737</v>
      </c>
      <c r="P26" s="50">
        <v>49</v>
      </c>
      <c r="Q26" s="153">
        <v>4.335</v>
      </c>
    </row>
    <row r="27" spans="1:17">
      <c r="A27" s="17">
        <f t="shared" si="9"/>
        <v>46</v>
      </c>
      <c r="B27" s="17">
        <f t="shared" si="10"/>
        <v>22</v>
      </c>
      <c r="C27" s="25">
        <v>100</v>
      </c>
      <c r="D27" s="25">
        <f t="shared" si="0"/>
        <v>5</v>
      </c>
      <c r="E27" s="25">
        <f t="shared" si="11"/>
        <v>95</v>
      </c>
      <c r="F27" s="25">
        <v>10</v>
      </c>
      <c r="G27" s="25">
        <f t="shared" si="12"/>
        <v>3</v>
      </c>
      <c r="H27" s="38">
        <v>50000</v>
      </c>
      <c r="I27" s="9">
        <f t="shared" si="3"/>
        <v>48186.854619934405</v>
      </c>
      <c r="J27" s="11">
        <f t="shared" si="4"/>
        <v>0.25641666666666668</v>
      </c>
      <c r="K27" s="9">
        <f t="shared" si="5"/>
        <v>25.355912638794848</v>
      </c>
      <c r="L27" s="9">
        <f t="shared" si="6"/>
        <v>1623.711961091979</v>
      </c>
      <c r="M27" s="19">
        <f t="shared" si="7"/>
        <v>7.9035000741675319</v>
      </c>
      <c r="N27" s="9">
        <f t="shared" si="8"/>
        <v>1631.6154611661466</v>
      </c>
      <c r="P27" s="50">
        <v>50</v>
      </c>
      <c r="Q27" s="153">
        <v>4.8449999999999998</v>
      </c>
    </row>
    <row r="28" spans="1:17">
      <c r="A28" s="17">
        <f t="shared" si="9"/>
        <v>46</v>
      </c>
      <c r="B28" s="17">
        <f t="shared" si="10"/>
        <v>23</v>
      </c>
      <c r="C28" s="25">
        <v>100</v>
      </c>
      <c r="D28" s="25">
        <f t="shared" si="0"/>
        <v>5</v>
      </c>
      <c r="E28" s="25">
        <f t="shared" si="11"/>
        <v>95</v>
      </c>
      <c r="F28" s="25">
        <v>10</v>
      </c>
      <c r="G28" s="25">
        <f t="shared" si="12"/>
        <v>3</v>
      </c>
      <c r="H28" s="38">
        <v>50000</v>
      </c>
      <c r="I28" s="9">
        <f t="shared" si="3"/>
        <v>48109.590961716567</v>
      </c>
      <c r="J28" s="11">
        <f t="shared" si="4"/>
        <v>0.25641666666666668</v>
      </c>
      <c r="K28" s="9">
        <f t="shared" si="5"/>
        <v>25.336100949100157</v>
      </c>
      <c r="L28" s="9">
        <f t="shared" si="6"/>
        <v>1701.2793602170464</v>
      </c>
      <c r="M28" s="19">
        <f t="shared" si="7"/>
        <v>8.2810633116309429</v>
      </c>
      <c r="N28" s="9">
        <f t="shared" si="8"/>
        <v>1709.5604235286773</v>
      </c>
      <c r="P28" s="50">
        <v>51</v>
      </c>
      <c r="Q28" s="153">
        <v>5.4059999999999997</v>
      </c>
    </row>
    <row r="29" spans="1:17">
      <c r="A29" s="18">
        <f t="shared" si="9"/>
        <v>46</v>
      </c>
      <c r="B29" s="18">
        <f t="shared" si="10"/>
        <v>24</v>
      </c>
      <c r="C29" s="26">
        <v>100</v>
      </c>
      <c r="D29" s="26">
        <f t="shared" si="0"/>
        <v>5</v>
      </c>
      <c r="E29" s="26">
        <f t="shared" si="11"/>
        <v>95</v>
      </c>
      <c r="F29" s="26">
        <v>10</v>
      </c>
      <c r="G29" s="26">
        <f t="shared" si="12"/>
        <v>3</v>
      </c>
      <c r="H29" s="39">
        <v>50000</v>
      </c>
      <c r="I29" s="10">
        <f t="shared" si="3"/>
        <v>48031.931383502095</v>
      </c>
      <c r="J29" s="12">
        <f t="shared" si="4"/>
        <v>0.25641666666666668</v>
      </c>
      <c r="K29" s="10">
        <f t="shared" si="5"/>
        <v>25.316187738919663</v>
      </c>
      <c r="L29" s="10">
        <f t="shared" si="6"/>
        <v>1779.2442357897578</v>
      </c>
      <c r="M29" s="20">
        <f t="shared" si="7"/>
        <v>8.660561285801796</v>
      </c>
      <c r="N29" s="10">
        <f t="shared" si="8"/>
        <v>1787.9047970755596</v>
      </c>
      <c r="P29" s="50">
        <v>52</v>
      </c>
      <c r="Q29" s="153">
        <v>6.0095000000000001</v>
      </c>
    </row>
    <row r="30" spans="1:17">
      <c r="A30" s="17">
        <f t="shared" si="9"/>
        <v>47</v>
      </c>
      <c r="B30" s="17">
        <f t="shared" si="10"/>
        <v>25</v>
      </c>
      <c r="C30" s="25">
        <v>100</v>
      </c>
      <c r="D30" s="25">
        <f t="shared" si="0"/>
        <v>5</v>
      </c>
      <c r="E30" s="25">
        <f t="shared" si="11"/>
        <v>95</v>
      </c>
      <c r="F30" s="25">
        <v>10</v>
      </c>
      <c r="G30" s="25">
        <f t="shared" si="12"/>
        <v>3</v>
      </c>
      <c r="H30" s="38">
        <v>50000</v>
      </c>
      <c r="I30" s="9">
        <f t="shared" si="3"/>
        <v>47953.873856489256</v>
      </c>
      <c r="J30" s="11">
        <f t="shared" si="4"/>
        <v>0.28616666666666662</v>
      </c>
      <c r="K30" s="9">
        <f t="shared" si="5"/>
        <v>26.722800235265339</v>
      </c>
      <c r="L30" s="9">
        <f t="shared" si="6"/>
        <v>1856.1819968402942</v>
      </c>
      <c r="M30" s="19">
        <f t="shared" si="7"/>
        <v>9.0350597280995633</v>
      </c>
      <c r="N30" s="9">
        <f t="shared" si="8"/>
        <v>1865.2170565683939</v>
      </c>
      <c r="P30" s="50">
        <v>53</v>
      </c>
      <c r="Q30" s="153">
        <v>6.6639999999999997</v>
      </c>
    </row>
    <row r="31" spans="1:17" ht="15.75" thickBot="1">
      <c r="A31" s="17">
        <f t="shared" si="9"/>
        <v>47</v>
      </c>
      <c r="B31" s="17">
        <f t="shared" si="10"/>
        <v>26</v>
      </c>
      <c r="C31" s="25">
        <v>100</v>
      </c>
      <c r="D31" s="25">
        <f t="shared" si="0"/>
        <v>5</v>
      </c>
      <c r="E31" s="25">
        <f t="shared" si="11"/>
        <v>95</v>
      </c>
      <c r="F31" s="25">
        <v>10</v>
      </c>
      <c r="G31" s="25">
        <f t="shared" si="12"/>
        <v>3</v>
      </c>
      <c r="H31" s="38">
        <v>50000</v>
      </c>
      <c r="I31" s="9">
        <f t="shared" si="3"/>
        <v>47876.844664594901</v>
      </c>
      <c r="J31" s="11">
        <f t="shared" si="4"/>
        <v>0.28616666666666662</v>
      </c>
      <c r="K31" s="9">
        <f t="shared" si="5"/>
        <v>26.700757048184904</v>
      </c>
      <c r="L31" s="9">
        <f t="shared" si="6"/>
        <v>1933.516299520209</v>
      </c>
      <c r="M31" s="19">
        <f t="shared" si="7"/>
        <v>9.411488356829592</v>
      </c>
      <c r="N31" s="9">
        <f t="shared" si="8"/>
        <v>1942.9277878770386</v>
      </c>
      <c r="P31" s="52">
        <v>54</v>
      </c>
      <c r="Q31" s="154">
        <v>7.3609999999999998</v>
      </c>
    </row>
    <row r="32" spans="1:17">
      <c r="A32" s="17">
        <f t="shared" si="9"/>
        <v>47</v>
      </c>
      <c r="B32" s="17">
        <f t="shared" si="10"/>
        <v>27</v>
      </c>
      <c r="C32" s="25">
        <v>100</v>
      </c>
      <c r="D32" s="25">
        <f t="shared" si="0"/>
        <v>5</v>
      </c>
      <c r="E32" s="25">
        <f t="shared" si="11"/>
        <v>95</v>
      </c>
      <c r="F32" s="25">
        <v>10</v>
      </c>
      <c r="G32" s="25">
        <f t="shared" si="12"/>
        <v>3</v>
      </c>
      <c r="H32" s="38">
        <v>50000</v>
      </c>
      <c r="I32" s="9">
        <f t="shared" si="3"/>
        <v>47799.418459831359</v>
      </c>
      <c r="J32" s="11">
        <f t="shared" si="4"/>
        <v>0.28616666666666662</v>
      </c>
      <c r="K32" s="9">
        <f t="shared" si="5"/>
        <v>26.678600249255073</v>
      </c>
      <c r="L32" s="9">
        <f t="shared" si="6"/>
        <v>2011.2491876277834</v>
      </c>
      <c r="M32" s="19">
        <f t="shared" si="7"/>
        <v>9.7898571202833633</v>
      </c>
      <c r="N32" s="9">
        <f t="shared" si="8"/>
        <v>2021.0390447480668</v>
      </c>
    </row>
    <row r="33" spans="1:14">
      <c r="A33" s="17">
        <f t="shared" si="9"/>
        <v>47</v>
      </c>
      <c r="B33" s="17">
        <f t="shared" si="10"/>
        <v>28</v>
      </c>
      <c r="C33" s="25">
        <v>100</v>
      </c>
      <c r="D33" s="25">
        <f t="shared" si="0"/>
        <v>5</v>
      </c>
      <c r="E33" s="25">
        <f t="shared" si="11"/>
        <v>95</v>
      </c>
      <c r="F33" s="25">
        <v>10</v>
      </c>
      <c r="G33" s="25">
        <f t="shared" si="12"/>
        <v>3</v>
      </c>
      <c r="H33" s="38">
        <v>50000</v>
      </c>
      <c r="I33" s="9">
        <f t="shared" si="3"/>
        <v>47721.593195971553</v>
      </c>
      <c r="J33" s="11">
        <f t="shared" si="4"/>
        <v>0.28616666666666662</v>
      </c>
      <c r="K33" s="9">
        <f t="shared" si="5"/>
        <v>26.656329252913856</v>
      </c>
      <c r="L33" s="9">
        <f t="shared" si="6"/>
        <v>2089.3827154951528</v>
      </c>
      <c r="M33" s="19">
        <f t="shared" si="7"/>
        <v>10.170176018026424</v>
      </c>
      <c r="N33" s="9">
        <f t="shared" si="8"/>
        <v>2099.552891513179</v>
      </c>
    </row>
    <row r="34" spans="1:14">
      <c r="A34" s="17">
        <f t="shared" si="9"/>
        <v>47</v>
      </c>
      <c r="B34" s="17">
        <f t="shared" si="10"/>
        <v>29</v>
      </c>
      <c r="C34" s="25">
        <v>100</v>
      </c>
      <c r="D34" s="25">
        <f t="shared" si="0"/>
        <v>5</v>
      </c>
      <c r="E34" s="25">
        <f t="shared" si="11"/>
        <v>95</v>
      </c>
      <c r="F34" s="25">
        <v>10</v>
      </c>
      <c r="G34" s="25">
        <f t="shared" si="12"/>
        <v>3</v>
      </c>
      <c r="H34" s="38">
        <v>50000</v>
      </c>
      <c r="I34" s="9">
        <f t="shared" si="3"/>
        <v>47643.366816242036</v>
      </c>
      <c r="J34" s="11">
        <f t="shared" si="4"/>
        <v>0.28616666666666662</v>
      </c>
      <c r="K34" s="9">
        <f t="shared" si="5"/>
        <v>26.633943470581258</v>
      </c>
      <c r="L34" s="9">
        <f t="shared" si="6"/>
        <v>2167.9189480425975</v>
      </c>
      <c r="M34" s="19">
        <f t="shared" si="7"/>
        <v>10.552455101162652</v>
      </c>
      <c r="N34" s="9">
        <f t="shared" si="8"/>
        <v>2178.4714031437602</v>
      </c>
    </row>
    <row r="35" spans="1:14">
      <c r="A35" s="17">
        <f t="shared" si="9"/>
        <v>47</v>
      </c>
      <c r="B35" s="17">
        <f t="shared" si="10"/>
        <v>30</v>
      </c>
      <c r="C35" s="25">
        <v>100</v>
      </c>
      <c r="D35" s="25">
        <f t="shared" si="0"/>
        <v>5</v>
      </c>
      <c r="E35" s="25">
        <f t="shared" si="11"/>
        <v>95</v>
      </c>
      <c r="F35" s="25">
        <v>10</v>
      </c>
      <c r="G35" s="25">
        <f t="shared" si="12"/>
        <v>3</v>
      </c>
      <c r="H35" s="38">
        <v>50000</v>
      </c>
      <c r="I35" s="9">
        <f t="shared" si="3"/>
        <v>47564.73725326862</v>
      </c>
      <c r="J35" s="11">
        <f t="shared" si="4"/>
        <v>0.28616666666666662</v>
      </c>
      <c r="K35" s="9">
        <f t="shared" si="5"/>
        <v>26.611442310643703</v>
      </c>
      <c r="L35" s="9">
        <f t="shared" si="6"/>
        <v>2246.8599608331165</v>
      </c>
      <c r="M35" s="19">
        <f t="shared" si="7"/>
        <v>10.936704472599896</v>
      </c>
      <c r="N35" s="9">
        <f t="shared" si="8"/>
        <v>2257.7966653057165</v>
      </c>
    </row>
    <row r="36" spans="1:14">
      <c r="A36" s="17">
        <f t="shared" si="9"/>
        <v>47</v>
      </c>
      <c r="B36" s="17">
        <f t="shared" si="10"/>
        <v>31</v>
      </c>
      <c r="C36" s="25">
        <v>100</v>
      </c>
      <c r="D36" s="25">
        <f t="shared" si="0"/>
        <v>5</v>
      </c>
      <c r="E36" s="25">
        <f t="shared" si="11"/>
        <v>95</v>
      </c>
      <c r="F36" s="25">
        <v>10</v>
      </c>
      <c r="G36" s="25">
        <f t="shared" si="12"/>
        <v>3</v>
      </c>
      <c r="H36" s="38">
        <v>50000</v>
      </c>
      <c r="I36" s="9">
        <f t="shared" si="3"/>
        <v>47485.702429021767</v>
      </c>
      <c r="J36" s="11">
        <f t="shared" si="4"/>
        <v>0.28616666666666662</v>
      </c>
      <c r="K36" s="9">
        <f t="shared" si="5"/>
        <v>26.588825178438395</v>
      </c>
      <c r="L36" s="9">
        <f t="shared" si="6"/>
        <v>2326.2078401272779</v>
      </c>
      <c r="M36" s="19">
        <f t="shared" si="7"/>
        <v>11.322934287316963</v>
      </c>
      <c r="N36" s="9">
        <f t="shared" si="8"/>
        <v>2337.5307744145948</v>
      </c>
    </row>
    <row r="37" spans="1:14">
      <c r="A37" s="17">
        <f t="shared" si="9"/>
        <v>47</v>
      </c>
      <c r="B37" s="17">
        <f t="shared" si="10"/>
        <v>32</v>
      </c>
      <c r="C37" s="25">
        <v>100</v>
      </c>
      <c r="D37" s="25">
        <f t="shared" si="0"/>
        <v>5</v>
      </c>
      <c r="E37" s="25">
        <f t="shared" si="11"/>
        <v>95</v>
      </c>
      <c r="F37" s="25">
        <v>10</v>
      </c>
      <c r="G37" s="25">
        <f t="shared" si="12"/>
        <v>3</v>
      </c>
      <c r="H37" s="38">
        <v>50000</v>
      </c>
      <c r="I37" s="9">
        <f t="shared" si="3"/>
        <v>47406.260254761648</v>
      </c>
      <c r="J37" s="11">
        <f t="shared" si="4"/>
        <v>0.28616666666666662</v>
      </c>
      <c r="K37" s="9">
        <f t="shared" si="5"/>
        <v>26.566091476237624</v>
      </c>
      <c r="L37" s="9">
        <f t="shared" si="6"/>
        <v>2405.9646829383573</v>
      </c>
      <c r="M37" s="19">
        <f t="shared" si="7"/>
        <v>11.711154752632009</v>
      </c>
      <c r="N37" s="9">
        <f t="shared" si="8"/>
        <v>2417.6758376909893</v>
      </c>
    </row>
    <row r="38" spans="1:14">
      <c r="A38" s="17">
        <f t="shared" si="9"/>
        <v>47</v>
      </c>
      <c r="B38" s="17">
        <f t="shared" si="10"/>
        <v>33</v>
      </c>
      <c r="C38" s="25">
        <v>100</v>
      </c>
      <c r="D38" s="25">
        <f t="shared" si="0"/>
        <v>5</v>
      </c>
      <c r="E38" s="25">
        <f t="shared" si="11"/>
        <v>95</v>
      </c>
      <c r="F38" s="25">
        <v>10</v>
      </c>
      <c r="G38" s="25">
        <f t="shared" si="12"/>
        <v>3</v>
      </c>
      <c r="H38" s="38">
        <v>50000</v>
      </c>
      <c r="I38" s="9">
        <f t="shared" si="3"/>
        <v>47326.408630982965</v>
      </c>
      <c r="J38" s="11">
        <f t="shared" si="4"/>
        <v>0.28616666666666662</v>
      </c>
      <c r="K38" s="9">
        <f t="shared" si="5"/>
        <v>26.543240603232956</v>
      </c>
      <c r="L38" s="9">
        <f t="shared" si="6"/>
        <v>2486.1325970877565</v>
      </c>
      <c r="M38" s="19">
        <f t="shared" si="7"/>
        <v>12.101376128472291</v>
      </c>
      <c r="N38" s="9">
        <f t="shared" si="8"/>
        <v>2498.2339732162286</v>
      </c>
    </row>
    <row r="39" spans="1:14">
      <c r="A39" s="17">
        <f t="shared" si="9"/>
        <v>47</v>
      </c>
      <c r="B39" s="17">
        <f t="shared" si="10"/>
        <v>34</v>
      </c>
      <c r="C39" s="25">
        <v>100</v>
      </c>
      <c r="D39" s="25">
        <f t="shared" si="0"/>
        <v>5</v>
      </c>
      <c r="E39" s="25">
        <f t="shared" si="11"/>
        <v>95</v>
      </c>
      <c r="F39" s="25">
        <v>10</v>
      </c>
      <c r="G39" s="25">
        <f t="shared" si="12"/>
        <v>3</v>
      </c>
      <c r="H39" s="38">
        <v>50000</v>
      </c>
      <c r="I39" s="9">
        <f t="shared" si="3"/>
        <v>47246.145447359406</v>
      </c>
      <c r="J39" s="11">
        <f t="shared" si="4"/>
        <v>0.28616666666666662</v>
      </c>
      <c r="K39" s="9">
        <f t="shared" si="5"/>
        <v>26.520271955519348</v>
      </c>
      <c r="L39" s="9">
        <f t="shared" si="6"/>
        <v>2566.7137012607091</v>
      </c>
      <c r="M39" s="19">
        <f t="shared" si="7"/>
        <v>12.493608727645313</v>
      </c>
      <c r="N39" s="9">
        <f t="shared" si="8"/>
        <v>2579.2073099883542</v>
      </c>
    </row>
    <row r="40" spans="1:14">
      <c r="A40" s="17">
        <f t="shared" si="9"/>
        <v>47</v>
      </c>
      <c r="B40" s="17">
        <f t="shared" si="10"/>
        <v>35</v>
      </c>
      <c r="C40" s="25">
        <v>100</v>
      </c>
      <c r="D40" s="25">
        <f t="shared" si="0"/>
        <v>5</v>
      </c>
      <c r="E40" s="25">
        <f t="shared" si="11"/>
        <v>95</v>
      </c>
      <c r="F40" s="25">
        <v>10</v>
      </c>
      <c r="G40" s="25">
        <f t="shared" si="12"/>
        <v>3</v>
      </c>
      <c r="H40" s="38">
        <v>50000</v>
      </c>
      <c r="I40" s="9">
        <f t="shared" si="3"/>
        <v>47165.468582687972</v>
      </c>
      <c r="J40" s="11">
        <f t="shared" si="4"/>
        <v>0.28616666666666662</v>
      </c>
      <c r="K40" s="9">
        <f t="shared" si="5"/>
        <v>26.497184926079207</v>
      </c>
      <c r="L40" s="9">
        <f t="shared" si="6"/>
        <v>2647.710125062275</v>
      </c>
      <c r="M40" s="19">
        <f t="shared" si="7"/>
        <v>12.88786291611139</v>
      </c>
      <c r="N40" s="9">
        <f t="shared" si="8"/>
        <v>2660.5979879783863</v>
      </c>
    </row>
    <row r="41" spans="1:14">
      <c r="A41" s="18">
        <f t="shared" si="9"/>
        <v>47</v>
      </c>
      <c r="B41" s="18">
        <f t="shared" si="10"/>
        <v>36</v>
      </c>
      <c r="C41" s="26">
        <v>100</v>
      </c>
      <c r="D41" s="26">
        <f t="shared" si="0"/>
        <v>5</v>
      </c>
      <c r="E41" s="26">
        <f t="shared" si="11"/>
        <v>95</v>
      </c>
      <c r="F41" s="26">
        <v>10</v>
      </c>
      <c r="G41" s="26">
        <f t="shared" si="12"/>
        <v>3</v>
      </c>
      <c r="H41" s="39">
        <v>50000</v>
      </c>
      <c r="I41" s="10">
        <f t="shared" si="3"/>
        <v>47084.375904832836</v>
      </c>
      <c r="J41" s="12">
        <f t="shared" si="4"/>
        <v>0.28616666666666662</v>
      </c>
      <c r="K41" s="10">
        <f t="shared" si="5"/>
        <v>26.473978904766327</v>
      </c>
      <c r="L41" s="10">
        <f t="shared" si="6"/>
        <v>2729.1240090736201</v>
      </c>
      <c r="M41" s="20">
        <f t="shared" si="7"/>
        <v>13.284149113257586</v>
      </c>
      <c r="N41" s="10">
        <f t="shared" si="8"/>
        <v>2742.4081581868777</v>
      </c>
    </row>
    <row r="42" spans="1:14">
      <c r="A42" s="17">
        <f t="shared" si="9"/>
        <v>48</v>
      </c>
      <c r="B42" s="17">
        <f t="shared" si="10"/>
        <v>37</v>
      </c>
      <c r="C42" s="25">
        <v>100</v>
      </c>
      <c r="D42" s="25">
        <f t="shared" si="0"/>
        <v>5</v>
      </c>
      <c r="E42" s="25">
        <f t="shared" si="11"/>
        <v>95</v>
      </c>
      <c r="F42" s="25">
        <v>10</v>
      </c>
      <c r="G42" s="25">
        <f t="shared" si="12"/>
        <v>3</v>
      </c>
      <c r="H42" s="38">
        <v>50000</v>
      </c>
      <c r="I42" s="9">
        <f t="shared" si="3"/>
        <v>47002.865270668997</v>
      </c>
      <c r="J42" s="11">
        <f t="shared" si="4"/>
        <v>0.32158333333333333</v>
      </c>
      <c r="K42" s="9">
        <f t="shared" si="5"/>
        <v>28.115338089959305</v>
      </c>
      <c r="L42" s="9">
        <f t="shared" si="6"/>
        <v>2809.2928200969186</v>
      </c>
      <c r="M42" s="19">
        <f t="shared" si="7"/>
        <v>13.674374854676923</v>
      </c>
      <c r="N42" s="9">
        <f t="shared" si="8"/>
        <v>2822.9671949515955</v>
      </c>
    </row>
    <row r="43" spans="1:14">
      <c r="A43" s="17">
        <f t="shared" si="9"/>
        <v>48</v>
      </c>
      <c r="B43" s="17">
        <f t="shared" si="10"/>
        <v>38</v>
      </c>
      <c r="C43" s="25">
        <v>100</v>
      </c>
      <c r="D43" s="25">
        <f t="shared" si="0"/>
        <v>5</v>
      </c>
      <c r="E43" s="25">
        <f t="shared" si="11"/>
        <v>95</v>
      </c>
      <c r="F43" s="25">
        <v>10</v>
      </c>
      <c r="G43" s="25">
        <f t="shared" si="12"/>
        <v>3</v>
      </c>
      <c r="H43" s="38">
        <v>50000</v>
      </c>
      <c r="I43" s="9">
        <f t="shared" si="3"/>
        <v>46922.601189105728</v>
      </c>
      <c r="J43" s="11">
        <f t="shared" si="4"/>
        <v>0.32158333333333333</v>
      </c>
      <c r="K43" s="9">
        <f t="shared" si="5"/>
        <v>28.089526499063247</v>
      </c>
      <c r="L43" s="9">
        <f t="shared" si="6"/>
        <v>2889.8776684525324</v>
      </c>
      <c r="M43" s="19">
        <f t="shared" si="7"/>
        <v>14.066625678848375</v>
      </c>
      <c r="N43" s="9">
        <f t="shared" si="8"/>
        <v>2903.944294131381</v>
      </c>
    </row>
    <row r="44" spans="1:14">
      <c r="A44" s="17">
        <f t="shared" si="9"/>
        <v>48</v>
      </c>
      <c r="B44" s="17">
        <f t="shared" si="10"/>
        <v>39</v>
      </c>
      <c r="C44" s="25">
        <v>100</v>
      </c>
      <c r="D44" s="25">
        <f t="shared" si="0"/>
        <v>5</v>
      </c>
      <c r="E44" s="25">
        <f t="shared" si="11"/>
        <v>95</v>
      </c>
      <c r="F44" s="25">
        <v>10</v>
      </c>
      <c r="G44" s="25">
        <f t="shared" si="12"/>
        <v>3</v>
      </c>
      <c r="H44" s="38">
        <v>50000</v>
      </c>
      <c r="I44" s="9">
        <f t="shared" si="3"/>
        <v>46841.920575802142</v>
      </c>
      <c r="J44" s="11">
        <f t="shared" si="4"/>
        <v>0.32158333333333333</v>
      </c>
      <c r="K44" s="9">
        <f t="shared" si="5"/>
        <v>28.063580958501703</v>
      </c>
      <c r="L44" s="9">
        <f t="shared" si="6"/>
        <v>2970.880713172879</v>
      </c>
      <c r="M44" s="19">
        <f t="shared" si="7"/>
        <v>14.460912094971405</v>
      </c>
      <c r="N44" s="9">
        <f t="shared" si="8"/>
        <v>2985.3416252678503</v>
      </c>
    </row>
    <row r="45" spans="1:14">
      <c r="A45" s="17">
        <f t="shared" si="9"/>
        <v>48</v>
      </c>
      <c r="B45" s="17">
        <f t="shared" si="10"/>
        <v>40</v>
      </c>
      <c r="C45" s="25">
        <v>100</v>
      </c>
      <c r="D45" s="25">
        <f t="shared" si="0"/>
        <v>5</v>
      </c>
      <c r="E45" s="25">
        <f t="shared" si="11"/>
        <v>95</v>
      </c>
      <c r="F45" s="25">
        <v>10</v>
      </c>
      <c r="G45" s="25">
        <f t="shared" si="12"/>
        <v>3</v>
      </c>
      <c r="H45" s="38">
        <v>50000</v>
      </c>
      <c r="I45" s="9">
        <f t="shared" si="3"/>
        <v>46760.821269160093</v>
      </c>
      <c r="J45" s="11">
        <f t="shared" si="4"/>
        <v>0.32158333333333333</v>
      </c>
      <c r="K45" s="9">
        <f t="shared" si="5"/>
        <v>28.037500773140735</v>
      </c>
      <c r="L45" s="9">
        <f t="shared" si="6"/>
        <v>3052.3041244947094</v>
      </c>
      <c r="M45" s="19">
        <f t="shared" si="7"/>
        <v>14.85724466678314</v>
      </c>
      <c r="N45" s="9">
        <f t="shared" si="8"/>
        <v>3067.1613691614925</v>
      </c>
    </row>
    <row r="46" spans="1:14">
      <c r="A46" s="17">
        <f t="shared" si="9"/>
        <v>48</v>
      </c>
      <c r="B46" s="17">
        <f t="shared" si="10"/>
        <v>41</v>
      </c>
      <c r="C46" s="25">
        <v>100</v>
      </c>
      <c r="D46" s="25">
        <f t="shared" si="0"/>
        <v>5</v>
      </c>
      <c r="E46" s="25">
        <f t="shared" si="11"/>
        <v>95</v>
      </c>
      <c r="F46" s="25">
        <v>10</v>
      </c>
      <c r="G46" s="25">
        <f t="shared" si="12"/>
        <v>3</v>
      </c>
      <c r="H46" s="38">
        <v>50000</v>
      </c>
      <c r="I46" s="9">
        <f t="shared" si="3"/>
        <v>46679.301096363772</v>
      </c>
      <c r="J46" s="11">
        <f t="shared" si="4"/>
        <v>0.32158333333333333</v>
      </c>
      <c r="K46" s="9">
        <f t="shared" si="5"/>
        <v>28.011285244238984</v>
      </c>
      <c r="L46" s="9">
        <f t="shared" si="6"/>
        <v>3134.1500839172536</v>
      </c>
      <c r="M46" s="19">
        <f t="shared" si="7"/>
        <v>15.255634012841391</v>
      </c>
      <c r="N46" s="9">
        <f t="shared" si="8"/>
        <v>3149.4057179300949</v>
      </c>
    </row>
    <row r="47" spans="1:14">
      <c r="A47" s="17">
        <f t="shared" si="9"/>
        <v>48</v>
      </c>
      <c r="B47" s="17">
        <f t="shared" si="10"/>
        <v>42</v>
      </c>
      <c r="C47" s="25">
        <v>100</v>
      </c>
      <c r="D47" s="25">
        <f t="shared" si="0"/>
        <v>5</v>
      </c>
      <c r="E47" s="25">
        <f t="shared" si="11"/>
        <v>95</v>
      </c>
      <c r="F47" s="25">
        <v>10</v>
      </c>
      <c r="G47" s="25">
        <f t="shared" si="12"/>
        <v>3</v>
      </c>
      <c r="H47" s="38">
        <v>50000</v>
      </c>
      <c r="I47" s="9">
        <f t="shared" si="3"/>
        <v>46597.357873321504</v>
      </c>
      <c r="J47" s="11">
        <f t="shared" si="4"/>
        <v>0.32158333333333333</v>
      </c>
      <c r="K47" s="9">
        <f t="shared" si="5"/>
        <v>27.984933669428976</v>
      </c>
      <c r="L47" s="9">
        <f t="shared" si="6"/>
        <v>3216.4207842606661</v>
      </c>
      <c r="M47" s="19">
        <f t="shared" si="7"/>
        <v>15.656090806809136</v>
      </c>
      <c r="N47" s="9">
        <f t="shared" si="8"/>
        <v>3232.0768750674752</v>
      </c>
    </row>
    <row r="48" spans="1:14">
      <c r="A48" s="17">
        <f t="shared" si="9"/>
        <v>48</v>
      </c>
      <c r="B48" s="17">
        <f t="shared" si="10"/>
        <v>43</v>
      </c>
      <c r="C48" s="25">
        <v>100</v>
      </c>
      <c r="D48" s="25">
        <f t="shared" si="0"/>
        <v>5</v>
      </c>
      <c r="E48" s="25">
        <f t="shared" si="11"/>
        <v>95</v>
      </c>
      <c r="F48" s="25">
        <v>10</v>
      </c>
      <c r="G48" s="25">
        <f t="shared" si="12"/>
        <v>3</v>
      </c>
      <c r="H48" s="38">
        <v>50000</v>
      </c>
      <c r="I48" s="9">
        <f t="shared" si="3"/>
        <v>46514.989404607251</v>
      </c>
      <c r="J48" s="11">
        <f t="shared" si="4"/>
        <v>0.32158333333333333</v>
      </c>
      <c r="K48" s="9">
        <f t="shared" si="5"/>
        <v>27.958445342698283</v>
      </c>
      <c r="L48" s="9">
        <f t="shared" si="6"/>
        <v>3299.1184297247769</v>
      </c>
      <c r="M48" s="19">
        <f t="shared" si="7"/>
        <v>16.058625777740509</v>
      </c>
      <c r="N48" s="9">
        <f t="shared" si="8"/>
        <v>3315.1770555025173</v>
      </c>
    </row>
    <row r="49" spans="1:14">
      <c r="A49" s="17">
        <f t="shared" si="9"/>
        <v>48</v>
      </c>
      <c r="B49" s="17">
        <f t="shared" si="10"/>
        <v>44</v>
      </c>
      <c r="C49" s="25">
        <v>100</v>
      </c>
      <c r="D49" s="25">
        <f t="shared" si="0"/>
        <v>5</v>
      </c>
      <c r="E49" s="25">
        <f t="shared" si="11"/>
        <v>95</v>
      </c>
      <c r="F49" s="25">
        <v>10</v>
      </c>
      <c r="G49" s="25">
        <f t="shared" si="12"/>
        <v>3</v>
      </c>
      <c r="H49" s="38">
        <v>50000</v>
      </c>
      <c r="I49" s="9">
        <f t="shared" si="3"/>
        <v>46432.193483401781</v>
      </c>
      <c r="J49" s="11">
        <f t="shared" si="4"/>
        <v>0.32158333333333333</v>
      </c>
      <c r="K49" s="9">
        <f t="shared" si="5"/>
        <v>27.931819554370623</v>
      </c>
      <c r="L49" s="9">
        <f t="shared" si="6"/>
        <v>3382.2452359481467</v>
      </c>
      <c r="M49" s="19">
        <f t="shared" si="7"/>
        <v>16.463249710368235</v>
      </c>
      <c r="N49" s="9">
        <f t="shared" si="8"/>
        <v>3398.7084856585147</v>
      </c>
    </row>
    <row r="50" spans="1:14">
      <c r="A50" s="17">
        <f t="shared" si="9"/>
        <v>48</v>
      </c>
      <c r="B50" s="17">
        <f t="shared" si="10"/>
        <v>45</v>
      </c>
      <c r="C50" s="25">
        <v>100</v>
      </c>
      <c r="D50" s="25">
        <f t="shared" si="0"/>
        <v>5</v>
      </c>
      <c r="E50" s="25">
        <f t="shared" si="11"/>
        <v>95</v>
      </c>
      <c r="F50" s="25">
        <v>10</v>
      </c>
      <c r="G50" s="25">
        <f t="shared" si="12"/>
        <v>3</v>
      </c>
      <c r="H50" s="38">
        <v>50000</v>
      </c>
      <c r="I50" s="9">
        <f t="shared" si="3"/>
        <v>46348.967891433502</v>
      </c>
      <c r="J50" s="11">
        <f t="shared" si="4"/>
        <v>0.32158333333333333</v>
      </c>
      <c r="K50" s="9">
        <f t="shared" si="5"/>
        <v>27.905055591086825</v>
      </c>
      <c r="L50" s="9">
        <f t="shared" si="6"/>
        <v>3465.8034300674281</v>
      </c>
      <c r="M50" s="19">
        <f t="shared" si="7"/>
        <v>16.869973445392585</v>
      </c>
      <c r="N50" s="9">
        <f t="shared" si="8"/>
        <v>3482.6734035128206</v>
      </c>
    </row>
    <row r="51" spans="1:14">
      <c r="A51" s="17">
        <f t="shared" si="9"/>
        <v>48</v>
      </c>
      <c r="B51" s="17">
        <f t="shared" si="10"/>
        <v>46</v>
      </c>
      <c r="C51" s="25">
        <v>100</v>
      </c>
      <c r="D51" s="25">
        <f t="shared" si="0"/>
        <v>5</v>
      </c>
      <c r="E51" s="25">
        <f t="shared" si="11"/>
        <v>95</v>
      </c>
      <c r="F51" s="25">
        <v>10</v>
      </c>
      <c r="G51" s="25">
        <f t="shared" si="12"/>
        <v>3</v>
      </c>
      <c r="H51" s="38">
        <v>50000</v>
      </c>
      <c r="I51" s="9">
        <f t="shared" si="3"/>
        <v>46265.310398919108</v>
      </c>
      <c r="J51" s="11">
        <f t="shared" si="4"/>
        <v>0.32158333333333333</v>
      </c>
      <c r="K51" s="9">
        <f t="shared" si="5"/>
        <v>27.878152735785736</v>
      </c>
      <c r="L51" s="9">
        <f t="shared" si="6"/>
        <v>3549.7952507770351</v>
      </c>
      <c r="M51" s="19">
        <f t="shared" si="7"/>
        <v>17.278807879771826</v>
      </c>
      <c r="N51" s="9">
        <f t="shared" si="8"/>
        <v>3567.0740586568068</v>
      </c>
    </row>
    <row r="52" spans="1:14">
      <c r="A52" s="17">
        <f t="shared" si="9"/>
        <v>48</v>
      </c>
      <c r="B52" s="17">
        <f t="shared" si="10"/>
        <v>47</v>
      </c>
      <c r="C52" s="25">
        <v>100</v>
      </c>
      <c r="D52" s="25">
        <f t="shared" si="0"/>
        <v>5</v>
      </c>
      <c r="E52" s="25">
        <f t="shared" si="11"/>
        <v>95</v>
      </c>
      <c r="F52" s="25">
        <v>10</v>
      </c>
      <c r="G52" s="25">
        <f t="shared" si="12"/>
        <v>3</v>
      </c>
      <c r="H52" s="38">
        <v>50000</v>
      </c>
      <c r="I52" s="9">
        <f t="shared" si="3"/>
        <v>46181.218764503763</v>
      </c>
      <c r="J52" s="11">
        <f t="shared" si="4"/>
        <v>0.32158333333333333</v>
      </c>
      <c r="K52" s="9">
        <f t="shared" si="5"/>
        <v>27.851110267685002</v>
      </c>
      <c r="L52" s="9">
        <f t="shared" si="6"/>
        <v>3634.2229483891219</v>
      </c>
      <c r="M52" s="19">
        <f t="shared" si="7"/>
        <v>17.689763967014152</v>
      </c>
      <c r="N52" s="9">
        <f t="shared" si="8"/>
        <v>3651.9127123561361</v>
      </c>
    </row>
    <row r="53" spans="1:14">
      <c r="A53" s="18">
        <f t="shared" si="9"/>
        <v>48</v>
      </c>
      <c r="B53" s="18">
        <f t="shared" si="10"/>
        <v>48</v>
      </c>
      <c r="C53" s="26">
        <v>100</v>
      </c>
      <c r="D53" s="26">
        <f t="shared" si="0"/>
        <v>5</v>
      </c>
      <c r="E53" s="26">
        <f t="shared" si="11"/>
        <v>95</v>
      </c>
      <c r="F53" s="26">
        <v>10</v>
      </c>
      <c r="G53" s="26">
        <f t="shared" si="12"/>
        <v>3</v>
      </c>
      <c r="H53" s="39">
        <v>50000</v>
      </c>
      <c r="I53" s="10">
        <f t="shared" si="3"/>
        <v>46096.690735201119</v>
      </c>
      <c r="J53" s="12">
        <f t="shared" si="4"/>
        <v>0.32158333333333333</v>
      </c>
      <c r="K53" s="10">
        <f t="shared" si="5"/>
        <v>27.823927462261757</v>
      </c>
      <c r="L53" s="10">
        <f t="shared" si="6"/>
        <v>3719.0887848938742</v>
      </c>
      <c r="M53" s="20">
        <f t="shared" si="7"/>
        <v>18.102852717471169</v>
      </c>
      <c r="N53" s="10">
        <f t="shared" si="8"/>
        <v>3737.1916376113454</v>
      </c>
    </row>
    <row r="54" spans="1:14">
      <c r="A54" s="17">
        <f t="shared" si="9"/>
        <v>49</v>
      </c>
      <c r="B54" s="17">
        <f t="shared" si="10"/>
        <v>49</v>
      </c>
      <c r="C54" s="25">
        <v>100</v>
      </c>
      <c r="D54" s="25">
        <f t="shared" si="0"/>
        <v>5</v>
      </c>
      <c r="E54" s="25">
        <f t="shared" si="11"/>
        <v>95</v>
      </c>
      <c r="F54" s="25">
        <v>10</v>
      </c>
      <c r="G54" s="25">
        <f t="shared" si="12"/>
        <v>3</v>
      </c>
      <c r="H54" s="38">
        <v>50000</v>
      </c>
      <c r="I54" s="9">
        <f t="shared" si="3"/>
        <v>46011.724046332885</v>
      </c>
      <c r="J54" s="11">
        <f t="shared" si="4"/>
        <v>0.36125000000000002</v>
      </c>
      <c r="K54" s="9">
        <f t="shared" si="5"/>
        <v>29.621735311737758</v>
      </c>
      <c r="L54" s="9">
        <f t="shared" si="6"/>
        <v>3802.5699022996077</v>
      </c>
      <c r="M54" s="19">
        <f t="shared" si="7"/>
        <v>18.509201277694917</v>
      </c>
      <c r="N54" s="9">
        <f t="shared" si="8"/>
        <v>3821.0791035773027</v>
      </c>
    </row>
    <row r="55" spans="1:14">
      <c r="A55" s="17">
        <f t="shared" si="9"/>
        <v>49</v>
      </c>
      <c r="B55" s="17">
        <f t="shared" si="10"/>
        <v>50</v>
      </c>
      <c r="C55" s="25">
        <v>100</v>
      </c>
      <c r="D55" s="25">
        <f t="shared" si="0"/>
        <v>5</v>
      </c>
      <c r="E55" s="25">
        <f t="shared" si="11"/>
        <v>95</v>
      </c>
      <c r="F55" s="25">
        <v>10</v>
      </c>
      <c r="G55" s="25">
        <f t="shared" si="12"/>
        <v>3</v>
      </c>
      <c r="H55" s="38">
        <v>50000</v>
      </c>
      <c r="I55" s="9">
        <f t="shared" si="3"/>
        <v>45928.143722128007</v>
      </c>
      <c r="J55" s="11">
        <f t="shared" si="4"/>
        <v>0.36125000000000002</v>
      </c>
      <c r="K55" s="9">
        <f t="shared" si="5"/>
        <v>29.591541919618741</v>
      </c>
      <c r="L55" s="9">
        <f t="shared" si="6"/>
        <v>3886.4875616576842</v>
      </c>
      <c r="M55" s="19">
        <f t="shared" si="7"/>
        <v>18.917674727945588</v>
      </c>
      <c r="N55" s="9">
        <f t="shared" si="8"/>
        <v>3905.4052363856299</v>
      </c>
    </row>
    <row r="56" spans="1:14">
      <c r="A56" s="17">
        <f t="shared" si="9"/>
        <v>49</v>
      </c>
      <c r="B56" s="17">
        <f t="shared" si="10"/>
        <v>51</v>
      </c>
      <c r="C56" s="25">
        <v>100</v>
      </c>
      <c r="D56" s="25">
        <f t="shared" si="0"/>
        <v>5</v>
      </c>
      <c r="E56" s="25">
        <f t="shared" si="11"/>
        <v>95</v>
      </c>
      <c r="F56" s="25">
        <v>10</v>
      </c>
      <c r="G56" s="25">
        <f t="shared" si="12"/>
        <v>3</v>
      </c>
      <c r="H56" s="38">
        <v>50000</v>
      </c>
      <c r="I56" s="9">
        <f t="shared" si="3"/>
        <v>45844.12633719563</v>
      </c>
      <c r="J56" s="11">
        <f t="shared" si="4"/>
        <v>0.36125000000000002</v>
      </c>
      <c r="K56" s="9">
        <f t="shared" si="5"/>
        <v>29.561190639311921</v>
      </c>
      <c r="L56" s="9">
        <f t="shared" si="6"/>
        <v>3970.844045746318</v>
      </c>
      <c r="M56" s="19">
        <f t="shared" si="7"/>
        <v>19.328284179761567</v>
      </c>
      <c r="N56" s="9">
        <f t="shared" si="8"/>
        <v>3990.1723299260793</v>
      </c>
    </row>
    <row r="57" spans="1:14">
      <c r="A57" s="17">
        <f t="shared" si="9"/>
        <v>49</v>
      </c>
      <c r="B57" s="17">
        <f t="shared" si="10"/>
        <v>52</v>
      </c>
      <c r="C57" s="25">
        <v>100</v>
      </c>
      <c r="D57" s="25">
        <f t="shared" si="0"/>
        <v>5</v>
      </c>
      <c r="E57" s="25">
        <f t="shared" si="11"/>
        <v>95</v>
      </c>
      <c r="F57" s="25">
        <v>10</v>
      </c>
      <c r="G57" s="25">
        <f t="shared" si="12"/>
        <v>3</v>
      </c>
      <c r="H57" s="38">
        <v>50000</v>
      </c>
      <c r="I57" s="9">
        <f t="shared" si="3"/>
        <v>45759.669606044743</v>
      </c>
      <c r="J57" s="11">
        <f t="shared" si="4"/>
        <v>0.36125000000000002</v>
      </c>
      <c r="K57" s="9">
        <f t="shared" si="5"/>
        <v>29.530680645183665</v>
      </c>
      <c r="L57" s="9">
        <f t="shared" si="6"/>
        <v>4055.6416492808958</v>
      </c>
      <c r="M57" s="19">
        <f t="shared" si="7"/>
        <v>19.741040802786038</v>
      </c>
      <c r="N57" s="9">
        <f t="shared" si="8"/>
        <v>4075.3826900836816</v>
      </c>
    </row>
    <row r="58" spans="1:14">
      <c r="A58" s="17">
        <f t="shared" si="9"/>
        <v>49</v>
      </c>
      <c r="B58" s="17">
        <f t="shared" si="10"/>
        <v>53</v>
      </c>
      <c r="C58" s="25">
        <v>100</v>
      </c>
      <c r="D58" s="25">
        <f t="shared" si="0"/>
        <v>5</v>
      </c>
      <c r="E58" s="25">
        <f t="shared" si="11"/>
        <v>95</v>
      </c>
      <c r="F58" s="25">
        <v>10</v>
      </c>
      <c r="G58" s="25">
        <f t="shared" si="12"/>
        <v>3</v>
      </c>
      <c r="H58" s="38">
        <v>50000</v>
      </c>
      <c r="I58" s="9">
        <f t="shared" si="3"/>
        <v>45674.771231232982</v>
      </c>
      <c r="J58" s="11">
        <f t="shared" si="4"/>
        <v>0.36125000000000002</v>
      </c>
      <c r="K58" s="9">
        <f t="shared" si="5"/>
        <v>29.500011107282916</v>
      </c>
      <c r="L58" s="9">
        <f t="shared" si="6"/>
        <v>4140.882678976398</v>
      </c>
      <c r="M58" s="19">
        <f t="shared" si="7"/>
        <v>20.155955825070802</v>
      </c>
      <c r="N58" s="9">
        <f t="shared" si="8"/>
        <v>4161.038634801469</v>
      </c>
    </row>
    <row r="59" spans="1:14">
      <c r="A59" s="17">
        <f t="shared" si="9"/>
        <v>49</v>
      </c>
      <c r="B59" s="17">
        <f t="shared" si="10"/>
        <v>54</v>
      </c>
      <c r="C59" s="25">
        <v>100</v>
      </c>
      <c r="D59" s="25">
        <f t="shared" si="0"/>
        <v>5</v>
      </c>
      <c r="E59" s="25">
        <f t="shared" si="11"/>
        <v>95</v>
      </c>
      <c r="F59" s="25">
        <v>10</v>
      </c>
      <c r="G59" s="25">
        <f t="shared" si="12"/>
        <v>3</v>
      </c>
      <c r="H59" s="38">
        <v>50000</v>
      </c>
      <c r="I59" s="9">
        <f t="shared" si="3"/>
        <v>45589.42890330412</v>
      </c>
      <c r="J59" s="11">
        <f t="shared" si="4"/>
        <v>0.36125000000000002</v>
      </c>
      <c r="K59" s="9">
        <f t="shared" si="5"/>
        <v>29.469181191318615</v>
      </c>
      <c r="L59" s="9">
        <f t="shared" si="6"/>
        <v>4226.56945361015</v>
      </c>
      <c r="M59" s="19">
        <f t="shared" si="7"/>
        <v>20.573040533381747</v>
      </c>
      <c r="N59" s="9">
        <f t="shared" si="8"/>
        <v>4247.1424941435316</v>
      </c>
    </row>
    <row r="60" spans="1:14">
      <c r="A60" s="17">
        <f t="shared" si="9"/>
        <v>49</v>
      </c>
      <c r="B60" s="17">
        <f t="shared" si="10"/>
        <v>55</v>
      </c>
      <c r="C60" s="25">
        <v>100</v>
      </c>
      <c r="D60" s="25">
        <f t="shared" si="0"/>
        <v>5</v>
      </c>
      <c r="E60" s="25">
        <f t="shared" si="11"/>
        <v>95</v>
      </c>
      <c r="F60" s="25">
        <v>10</v>
      </c>
      <c r="G60" s="25">
        <f t="shared" si="12"/>
        <v>3</v>
      </c>
      <c r="H60" s="38">
        <v>50000</v>
      </c>
      <c r="I60" s="9">
        <f t="shared" si="3"/>
        <v>45503.640300725267</v>
      </c>
      <c r="J60" s="11">
        <f t="shared" si="4"/>
        <v>0.36125000000000002</v>
      </c>
      <c r="K60" s="9">
        <f t="shared" si="5"/>
        <v>29.438190058637002</v>
      </c>
      <c r="L60" s="9">
        <f t="shared" si="6"/>
        <v>4312.7043040848948</v>
      </c>
      <c r="M60" s="19">
        <f t="shared" si="7"/>
        <v>20.992306273505829</v>
      </c>
      <c r="N60" s="9">
        <f t="shared" si="8"/>
        <v>4333.6966103584009</v>
      </c>
    </row>
    <row r="61" spans="1:14">
      <c r="A61" s="17">
        <f t="shared" si="9"/>
        <v>49</v>
      </c>
      <c r="B61" s="17">
        <f t="shared" si="10"/>
        <v>56</v>
      </c>
      <c r="C61" s="25">
        <v>100</v>
      </c>
      <c r="D61" s="25">
        <f t="shared" si="0"/>
        <v>5</v>
      </c>
      <c r="E61" s="25">
        <f t="shared" si="11"/>
        <v>95</v>
      </c>
      <c r="F61" s="25">
        <v>10</v>
      </c>
      <c r="G61" s="25">
        <f t="shared" si="12"/>
        <v>3</v>
      </c>
      <c r="H61" s="38">
        <v>50000</v>
      </c>
      <c r="I61" s="9">
        <f t="shared" si="3"/>
        <v>45417.403089823689</v>
      </c>
      <c r="J61" s="11">
        <f t="shared" si="4"/>
        <v>0.36125000000000002</v>
      </c>
      <c r="K61" s="9">
        <f t="shared" si="5"/>
        <v>29.407036866198808</v>
      </c>
      <c r="L61" s="9">
        <f t="shared" si="6"/>
        <v>4399.2895734922022</v>
      </c>
      <c r="M61" s="19">
        <f t="shared" si="7"/>
        <v>21.413764450559746</v>
      </c>
      <c r="N61" s="9">
        <f t="shared" si="8"/>
        <v>4420.7033379427621</v>
      </c>
    </row>
    <row r="62" spans="1:14">
      <c r="A62" s="17">
        <f t="shared" si="9"/>
        <v>49</v>
      </c>
      <c r="B62" s="17">
        <f t="shared" si="10"/>
        <v>57</v>
      </c>
      <c r="C62" s="25">
        <v>100</v>
      </c>
      <c r="D62" s="25">
        <f t="shared" si="0"/>
        <v>5</v>
      </c>
      <c r="E62" s="25">
        <f t="shared" si="11"/>
        <v>95</v>
      </c>
      <c r="F62" s="25">
        <v>10</v>
      </c>
      <c r="G62" s="25">
        <f t="shared" si="12"/>
        <v>3</v>
      </c>
      <c r="H62" s="38">
        <v>50000</v>
      </c>
      <c r="I62" s="9">
        <f t="shared" si="3"/>
        <v>45330.714924723346</v>
      </c>
      <c r="J62" s="11">
        <f t="shared" si="4"/>
        <v>0.36125000000000002</v>
      </c>
      <c r="K62" s="9">
        <f t="shared" si="5"/>
        <v>29.375720766556309</v>
      </c>
      <c r="L62" s="9">
        <f t="shared" si="6"/>
        <v>4486.3276171762054</v>
      </c>
      <c r="M62" s="19">
        <f t="shared" si="7"/>
        <v>21.837426529300171</v>
      </c>
      <c r="N62" s="9">
        <f t="shared" si="8"/>
        <v>4508.1650437055059</v>
      </c>
    </row>
    <row r="63" spans="1:14">
      <c r="A63" s="17">
        <f t="shared" si="9"/>
        <v>49</v>
      </c>
      <c r="B63" s="17">
        <f t="shared" si="10"/>
        <v>58</v>
      </c>
      <c r="C63" s="25">
        <v>100</v>
      </c>
      <c r="D63" s="25">
        <f t="shared" si="0"/>
        <v>5</v>
      </c>
      <c r="E63" s="25">
        <f t="shared" si="11"/>
        <v>95</v>
      </c>
      <c r="F63" s="25">
        <v>10</v>
      </c>
      <c r="G63" s="25">
        <f t="shared" si="12"/>
        <v>3</v>
      </c>
      <c r="H63" s="38">
        <v>50000</v>
      </c>
      <c r="I63" s="9">
        <f t="shared" si="3"/>
        <v>45243.573447281073</v>
      </c>
      <c r="J63" s="11">
        <f t="shared" si="4"/>
        <v>0.36125000000000002</v>
      </c>
      <c r="K63" s="9">
        <f t="shared" si="5"/>
        <v>29.344240907830287</v>
      </c>
      <c r="L63" s="9">
        <f t="shared" si="6"/>
        <v>4573.8208027976752</v>
      </c>
      <c r="M63" s="19">
        <f t="shared" si="7"/>
        <v>22.26330403443562</v>
      </c>
      <c r="N63" s="9">
        <f t="shared" si="8"/>
        <v>4596.0841068321106</v>
      </c>
    </row>
    <row r="64" spans="1:14">
      <c r="A64" s="17">
        <f t="shared" si="9"/>
        <v>49</v>
      </c>
      <c r="B64" s="17">
        <f t="shared" si="10"/>
        <v>59</v>
      </c>
      <c r="C64" s="25">
        <v>100</v>
      </c>
      <c r="D64" s="25">
        <f t="shared" si="0"/>
        <v>5</v>
      </c>
      <c r="E64" s="25">
        <f t="shared" si="11"/>
        <v>95</v>
      </c>
      <c r="F64" s="25">
        <v>10</v>
      </c>
      <c r="G64" s="25">
        <f t="shared" si="12"/>
        <v>3</v>
      </c>
      <c r="H64" s="38">
        <v>50000</v>
      </c>
      <c r="I64" s="9">
        <f t="shared" si="3"/>
        <v>45155.976287022437</v>
      </c>
      <c r="J64" s="11">
        <f t="shared" si="4"/>
        <v>0.36125000000000002</v>
      </c>
      <c r="K64" s="9">
        <f t="shared" si="5"/>
        <v>29.312596433686856</v>
      </c>
      <c r="L64" s="9">
        <f t="shared" si="6"/>
        <v>4661.7715103984237</v>
      </c>
      <c r="M64" s="19">
        <f t="shared" si="7"/>
        <v>22.691408550939965</v>
      </c>
      <c r="N64" s="9">
        <f t="shared" si="8"/>
        <v>4684.4629189493635</v>
      </c>
    </row>
    <row r="65" spans="1:14">
      <c r="A65" s="18">
        <f t="shared" si="9"/>
        <v>49</v>
      </c>
      <c r="B65" s="18">
        <f t="shared" si="10"/>
        <v>60</v>
      </c>
      <c r="C65" s="26">
        <v>100</v>
      </c>
      <c r="D65" s="26">
        <f t="shared" si="0"/>
        <v>5</v>
      </c>
      <c r="E65" s="26">
        <f t="shared" si="11"/>
        <v>95</v>
      </c>
      <c r="F65" s="26">
        <v>10</v>
      </c>
      <c r="G65" s="26">
        <f t="shared" si="12"/>
        <v>3</v>
      </c>
      <c r="H65" s="39">
        <v>50000</v>
      </c>
      <c r="I65" s="10">
        <f t="shared" si="3"/>
        <v>45067.921061077242</v>
      </c>
      <c r="J65" s="12">
        <f t="shared" si="4"/>
        <v>0.36125000000000002</v>
      </c>
      <c r="K65" s="10">
        <f t="shared" si="5"/>
        <v>29.280786483314152</v>
      </c>
      <c r="L65" s="10">
        <f t="shared" si="6"/>
        <v>4750.1821324660496</v>
      </c>
      <c r="M65" s="20">
        <f t="shared" si="7"/>
        <v>23.121751724367567</v>
      </c>
      <c r="N65" s="10">
        <f t="shared" si="8"/>
        <v>4773.3038841904172</v>
      </c>
    </row>
    <row r="66" spans="1:14">
      <c r="A66" s="17">
        <f t="shared" si="9"/>
        <v>50</v>
      </c>
      <c r="B66" s="17">
        <f t="shared" ref="B66:B125" si="13">+B65+1</f>
        <v>61</v>
      </c>
      <c r="C66" s="25">
        <v>100</v>
      </c>
      <c r="D66" s="25">
        <f t="shared" si="0"/>
        <v>5</v>
      </c>
      <c r="E66" s="25">
        <f t="shared" si="11"/>
        <v>95</v>
      </c>
      <c r="F66" s="25">
        <v>10</v>
      </c>
      <c r="G66" s="25">
        <f t="shared" si="12"/>
        <v>0</v>
      </c>
      <c r="H66" s="38">
        <v>50000</v>
      </c>
      <c r="I66" s="9">
        <f t="shared" si="3"/>
        <v>44976.416358178583</v>
      </c>
      <c r="J66" s="11">
        <f t="shared" si="4"/>
        <v>0.40375</v>
      </c>
      <c r="K66" s="9">
        <f t="shared" ref="K66:K125" si="14">+I66*J66/1000+G66+F66</f>
        <v>28.159228104614602</v>
      </c>
      <c r="L66" s="9">
        <f t="shared" ref="L66:L125" si="15">+N65+E66-K66</f>
        <v>4840.144656085803</v>
      </c>
      <c r="M66" s="19">
        <f t="shared" si="7"/>
        <v>23.559648857072585</v>
      </c>
      <c r="N66" s="9">
        <f t="shared" ref="N66:N125" si="16">+L66+M66</f>
        <v>4863.7043049428758</v>
      </c>
    </row>
    <row r="67" spans="1:14">
      <c r="A67" s="17">
        <f t="shared" si="9"/>
        <v>50</v>
      </c>
      <c r="B67" s="17">
        <f t="shared" si="13"/>
        <v>62</v>
      </c>
      <c r="C67" s="25">
        <v>100</v>
      </c>
      <c r="D67" s="25">
        <f t="shared" si="0"/>
        <v>5</v>
      </c>
      <c r="E67" s="25">
        <f t="shared" si="11"/>
        <v>95</v>
      </c>
      <c r="F67" s="25">
        <v>10</v>
      </c>
      <c r="G67" s="25">
        <f t="shared" si="12"/>
        <v>0</v>
      </c>
      <c r="H67" s="38">
        <v>50000</v>
      </c>
      <c r="I67" s="9">
        <f t="shared" si="3"/>
        <v>44886.346925424303</v>
      </c>
      <c r="J67" s="11">
        <f t="shared" si="4"/>
        <v>0.40375</v>
      </c>
      <c r="K67" s="9">
        <f t="shared" si="14"/>
        <v>28.122862571140065</v>
      </c>
      <c r="L67" s="9">
        <f t="shared" si="15"/>
        <v>4930.5814423717356</v>
      </c>
      <c r="M67" s="19">
        <f t="shared" si="7"/>
        <v>23.999854487286484</v>
      </c>
      <c r="N67" s="9">
        <f t="shared" si="16"/>
        <v>4954.5812968590217</v>
      </c>
    </row>
    <row r="68" spans="1:14">
      <c r="A68" s="17">
        <f t="shared" si="9"/>
        <v>50</v>
      </c>
      <c r="B68" s="17">
        <f t="shared" si="13"/>
        <v>63</v>
      </c>
      <c r="C68" s="25">
        <v>100</v>
      </c>
      <c r="D68" s="25">
        <f t="shared" si="0"/>
        <v>5</v>
      </c>
      <c r="E68" s="25">
        <f t="shared" si="11"/>
        <v>95</v>
      </c>
      <c r="F68" s="25">
        <v>10</v>
      </c>
      <c r="G68" s="25">
        <f t="shared" si="12"/>
        <v>0</v>
      </c>
      <c r="H68" s="38">
        <v>50000</v>
      </c>
      <c r="I68" s="9">
        <f t="shared" si="3"/>
        <v>44795.802666402371</v>
      </c>
      <c r="J68" s="11">
        <f t="shared" si="4"/>
        <v>0.40375</v>
      </c>
      <c r="K68" s="9">
        <f t="shared" si="14"/>
        <v>28.086305326559955</v>
      </c>
      <c r="L68" s="9">
        <f t="shared" si="15"/>
        <v>5021.4949915324614</v>
      </c>
      <c r="M68" s="19">
        <f t="shared" si="7"/>
        <v>24.442380784901118</v>
      </c>
      <c r="N68" s="9">
        <f t="shared" si="16"/>
        <v>5045.9373723173621</v>
      </c>
    </row>
    <row r="69" spans="1:14">
      <c r="A69" s="17">
        <f t="shared" si="9"/>
        <v>50</v>
      </c>
      <c r="B69" s="17">
        <f t="shared" si="13"/>
        <v>64</v>
      </c>
      <c r="C69" s="25">
        <v>100</v>
      </c>
      <c r="D69" s="25">
        <f t="shared" si="0"/>
        <v>5</v>
      </c>
      <c r="E69" s="25">
        <f t="shared" si="11"/>
        <v>95</v>
      </c>
      <c r="F69" s="25">
        <v>10</v>
      </c>
      <c r="G69" s="25">
        <f t="shared" si="12"/>
        <v>0</v>
      </c>
      <c r="H69" s="38">
        <v>50000</v>
      </c>
      <c r="I69" s="9">
        <f t="shared" si="3"/>
        <v>44704.781077932974</v>
      </c>
      <c r="J69" s="11">
        <f t="shared" si="4"/>
        <v>0.40375</v>
      </c>
      <c r="K69" s="9">
        <f t="shared" si="14"/>
        <v>28.049555360215439</v>
      </c>
      <c r="L69" s="9">
        <f t="shared" si="15"/>
        <v>5112.8878169571462</v>
      </c>
      <c r="M69" s="19">
        <f t="shared" si="7"/>
        <v>24.88723998396534</v>
      </c>
      <c r="N69" s="9">
        <f t="shared" si="16"/>
        <v>5137.7750569411119</v>
      </c>
    </row>
    <row r="70" spans="1:14">
      <c r="A70" s="17">
        <f t="shared" si="9"/>
        <v>50</v>
      </c>
      <c r="B70" s="17">
        <f t="shared" si="13"/>
        <v>65</v>
      </c>
      <c r="C70" s="25">
        <v>100</v>
      </c>
      <c r="D70" s="25">
        <f t="shared" si="0"/>
        <v>5</v>
      </c>
      <c r="E70" s="25">
        <f t="shared" si="11"/>
        <v>95</v>
      </c>
      <c r="F70" s="25">
        <v>10</v>
      </c>
      <c r="G70" s="25">
        <f t="shared" si="12"/>
        <v>0</v>
      </c>
      <c r="H70" s="38">
        <v>50000</v>
      </c>
      <c r="I70" s="9">
        <f t="shared" si="3"/>
        <v>44613.279643640119</v>
      </c>
      <c r="J70" s="11">
        <f t="shared" si="4"/>
        <v>0.40375</v>
      </c>
      <c r="K70" s="9">
        <f t="shared" si="14"/>
        <v>28.012611656119699</v>
      </c>
      <c r="L70" s="9">
        <f t="shared" si="15"/>
        <v>5204.7624452849923</v>
      </c>
      <c r="M70" s="19">
        <f t="shared" si="7"/>
        <v>25.334444383023232</v>
      </c>
      <c r="N70" s="9">
        <f t="shared" si="16"/>
        <v>5230.0968896680151</v>
      </c>
    </row>
    <row r="71" spans="1:14">
      <c r="A71" s="17">
        <f t="shared" si="9"/>
        <v>50</v>
      </c>
      <c r="B71" s="17">
        <f t="shared" si="13"/>
        <v>66</v>
      </c>
      <c r="C71" s="25">
        <v>100</v>
      </c>
      <c r="D71" s="25">
        <f t="shared" ref="D71:D125" si="17">C71*0.05</f>
        <v>5</v>
      </c>
      <c r="E71" s="25">
        <f t="shared" si="11"/>
        <v>95</v>
      </c>
      <c r="F71" s="25">
        <v>10</v>
      </c>
      <c r="G71" s="25">
        <f t="shared" si="12"/>
        <v>0</v>
      </c>
      <c r="H71" s="38">
        <v>50000</v>
      </c>
      <c r="I71" s="9">
        <f t="shared" ref="I71:I125" si="18">(H71-N70-E71+F71+G71)/(1.045^(1/12))</f>
        <v>44521.29583388201</v>
      </c>
      <c r="J71" s="11">
        <f t="shared" ref="J71:J125" si="19">VLOOKUP(A71,$P$22:$Q$31,2)/12</f>
        <v>0.40375</v>
      </c>
      <c r="K71" s="9">
        <f t="shared" si="14"/>
        <v>27.975473192929861</v>
      </c>
      <c r="L71" s="9">
        <f t="shared" si="15"/>
        <v>5297.1214164750854</v>
      </c>
      <c r="M71" s="19">
        <f t="shared" ref="M71:M125" si="20">+L71*(1.06^(1/12)-1)</f>
        <v>25.78400634545407</v>
      </c>
      <c r="N71" s="9">
        <f t="shared" si="16"/>
        <v>5322.9054228205396</v>
      </c>
    </row>
    <row r="72" spans="1:14">
      <c r="A72" s="17">
        <f t="shared" ref="A72:A125" si="21">45+INT((B72-1)/12)</f>
        <v>50</v>
      </c>
      <c r="B72" s="17">
        <f t="shared" si="13"/>
        <v>67</v>
      </c>
      <c r="C72" s="25">
        <v>100</v>
      </c>
      <c r="D72" s="25">
        <f t="shared" si="17"/>
        <v>5</v>
      </c>
      <c r="E72" s="25">
        <f t="shared" si="11"/>
        <v>95</v>
      </c>
      <c r="F72" s="25">
        <v>10</v>
      </c>
      <c r="G72" s="25">
        <f t="shared" si="12"/>
        <v>0</v>
      </c>
      <c r="H72" s="38">
        <v>50000</v>
      </c>
      <c r="I72" s="9">
        <f t="shared" si="18"/>
        <v>44428.827105681114</v>
      </c>
      <c r="J72" s="11">
        <f t="shared" si="19"/>
        <v>0.40375</v>
      </c>
      <c r="K72" s="9">
        <f t="shared" si="14"/>
        <v>27.938138943918748</v>
      </c>
      <c r="L72" s="9">
        <f t="shared" si="15"/>
        <v>5389.967283876621</v>
      </c>
      <c r="M72" s="19">
        <f t="shared" si="20"/>
        <v>26.235938299814183</v>
      </c>
      <c r="N72" s="9">
        <f t="shared" si="16"/>
        <v>5416.2032221764348</v>
      </c>
    </row>
    <row r="73" spans="1:14">
      <c r="A73" s="17">
        <f t="shared" si="21"/>
        <v>50</v>
      </c>
      <c r="B73" s="17">
        <f t="shared" si="13"/>
        <v>68</v>
      </c>
      <c r="C73" s="25">
        <v>100</v>
      </c>
      <c r="D73" s="25">
        <f t="shared" si="17"/>
        <v>5</v>
      </c>
      <c r="E73" s="25">
        <f t="shared" si="11"/>
        <v>95</v>
      </c>
      <c r="F73" s="25">
        <v>10</v>
      </c>
      <c r="G73" s="25">
        <f t="shared" si="12"/>
        <v>0</v>
      </c>
      <c r="H73" s="38">
        <v>50000</v>
      </c>
      <c r="I73" s="9">
        <f t="shared" si="18"/>
        <v>44335.870902653936</v>
      </c>
      <c r="J73" s="11">
        <f t="shared" si="19"/>
        <v>0.40375</v>
      </c>
      <c r="K73" s="9">
        <f t="shared" si="14"/>
        <v>27.900607876946527</v>
      </c>
      <c r="L73" s="9">
        <f t="shared" si="15"/>
        <v>5483.3026142994886</v>
      </c>
      <c r="M73" s="19">
        <f t="shared" si="20"/>
        <v>26.69025274018049</v>
      </c>
      <c r="N73" s="9">
        <f t="shared" si="16"/>
        <v>5509.9928670396694</v>
      </c>
    </row>
    <row r="74" spans="1:14">
      <c r="A74" s="17">
        <f t="shared" si="21"/>
        <v>50</v>
      </c>
      <c r="B74" s="17">
        <f t="shared" si="13"/>
        <v>69</v>
      </c>
      <c r="C74" s="25">
        <v>100</v>
      </c>
      <c r="D74" s="25">
        <f t="shared" si="17"/>
        <v>5</v>
      </c>
      <c r="E74" s="25">
        <f t="shared" si="11"/>
        <v>95</v>
      </c>
      <c r="F74" s="25">
        <v>10</v>
      </c>
      <c r="G74" s="25">
        <f t="shared" si="12"/>
        <v>0</v>
      </c>
      <c r="H74" s="38">
        <v>50000</v>
      </c>
      <c r="I74" s="9">
        <f t="shared" si="18"/>
        <v>44242.424654940238</v>
      </c>
      <c r="J74" s="11">
        <f t="shared" si="19"/>
        <v>0.40375</v>
      </c>
      <c r="K74" s="9">
        <f t="shared" si="14"/>
        <v>27.862878954432123</v>
      </c>
      <c r="L74" s="9">
        <f t="shared" si="15"/>
        <v>5577.1299880852375</v>
      </c>
      <c r="M74" s="19">
        <f t="shared" si="20"/>
        <v>27.146962226495965</v>
      </c>
      <c r="N74" s="9">
        <f t="shared" si="16"/>
        <v>5604.2769503117333</v>
      </c>
    </row>
    <row r="75" spans="1:14">
      <c r="A75" s="17">
        <f t="shared" si="21"/>
        <v>50</v>
      </c>
      <c r="B75" s="17">
        <f t="shared" si="13"/>
        <v>70</v>
      </c>
      <c r="C75" s="25">
        <v>100</v>
      </c>
      <c r="D75" s="25">
        <f t="shared" si="17"/>
        <v>5</v>
      </c>
      <c r="E75" s="25">
        <f t="shared" si="11"/>
        <v>95</v>
      </c>
      <c r="F75" s="25">
        <v>10</v>
      </c>
      <c r="G75" s="25">
        <f t="shared" si="12"/>
        <v>0</v>
      </c>
      <c r="H75" s="38">
        <v>50000</v>
      </c>
      <c r="I75" s="9">
        <f t="shared" si="18"/>
        <v>44148.485779132061</v>
      </c>
      <c r="J75" s="11">
        <f t="shared" si="19"/>
        <v>0.40375</v>
      </c>
      <c r="K75" s="9">
        <f t="shared" si="14"/>
        <v>27.824951133324568</v>
      </c>
      <c r="L75" s="9">
        <f t="shared" si="15"/>
        <v>5671.4519991784091</v>
      </c>
      <c r="M75" s="19">
        <f t="shared" si="20"/>
        <v>27.606079384916828</v>
      </c>
      <c r="N75" s="9">
        <f t="shared" si="16"/>
        <v>5699.0580785633256</v>
      </c>
    </row>
    <row r="76" spans="1:14">
      <c r="A76" s="17">
        <f t="shared" si="21"/>
        <v>50</v>
      </c>
      <c r="B76" s="17">
        <f t="shared" si="13"/>
        <v>71</v>
      </c>
      <c r="C76" s="25">
        <v>100</v>
      </c>
      <c r="D76" s="25">
        <f t="shared" si="17"/>
        <v>5</v>
      </c>
      <c r="E76" s="25">
        <f t="shared" si="11"/>
        <v>95</v>
      </c>
      <c r="F76" s="25">
        <v>10</v>
      </c>
      <c r="G76" s="25">
        <f t="shared" si="12"/>
        <v>0</v>
      </c>
      <c r="H76" s="38">
        <v>50000</v>
      </c>
      <c r="I76" s="9">
        <f t="shared" si="18"/>
        <v>44054.051678202282</v>
      </c>
      <c r="J76" s="11">
        <f t="shared" si="19"/>
        <v>0.40375</v>
      </c>
      <c r="K76" s="9">
        <f t="shared" si="14"/>
        <v>27.78682336507417</v>
      </c>
      <c r="L76" s="9">
        <f t="shared" si="15"/>
        <v>5766.2712551982513</v>
      </c>
      <c r="M76" s="19">
        <f t="shared" si="20"/>
        <v>28.067616908161618</v>
      </c>
      <c r="N76" s="9">
        <f t="shared" si="16"/>
        <v>5794.338872106413</v>
      </c>
    </row>
    <row r="77" spans="1:14">
      <c r="A77" s="18">
        <f t="shared" si="21"/>
        <v>50</v>
      </c>
      <c r="B77" s="18">
        <f t="shared" si="13"/>
        <v>72</v>
      </c>
      <c r="C77" s="26">
        <v>100</v>
      </c>
      <c r="D77" s="26">
        <f t="shared" si="17"/>
        <v>5</v>
      </c>
      <c r="E77" s="26">
        <f t="shared" si="11"/>
        <v>95</v>
      </c>
      <c r="F77" s="26">
        <v>10</v>
      </c>
      <c r="G77" s="26">
        <f t="shared" si="12"/>
        <v>0</v>
      </c>
      <c r="H77" s="39">
        <v>50000</v>
      </c>
      <c r="I77" s="10">
        <f t="shared" si="18"/>
        <v>43959.119741432842</v>
      </c>
      <c r="J77" s="12">
        <f t="shared" si="19"/>
        <v>0.40375</v>
      </c>
      <c r="K77" s="10">
        <f t="shared" si="14"/>
        <v>27.748494595603507</v>
      </c>
      <c r="L77" s="10">
        <f t="shared" si="15"/>
        <v>5861.590377510809</v>
      </c>
      <c r="M77" s="20">
        <f t="shared" si="20"/>
        <v>28.53158755586211</v>
      </c>
      <c r="N77" s="10">
        <f t="shared" si="16"/>
        <v>5890.1219650666708</v>
      </c>
    </row>
    <row r="78" spans="1:14">
      <c r="A78" s="17">
        <f t="shared" si="21"/>
        <v>51</v>
      </c>
      <c r="B78" s="17">
        <f t="shared" si="13"/>
        <v>73</v>
      </c>
      <c r="C78" s="25">
        <v>100</v>
      </c>
      <c r="D78" s="25">
        <f t="shared" si="17"/>
        <v>5</v>
      </c>
      <c r="E78" s="25">
        <f t="shared" si="11"/>
        <v>95</v>
      </c>
      <c r="F78" s="25">
        <v>10</v>
      </c>
      <c r="G78" s="25">
        <f t="shared" si="12"/>
        <v>0</v>
      </c>
      <c r="H78" s="38">
        <v>50000</v>
      </c>
      <c r="I78" s="9">
        <f t="shared" si="18"/>
        <v>43863.687344342521</v>
      </c>
      <c r="J78" s="11">
        <f t="shared" si="19"/>
        <v>0.45049999999999996</v>
      </c>
      <c r="K78" s="9">
        <f t="shared" si="14"/>
        <v>29.760591148626304</v>
      </c>
      <c r="L78" s="9">
        <f t="shared" si="15"/>
        <v>5955.3613739180446</v>
      </c>
      <c r="M78" s="19">
        <f t="shared" si="20"/>
        <v>28.988022622436933</v>
      </c>
      <c r="N78" s="9">
        <f t="shared" si="16"/>
        <v>5984.3493965404814</v>
      </c>
    </row>
    <row r="79" spans="1:14">
      <c r="A79" s="17">
        <f t="shared" si="21"/>
        <v>51</v>
      </c>
      <c r="B79" s="17">
        <f t="shared" si="13"/>
        <v>74</v>
      </c>
      <c r="C79" s="25">
        <v>100</v>
      </c>
      <c r="D79" s="25">
        <f t="shared" si="17"/>
        <v>5</v>
      </c>
      <c r="E79" s="25">
        <f t="shared" si="11"/>
        <v>95</v>
      </c>
      <c r="F79" s="25">
        <v>10</v>
      </c>
      <c r="G79" s="25">
        <f t="shared" si="12"/>
        <v>0</v>
      </c>
      <c r="H79" s="38">
        <v>50000</v>
      </c>
      <c r="I79" s="9">
        <f t="shared" si="18"/>
        <v>43769.804912910273</v>
      </c>
      <c r="J79" s="11">
        <f t="shared" si="19"/>
        <v>0.45049999999999996</v>
      </c>
      <c r="K79" s="9">
        <f t="shared" si="14"/>
        <v>29.718297113266075</v>
      </c>
      <c r="L79" s="9">
        <f t="shared" si="15"/>
        <v>6049.6310994272153</v>
      </c>
      <c r="M79" s="19">
        <f t="shared" si="20"/>
        <v>29.446885278133831</v>
      </c>
      <c r="N79" s="9">
        <f t="shared" si="16"/>
        <v>6079.0779847053491</v>
      </c>
    </row>
    <row r="80" spans="1:14">
      <c r="A80" s="17">
        <f t="shared" si="21"/>
        <v>51</v>
      </c>
      <c r="B80" s="17">
        <f t="shared" si="13"/>
        <v>75</v>
      </c>
      <c r="C80" s="25">
        <v>100</v>
      </c>
      <c r="D80" s="25">
        <f t="shared" si="17"/>
        <v>5</v>
      </c>
      <c r="E80" s="25">
        <f t="shared" si="11"/>
        <v>95</v>
      </c>
      <c r="F80" s="25">
        <v>10</v>
      </c>
      <c r="G80" s="25">
        <f t="shared" si="12"/>
        <v>0</v>
      </c>
      <c r="H80" s="38">
        <v>50000</v>
      </c>
      <c r="I80" s="9">
        <f t="shared" si="18"/>
        <v>43675.423159699334</v>
      </c>
      <c r="J80" s="11">
        <f t="shared" si="19"/>
        <v>0.45049999999999996</v>
      </c>
      <c r="K80" s="9">
        <f t="shared" si="14"/>
        <v>29.675778133444545</v>
      </c>
      <c r="L80" s="9">
        <f t="shared" si="15"/>
        <v>6144.4022065719046</v>
      </c>
      <c r="M80" s="19">
        <f t="shared" si="20"/>
        <v>29.90818843429415</v>
      </c>
      <c r="N80" s="9">
        <f t="shared" si="16"/>
        <v>6174.3103950061986</v>
      </c>
    </row>
    <row r="81" spans="1:14">
      <c r="A81" s="17">
        <f t="shared" si="21"/>
        <v>51</v>
      </c>
      <c r="B81" s="17">
        <f t="shared" si="13"/>
        <v>76</v>
      </c>
      <c r="C81" s="25">
        <v>100</v>
      </c>
      <c r="D81" s="25">
        <f t="shared" si="17"/>
        <v>5</v>
      </c>
      <c r="E81" s="25">
        <f t="shared" si="11"/>
        <v>95</v>
      </c>
      <c r="F81" s="25">
        <v>10</v>
      </c>
      <c r="G81" s="25">
        <f t="shared" si="12"/>
        <v>0</v>
      </c>
      <c r="H81" s="38">
        <v>50000</v>
      </c>
      <c r="I81" s="9">
        <f t="shared" si="18"/>
        <v>43580.539429023913</v>
      </c>
      <c r="J81" s="11">
        <f t="shared" si="19"/>
        <v>0.45049999999999996</v>
      </c>
      <c r="K81" s="9">
        <f t="shared" si="14"/>
        <v>29.633033012775272</v>
      </c>
      <c r="L81" s="9">
        <f t="shared" si="15"/>
        <v>6239.6773619934238</v>
      </c>
      <c r="M81" s="19">
        <f t="shared" si="20"/>
        <v>30.371945070929311</v>
      </c>
      <c r="N81" s="9">
        <f t="shared" si="16"/>
        <v>6270.0493070643533</v>
      </c>
    </row>
    <row r="82" spans="1:14">
      <c r="A82" s="17">
        <f t="shared" si="21"/>
        <v>51</v>
      </c>
      <c r="B82" s="17">
        <f t="shared" si="13"/>
        <v>77</v>
      </c>
      <c r="C82" s="25">
        <v>100</v>
      </c>
      <c r="D82" s="25">
        <f t="shared" si="17"/>
        <v>5</v>
      </c>
      <c r="E82" s="25">
        <f t="shared" ref="E82:E125" si="22">+C82-D82</f>
        <v>95</v>
      </c>
      <c r="F82" s="25">
        <v>10</v>
      </c>
      <c r="G82" s="25">
        <f t="shared" ref="G82:G125" si="23">IF(B82&lt;61,+H82/1000*0.06,0)</f>
        <v>0</v>
      </c>
      <c r="H82" s="38">
        <v>50000</v>
      </c>
      <c r="I82" s="9">
        <f t="shared" si="18"/>
        <v>43485.151051073743</v>
      </c>
      <c r="J82" s="11">
        <f t="shared" si="19"/>
        <v>0.45049999999999996</v>
      </c>
      <c r="K82" s="9">
        <f t="shared" si="14"/>
        <v>29.590060548508717</v>
      </c>
      <c r="L82" s="9">
        <f t="shared" si="15"/>
        <v>6335.4592465158448</v>
      </c>
      <c r="M82" s="19">
        <f t="shared" si="20"/>
        <v>30.838168237086045</v>
      </c>
      <c r="N82" s="9">
        <f t="shared" si="16"/>
        <v>6366.2974147529312</v>
      </c>
    </row>
    <row r="83" spans="1:14">
      <c r="A83" s="17">
        <f t="shared" si="21"/>
        <v>51</v>
      </c>
      <c r="B83" s="17">
        <f t="shared" si="13"/>
        <v>78</v>
      </c>
      <c r="C83" s="25">
        <v>100</v>
      </c>
      <c r="D83" s="25">
        <f t="shared" si="17"/>
        <v>5</v>
      </c>
      <c r="E83" s="25">
        <f t="shared" si="22"/>
        <v>95</v>
      </c>
      <c r="F83" s="25">
        <v>10</v>
      </c>
      <c r="G83" s="25">
        <f t="shared" si="23"/>
        <v>0</v>
      </c>
      <c r="H83" s="38">
        <v>50000</v>
      </c>
      <c r="I83" s="9">
        <f t="shared" si="18"/>
        <v>43389.255341838922</v>
      </c>
      <c r="J83" s="11">
        <f t="shared" si="19"/>
        <v>0.45049999999999996</v>
      </c>
      <c r="K83" s="9">
        <f t="shared" si="14"/>
        <v>29.546859531498434</v>
      </c>
      <c r="L83" s="9">
        <f t="shared" si="15"/>
        <v>6431.7505552214325</v>
      </c>
      <c r="M83" s="19">
        <f t="shared" si="20"/>
        <v>31.306871051213548</v>
      </c>
      <c r="N83" s="9">
        <f t="shared" si="16"/>
        <v>6463.0574262726459</v>
      </c>
    </row>
    <row r="84" spans="1:14">
      <c r="A84" s="17">
        <f t="shared" si="21"/>
        <v>51</v>
      </c>
      <c r="B84" s="17">
        <f t="shared" si="13"/>
        <v>79</v>
      </c>
      <c r="C84" s="25">
        <v>100</v>
      </c>
      <c r="D84" s="25">
        <f t="shared" si="17"/>
        <v>5</v>
      </c>
      <c r="E84" s="25">
        <f t="shared" si="22"/>
        <v>95</v>
      </c>
      <c r="F84" s="25">
        <v>10</v>
      </c>
      <c r="G84" s="25">
        <f t="shared" si="23"/>
        <v>0</v>
      </c>
      <c r="H84" s="38">
        <v>50000</v>
      </c>
      <c r="I84" s="9">
        <f t="shared" si="18"/>
        <v>43292.849603034425</v>
      </c>
      <c r="J84" s="11">
        <f t="shared" si="19"/>
        <v>0.45049999999999996</v>
      </c>
      <c r="K84" s="9">
        <f t="shared" si="14"/>
        <v>29.503428746167007</v>
      </c>
      <c r="L84" s="9">
        <f t="shared" si="15"/>
        <v>6528.5539975264792</v>
      </c>
      <c r="M84" s="19">
        <f t="shared" si="20"/>
        <v>31.778066701532634</v>
      </c>
      <c r="N84" s="9">
        <f t="shared" si="16"/>
        <v>6560.3320642280114</v>
      </c>
    </row>
    <row r="85" spans="1:14">
      <c r="A85" s="17">
        <f t="shared" si="21"/>
        <v>51</v>
      </c>
      <c r="B85" s="17">
        <f t="shared" si="13"/>
        <v>80</v>
      </c>
      <c r="C85" s="25">
        <v>100</v>
      </c>
      <c r="D85" s="25">
        <f t="shared" si="17"/>
        <v>5</v>
      </c>
      <c r="E85" s="25">
        <f t="shared" si="22"/>
        <v>95</v>
      </c>
      <c r="F85" s="25">
        <v>10</v>
      </c>
      <c r="G85" s="25">
        <f t="shared" si="23"/>
        <v>0</v>
      </c>
      <c r="H85" s="38">
        <v>50000</v>
      </c>
      <c r="I85" s="9">
        <f t="shared" si="18"/>
        <v>43195.931122024151</v>
      </c>
      <c r="J85" s="11">
        <f t="shared" si="19"/>
        <v>0.45049999999999996</v>
      </c>
      <c r="K85" s="9">
        <f t="shared" si="14"/>
        <v>29.459766970471879</v>
      </c>
      <c r="L85" s="9">
        <f t="shared" si="15"/>
        <v>6625.8722972575397</v>
      </c>
      <c r="M85" s="19">
        <f t="shared" si="20"/>
        <v>32.251768446406778</v>
      </c>
      <c r="N85" s="9">
        <f t="shared" si="16"/>
        <v>6658.1240657039461</v>
      </c>
    </row>
    <row r="86" spans="1:14">
      <c r="A86" s="17">
        <f t="shared" si="21"/>
        <v>51</v>
      </c>
      <c r="B86" s="17">
        <f t="shared" si="13"/>
        <v>81</v>
      </c>
      <c r="C86" s="25">
        <v>100</v>
      </c>
      <c r="D86" s="25">
        <f t="shared" si="17"/>
        <v>5</v>
      </c>
      <c r="E86" s="25">
        <f t="shared" si="22"/>
        <v>95</v>
      </c>
      <c r="F86" s="25">
        <v>10</v>
      </c>
      <c r="G86" s="25">
        <f t="shared" si="23"/>
        <v>0</v>
      </c>
      <c r="H86" s="38">
        <v>50000</v>
      </c>
      <c r="I86" s="9">
        <f t="shared" si="18"/>
        <v>43098.497171744624</v>
      </c>
      <c r="J86" s="11">
        <f t="shared" si="19"/>
        <v>0.45049999999999996</v>
      </c>
      <c r="K86" s="9">
        <f t="shared" si="14"/>
        <v>29.415872975870954</v>
      </c>
      <c r="L86" s="9">
        <f t="shared" si="15"/>
        <v>6723.7081927280751</v>
      </c>
      <c r="M86" s="19">
        <f t="shared" si="20"/>
        <v>32.727989614715227</v>
      </c>
      <c r="N86" s="9">
        <f t="shared" si="16"/>
        <v>6756.4361823427907</v>
      </c>
    </row>
    <row r="87" spans="1:14">
      <c r="A87" s="17">
        <f t="shared" si="21"/>
        <v>51</v>
      </c>
      <c r="B87" s="17">
        <f t="shared" si="13"/>
        <v>82</v>
      </c>
      <c r="C87" s="25">
        <v>100</v>
      </c>
      <c r="D87" s="25">
        <f t="shared" si="17"/>
        <v>5</v>
      </c>
      <c r="E87" s="25">
        <f t="shared" si="22"/>
        <v>95</v>
      </c>
      <c r="F87" s="25">
        <v>10</v>
      </c>
      <c r="G87" s="25">
        <f t="shared" si="23"/>
        <v>0</v>
      </c>
      <c r="H87" s="38">
        <v>50000</v>
      </c>
      <c r="I87" s="9">
        <f t="shared" si="18"/>
        <v>43000.545010628244</v>
      </c>
      <c r="J87" s="11">
        <f t="shared" si="19"/>
        <v>0.45049999999999996</v>
      </c>
      <c r="K87" s="9">
        <f t="shared" si="14"/>
        <v>29.37174552728802</v>
      </c>
      <c r="L87" s="9">
        <f t="shared" si="15"/>
        <v>6822.0644368155026</v>
      </c>
      <c r="M87" s="19">
        <f t="shared" si="20"/>
        <v>33.206743606228002</v>
      </c>
      <c r="N87" s="9">
        <f t="shared" si="16"/>
        <v>6855.2711804217306</v>
      </c>
    </row>
    <row r="88" spans="1:14">
      <c r="A88" s="17">
        <f t="shared" si="21"/>
        <v>51</v>
      </c>
      <c r="B88" s="17">
        <f t="shared" si="13"/>
        <v>83</v>
      </c>
      <c r="C88" s="25">
        <v>100</v>
      </c>
      <c r="D88" s="25">
        <f t="shared" si="17"/>
        <v>5</v>
      </c>
      <c r="E88" s="25">
        <f t="shared" si="22"/>
        <v>95</v>
      </c>
      <c r="F88" s="25">
        <v>10</v>
      </c>
      <c r="G88" s="25">
        <f t="shared" si="23"/>
        <v>0</v>
      </c>
      <c r="H88" s="38">
        <v>50000</v>
      </c>
      <c r="I88" s="9">
        <f t="shared" si="18"/>
        <v>42902.071882526143</v>
      </c>
      <c r="J88" s="11">
        <f t="shared" si="19"/>
        <v>0.45049999999999996</v>
      </c>
      <c r="K88" s="9">
        <f t="shared" si="14"/>
        <v>29.327383383078026</v>
      </c>
      <c r="L88" s="9">
        <f t="shared" si="15"/>
        <v>6920.9437970386525</v>
      </c>
      <c r="M88" s="19">
        <f t="shared" si="20"/>
        <v>33.688043891982957</v>
      </c>
      <c r="N88" s="9">
        <f t="shared" si="16"/>
        <v>6954.6318409306359</v>
      </c>
    </row>
    <row r="89" spans="1:14">
      <c r="A89" s="18">
        <f t="shared" si="21"/>
        <v>51</v>
      </c>
      <c r="B89" s="18">
        <f t="shared" si="13"/>
        <v>84</v>
      </c>
      <c r="C89" s="26">
        <v>100</v>
      </c>
      <c r="D89" s="26">
        <f t="shared" si="17"/>
        <v>5</v>
      </c>
      <c r="E89" s="26">
        <f t="shared" si="22"/>
        <v>95</v>
      </c>
      <c r="F89" s="26">
        <v>10</v>
      </c>
      <c r="G89" s="26">
        <f t="shared" si="23"/>
        <v>0</v>
      </c>
      <c r="H89" s="39">
        <v>50000</v>
      </c>
      <c r="I89" s="10">
        <f t="shared" si="18"/>
        <v>42803.075016630646</v>
      </c>
      <c r="J89" s="12">
        <f t="shared" si="19"/>
        <v>0.45049999999999996</v>
      </c>
      <c r="K89" s="10">
        <f t="shared" si="14"/>
        <v>29.282785294992102</v>
      </c>
      <c r="L89" s="10">
        <f t="shared" si="15"/>
        <v>7020.3490556356437</v>
      </c>
      <c r="M89" s="20">
        <f t="shared" si="20"/>
        <v>34.171904014664811</v>
      </c>
      <c r="N89" s="10">
        <f t="shared" si="16"/>
        <v>7054.5209596503082</v>
      </c>
    </row>
    <row r="90" spans="1:14">
      <c r="A90" s="17">
        <f t="shared" si="21"/>
        <v>52</v>
      </c>
      <c r="B90" s="17">
        <f t="shared" si="13"/>
        <v>85</v>
      </c>
      <c r="C90" s="25">
        <v>100</v>
      </c>
      <c r="D90" s="25">
        <f t="shared" si="17"/>
        <v>5</v>
      </c>
      <c r="E90" s="25">
        <f t="shared" si="22"/>
        <v>95</v>
      </c>
      <c r="F90" s="25">
        <v>10</v>
      </c>
      <c r="G90" s="25">
        <f t="shared" si="23"/>
        <v>0</v>
      </c>
      <c r="H90" s="38">
        <v>50000</v>
      </c>
      <c r="I90" s="9">
        <f t="shared" si="18"/>
        <v>42703.55162739729</v>
      </c>
      <c r="J90" s="11">
        <f t="shared" si="19"/>
        <v>0.50079166666666663</v>
      </c>
      <c r="K90" s="9">
        <f t="shared" si="14"/>
        <v>31.385582792070334</v>
      </c>
      <c r="L90" s="9">
        <f t="shared" si="15"/>
        <v>7118.1353768582376</v>
      </c>
      <c r="M90" s="19">
        <f t="shared" si="20"/>
        <v>34.647883877814664</v>
      </c>
      <c r="N90" s="9">
        <f t="shared" si="16"/>
        <v>7152.7832607360524</v>
      </c>
    </row>
    <row r="91" spans="1:14">
      <c r="A91" s="17">
        <f t="shared" si="21"/>
        <v>52</v>
      </c>
      <c r="B91" s="17">
        <f t="shared" si="13"/>
        <v>86</v>
      </c>
      <c r="C91" s="25">
        <v>100</v>
      </c>
      <c r="D91" s="25">
        <f t="shared" si="17"/>
        <v>5</v>
      </c>
      <c r="E91" s="25">
        <f t="shared" si="22"/>
        <v>95</v>
      </c>
      <c r="F91" s="25">
        <v>10</v>
      </c>
      <c r="G91" s="25">
        <f t="shared" si="23"/>
        <v>0</v>
      </c>
      <c r="H91" s="38">
        <v>50000</v>
      </c>
      <c r="I91" s="9">
        <f t="shared" si="18"/>
        <v>42605.649099441602</v>
      </c>
      <c r="J91" s="11">
        <f t="shared" si="19"/>
        <v>0.50079166666666663</v>
      </c>
      <c r="K91" s="9">
        <f t="shared" si="14"/>
        <v>31.336554021924524</v>
      </c>
      <c r="L91" s="9">
        <f t="shared" si="15"/>
        <v>7216.4467067141277</v>
      </c>
      <c r="M91" s="19">
        <f t="shared" si="20"/>
        <v>35.126419247034335</v>
      </c>
      <c r="N91" s="9">
        <f t="shared" si="16"/>
        <v>7251.5731259611621</v>
      </c>
    </row>
    <row r="92" spans="1:14">
      <c r="A92" s="17">
        <f t="shared" si="21"/>
        <v>52</v>
      </c>
      <c r="B92" s="17">
        <f t="shared" si="13"/>
        <v>87</v>
      </c>
      <c r="C92" s="25">
        <v>100</v>
      </c>
      <c r="D92" s="25">
        <f t="shared" si="17"/>
        <v>5</v>
      </c>
      <c r="E92" s="25">
        <f t="shared" si="22"/>
        <v>95</v>
      </c>
      <c r="F92" s="25">
        <v>10</v>
      </c>
      <c r="G92" s="25">
        <f t="shared" si="23"/>
        <v>0</v>
      </c>
      <c r="H92" s="38">
        <v>50000</v>
      </c>
      <c r="I92" s="9">
        <f t="shared" si="18"/>
        <v>42507.220938945953</v>
      </c>
      <c r="J92" s="11">
        <f t="shared" si="19"/>
        <v>0.50079166666666663</v>
      </c>
      <c r="K92" s="9">
        <f t="shared" si="14"/>
        <v>31.287262019382975</v>
      </c>
      <c r="L92" s="9">
        <f t="shared" si="15"/>
        <v>7315.2858639417791</v>
      </c>
      <c r="M92" s="19">
        <f t="shared" si="20"/>
        <v>35.607523842675818</v>
      </c>
      <c r="N92" s="9">
        <f t="shared" si="16"/>
        <v>7350.8933877844547</v>
      </c>
    </row>
    <row r="93" spans="1:14">
      <c r="A93" s="17">
        <f t="shared" si="21"/>
        <v>52</v>
      </c>
      <c r="B93" s="17">
        <f t="shared" si="13"/>
        <v>88</v>
      </c>
      <c r="C93" s="25">
        <v>100</v>
      </c>
      <c r="D93" s="25">
        <f t="shared" si="17"/>
        <v>5</v>
      </c>
      <c r="E93" s="25">
        <f t="shared" si="22"/>
        <v>95</v>
      </c>
      <c r="F93" s="25">
        <v>10</v>
      </c>
      <c r="G93" s="25">
        <f t="shared" si="23"/>
        <v>0</v>
      </c>
      <c r="H93" s="38">
        <v>50000</v>
      </c>
      <c r="I93" s="9">
        <f t="shared" si="18"/>
        <v>42408.264323822157</v>
      </c>
      <c r="J93" s="11">
        <f t="shared" si="19"/>
        <v>0.50079166666666663</v>
      </c>
      <c r="K93" s="9">
        <f t="shared" si="14"/>
        <v>31.237705371167436</v>
      </c>
      <c r="L93" s="9">
        <f t="shared" si="15"/>
        <v>7414.6556824132876</v>
      </c>
      <c r="M93" s="19">
        <f t="shared" si="20"/>
        <v>36.091211458754842</v>
      </c>
      <c r="N93" s="9">
        <f t="shared" si="16"/>
        <v>7450.7468938720422</v>
      </c>
    </row>
    <row r="94" spans="1:14">
      <c r="A94" s="17">
        <f t="shared" si="21"/>
        <v>52</v>
      </c>
      <c r="B94" s="17">
        <f t="shared" si="13"/>
        <v>89</v>
      </c>
      <c r="C94" s="25">
        <v>100</v>
      </c>
      <c r="D94" s="25">
        <f t="shared" si="17"/>
        <v>5</v>
      </c>
      <c r="E94" s="25">
        <f t="shared" si="22"/>
        <v>95</v>
      </c>
      <c r="F94" s="25">
        <v>10</v>
      </c>
      <c r="G94" s="25">
        <f t="shared" si="23"/>
        <v>0</v>
      </c>
      <c r="H94" s="38">
        <v>50000</v>
      </c>
      <c r="I94" s="9">
        <f t="shared" si="18"/>
        <v>42308.776416830413</v>
      </c>
      <c r="J94" s="11">
        <f t="shared" si="19"/>
        <v>0.50079166666666663</v>
      </c>
      <c r="K94" s="9">
        <f t="shared" si="14"/>
        <v>31.187882656411862</v>
      </c>
      <c r="L94" s="9">
        <f t="shared" si="15"/>
        <v>7514.5590112156306</v>
      </c>
      <c r="M94" s="19">
        <f t="shared" si="20"/>
        <v>36.577495963346344</v>
      </c>
      <c r="N94" s="9">
        <f t="shared" si="16"/>
        <v>7551.1365071789769</v>
      </c>
    </row>
    <row r="95" spans="1:14">
      <c r="A95" s="17">
        <f t="shared" si="21"/>
        <v>52</v>
      </c>
      <c r="B95" s="17">
        <f t="shared" si="13"/>
        <v>90</v>
      </c>
      <c r="C95" s="25">
        <v>100</v>
      </c>
      <c r="D95" s="25">
        <f t="shared" si="17"/>
        <v>5</v>
      </c>
      <c r="E95" s="25">
        <f t="shared" si="22"/>
        <v>95</v>
      </c>
      <c r="F95" s="25">
        <v>10</v>
      </c>
      <c r="G95" s="25">
        <f t="shared" si="23"/>
        <v>0</v>
      </c>
      <c r="H95" s="38">
        <v>50000</v>
      </c>
      <c r="I95" s="9">
        <f t="shared" si="18"/>
        <v>42208.75436549796</v>
      </c>
      <c r="J95" s="11">
        <f t="shared" si="19"/>
        <v>0.50079166666666663</v>
      </c>
      <c r="K95" s="9">
        <f t="shared" si="14"/>
        <v>31.137792446621663</v>
      </c>
      <c r="L95" s="9">
        <f t="shared" si="15"/>
        <v>7614.9987147323554</v>
      </c>
      <c r="M95" s="19">
        <f t="shared" si="20"/>
        <v>37.066391298982062</v>
      </c>
      <c r="N95" s="9">
        <f t="shared" si="16"/>
        <v>7652.0651060313376</v>
      </c>
    </row>
    <row r="96" spans="1:14">
      <c r="A96" s="17">
        <f t="shared" si="21"/>
        <v>52</v>
      </c>
      <c r="B96" s="17">
        <f t="shared" si="13"/>
        <v>91</v>
      </c>
      <c r="C96" s="25">
        <v>100</v>
      </c>
      <c r="D96" s="25">
        <f t="shared" si="17"/>
        <v>5</v>
      </c>
      <c r="E96" s="25">
        <f t="shared" si="22"/>
        <v>95</v>
      </c>
      <c r="F96" s="25">
        <v>10</v>
      </c>
      <c r="G96" s="25">
        <f t="shared" si="23"/>
        <v>0</v>
      </c>
      <c r="H96" s="38">
        <v>50000</v>
      </c>
      <c r="I96" s="9">
        <f t="shared" si="18"/>
        <v>42108.195302037304</v>
      </c>
      <c r="J96" s="11">
        <f t="shared" si="19"/>
        <v>0.50079166666666663</v>
      </c>
      <c r="K96" s="9">
        <f t="shared" si="14"/>
        <v>31.087433305632764</v>
      </c>
      <c r="L96" s="9">
        <f t="shared" si="15"/>
        <v>7715.9776727257049</v>
      </c>
      <c r="M96" s="19">
        <f t="shared" si="20"/>
        <v>37.557911483050347</v>
      </c>
      <c r="N96" s="9">
        <f t="shared" si="16"/>
        <v>7753.5355842087556</v>
      </c>
    </row>
    <row r="97" spans="1:14">
      <c r="A97" s="17">
        <f t="shared" si="21"/>
        <v>52</v>
      </c>
      <c r="B97" s="17">
        <f t="shared" si="13"/>
        <v>92</v>
      </c>
      <c r="C97" s="25">
        <v>100</v>
      </c>
      <c r="D97" s="25">
        <f t="shared" si="17"/>
        <v>5</v>
      </c>
      <c r="E97" s="25">
        <f t="shared" si="22"/>
        <v>95</v>
      </c>
      <c r="F97" s="25">
        <v>10</v>
      </c>
      <c r="G97" s="25">
        <f t="shared" si="23"/>
        <v>0</v>
      </c>
      <c r="H97" s="38">
        <v>50000</v>
      </c>
      <c r="I97" s="9">
        <f t="shared" si="18"/>
        <v>42007.096343263955</v>
      </c>
      <c r="J97" s="11">
        <f t="shared" si="19"/>
        <v>0.50079166666666663</v>
      </c>
      <c r="K97" s="9">
        <f t="shared" si="14"/>
        <v>31.036803789570392</v>
      </c>
      <c r="L97" s="9">
        <f t="shared" si="15"/>
        <v>7817.4987804191851</v>
      </c>
      <c r="M97" s="19">
        <f t="shared" si="20"/>
        <v>38.052070608197994</v>
      </c>
      <c r="N97" s="9">
        <f t="shared" si="16"/>
        <v>7855.550851027383</v>
      </c>
    </row>
    <row r="98" spans="1:14">
      <c r="A98" s="17">
        <f t="shared" si="21"/>
        <v>52</v>
      </c>
      <c r="B98" s="17">
        <f t="shared" si="13"/>
        <v>93</v>
      </c>
      <c r="C98" s="25">
        <v>100</v>
      </c>
      <c r="D98" s="25">
        <f t="shared" si="17"/>
        <v>5</v>
      </c>
      <c r="E98" s="25">
        <f t="shared" si="22"/>
        <v>95</v>
      </c>
      <c r="F98" s="25">
        <v>10</v>
      </c>
      <c r="G98" s="25">
        <f t="shared" si="23"/>
        <v>0</v>
      </c>
      <c r="H98" s="38">
        <v>50000</v>
      </c>
      <c r="I98" s="9">
        <f t="shared" si="18"/>
        <v>41905.454590513822</v>
      </c>
      <c r="J98" s="11">
        <f t="shared" si="19"/>
        <v>0.50079166666666663</v>
      </c>
      <c r="K98" s="9">
        <f t="shared" si="14"/>
        <v>30.985902446807732</v>
      </c>
      <c r="L98" s="9">
        <f t="shared" si="15"/>
        <v>7919.5649485805752</v>
      </c>
      <c r="M98" s="19">
        <f t="shared" si="20"/>
        <v>38.548882842734372</v>
      </c>
      <c r="N98" s="9">
        <f t="shared" si="16"/>
        <v>7958.1138314233094</v>
      </c>
    </row>
    <row r="99" spans="1:14">
      <c r="A99" s="17">
        <f t="shared" si="21"/>
        <v>52</v>
      </c>
      <c r="B99" s="17">
        <f t="shared" si="13"/>
        <v>94</v>
      </c>
      <c r="C99" s="25">
        <v>100</v>
      </c>
      <c r="D99" s="25">
        <f t="shared" si="17"/>
        <v>5</v>
      </c>
      <c r="E99" s="25">
        <f t="shared" si="22"/>
        <v>95</v>
      </c>
      <c r="F99" s="25">
        <v>10</v>
      </c>
      <c r="G99" s="25">
        <f t="shared" si="23"/>
        <v>0</v>
      </c>
      <c r="H99" s="38">
        <v>50000</v>
      </c>
      <c r="I99" s="9">
        <f t="shared" si="18"/>
        <v>41803.267129560008</v>
      </c>
      <c r="J99" s="11">
        <f t="shared" si="19"/>
        <v>0.50079166666666663</v>
      </c>
      <c r="K99" s="9">
        <f t="shared" si="14"/>
        <v>30.934727817924237</v>
      </c>
      <c r="L99" s="9">
        <f t="shared" si="15"/>
        <v>8022.1791036053855</v>
      </c>
      <c r="M99" s="19">
        <f t="shared" si="20"/>
        <v>39.048362431037582</v>
      </c>
      <c r="N99" s="9">
        <f t="shared" si="16"/>
        <v>8061.2274660364228</v>
      </c>
    </row>
    <row r="100" spans="1:14">
      <c r="A100" s="17">
        <f t="shared" si="21"/>
        <v>52</v>
      </c>
      <c r="B100" s="17">
        <f t="shared" si="13"/>
        <v>95</v>
      </c>
      <c r="C100" s="25">
        <v>100</v>
      </c>
      <c r="D100" s="25">
        <f t="shared" si="17"/>
        <v>5</v>
      </c>
      <c r="E100" s="25">
        <f t="shared" si="22"/>
        <v>95</v>
      </c>
      <c r="F100" s="25">
        <v>10</v>
      </c>
      <c r="G100" s="25">
        <f t="shared" si="23"/>
        <v>0</v>
      </c>
      <c r="H100" s="38">
        <v>50000</v>
      </c>
      <c r="I100" s="9">
        <f t="shared" si="18"/>
        <v>41700.531030529382</v>
      </c>
      <c r="J100" s="11">
        <f t="shared" si="19"/>
        <v>0.50079166666666663</v>
      </c>
      <c r="K100" s="9">
        <f t="shared" si="14"/>
        <v>30.883278435663858</v>
      </c>
      <c r="L100" s="9">
        <f t="shared" si="15"/>
        <v>8125.3441876007591</v>
      </c>
      <c r="M100" s="19">
        <f t="shared" si="20"/>
        <v>39.55052369396293</v>
      </c>
      <c r="N100" s="9">
        <f t="shared" si="16"/>
        <v>8164.8947112947217</v>
      </c>
    </row>
    <row r="101" spans="1:14">
      <c r="A101" s="18">
        <f t="shared" si="21"/>
        <v>52</v>
      </c>
      <c r="B101" s="18">
        <f t="shared" si="13"/>
        <v>96</v>
      </c>
      <c r="C101" s="26">
        <v>100</v>
      </c>
      <c r="D101" s="26">
        <f t="shared" si="17"/>
        <v>5</v>
      </c>
      <c r="E101" s="26">
        <f t="shared" si="22"/>
        <v>95</v>
      </c>
      <c r="F101" s="26">
        <v>10</v>
      </c>
      <c r="G101" s="26">
        <f t="shared" si="23"/>
        <v>0</v>
      </c>
      <c r="H101" s="39">
        <v>50000</v>
      </c>
      <c r="I101" s="10">
        <f t="shared" si="18"/>
        <v>41597.243347818454</v>
      </c>
      <c r="J101" s="12">
        <f t="shared" si="19"/>
        <v>0.50079166666666663</v>
      </c>
      <c r="K101" s="10">
        <f t="shared" si="14"/>
        <v>30.831552824892913</v>
      </c>
      <c r="L101" s="10">
        <f t="shared" si="15"/>
        <v>8229.0631584698276</v>
      </c>
      <c r="M101" s="20">
        <f t="shared" si="20"/>
        <v>40.055381029253461</v>
      </c>
      <c r="N101" s="10">
        <f t="shared" si="16"/>
        <v>8269.1185394990807</v>
      </c>
    </row>
    <row r="102" spans="1:14">
      <c r="A102" s="17">
        <f t="shared" si="21"/>
        <v>53</v>
      </c>
      <c r="B102" s="17">
        <f t="shared" si="13"/>
        <v>97</v>
      </c>
      <c r="C102" s="25">
        <v>100</v>
      </c>
      <c r="D102" s="25">
        <f t="shared" si="17"/>
        <v>5</v>
      </c>
      <c r="E102" s="25">
        <f t="shared" si="22"/>
        <v>95</v>
      </c>
      <c r="F102" s="25">
        <v>10</v>
      </c>
      <c r="G102" s="25">
        <f t="shared" si="23"/>
        <v>0</v>
      </c>
      <c r="H102" s="38">
        <v>50000</v>
      </c>
      <c r="I102" s="9">
        <f t="shared" si="18"/>
        <v>41493.40112000901</v>
      </c>
      <c r="J102" s="11">
        <f t="shared" si="19"/>
        <v>0.55533333333333335</v>
      </c>
      <c r="K102" s="9">
        <f t="shared" si="14"/>
        <v>33.042668755311666</v>
      </c>
      <c r="L102" s="9">
        <f t="shared" si="15"/>
        <v>8331.075870743769</v>
      </c>
      <c r="M102" s="19">
        <f t="shared" si="20"/>
        <v>40.55193306455466</v>
      </c>
      <c r="N102" s="9">
        <f t="shared" si="16"/>
        <v>8371.6278038083237</v>
      </c>
    </row>
    <row r="103" spans="1:14">
      <c r="A103" s="17">
        <f t="shared" si="21"/>
        <v>53</v>
      </c>
      <c r="B103" s="17">
        <f t="shared" si="13"/>
        <v>98</v>
      </c>
      <c r="C103" s="25">
        <v>100</v>
      </c>
      <c r="D103" s="25">
        <f t="shared" si="17"/>
        <v>5</v>
      </c>
      <c r="E103" s="25">
        <f t="shared" si="22"/>
        <v>95</v>
      </c>
      <c r="F103" s="25">
        <v>10</v>
      </c>
      <c r="G103" s="25">
        <f t="shared" si="23"/>
        <v>0</v>
      </c>
      <c r="H103" s="38">
        <v>50000</v>
      </c>
      <c r="I103" s="9">
        <f t="shared" si="18"/>
        <v>41391.267178468246</v>
      </c>
      <c r="J103" s="11">
        <f t="shared" si="19"/>
        <v>0.55533333333333335</v>
      </c>
      <c r="K103" s="9">
        <f t="shared" si="14"/>
        <v>32.985950373109368</v>
      </c>
      <c r="L103" s="9">
        <f t="shared" si="15"/>
        <v>8433.6418534352142</v>
      </c>
      <c r="M103" s="19">
        <f t="shared" si="20"/>
        <v>41.05117817158937</v>
      </c>
      <c r="N103" s="9">
        <f t="shared" si="16"/>
        <v>8474.6930316068028</v>
      </c>
    </row>
    <row r="104" spans="1:14">
      <c r="A104" s="17">
        <f t="shared" si="21"/>
        <v>53</v>
      </c>
      <c r="B104" s="17">
        <f t="shared" si="13"/>
        <v>99</v>
      </c>
      <c r="C104" s="25">
        <v>100</v>
      </c>
      <c r="D104" s="25">
        <f t="shared" si="17"/>
        <v>5</v>
      </c>
      <c r="E104" s="25">
        <f t="shared" si="22"/>
        <v>95</v>
      </c>
      <c r="F104" s="25">
        <v>10</v>
      </c>
      <c r="G104" s="25">
        <f t="shared" si="23"/>
        <v>0</v>
      </c>
      <c r="H104" s="38">
        <v>50000</v>
      </c>
      <c r="I104" s="9">
        <f t="shared" si="18"/>
        <v>41288.579309017739</v>
      </c>
      <c r="J104" s="11">
        <f t="shared" si="19"/>
        <v>0.55533333333333335</v>
      </c>
      <c r="K104" s="9">
        <f t="shared" si="14"/>
        <v>32.928924376274516</v>
      </c>
      <c r="L104" s="9">
        <f t="shared" si="15"/>
        <v>8536.7641072305287</v>
      </c>
      <c r="M104" s="19">
        <f t="shared" si="20"/>
        <v>41.553130956350202</v>
      </c>
      <c r="N104" s="9">
        <f t="shared" si="16"/>
        <v>8578.317238186879</v>
      </c>
    </row>
    <row r="105" spans="1:14">
      <c r="A105" s="17">
        <f t="shared" si="21"/>
        <v>53</v>
      </c>
      <c r="B105" s="17">
        <f t="shared" si="13"/>
        <v>100</v>
      </c>
      <c r="C105" s="25">
        <v>100</v>
      </c>
      <c r="D105" s="25">
        <f t="shared" si="17"/>
        <v>5</v>
      </c>
      <c r="E105" s="25">
        <f t="shared" si="22"/>
        <v>95</v>
      </c>
      <c r="F105" s="25">
        <v>10</v>
      </c>
      <c r="G105" s="25">
        <f t="shared" si="23"/>
        <v>0</v>
      </c>
      <c r="H105" s="38">
        <v>50000</v>
      </c>
      <c r="I105" s="9">
        <f t="shared" si="18"/>
        <v>41185.334507405176</v>
      </c>
      <c r="J105" s="11">
        <f t="shared" si="19"/>
        <v>0.55533333333333335</v>
      </c>
      <c r="K105" s="9">
        <f t="shared" si="14"/>
        <v>32.871589096445675</v>
      </c>
      <c r="L105" s="9">
        <f t="shared" si="15"/>
        <v>8640.445649090434</v>
      </c>
      <c r="M105" s="19">
        <f t="shared" si="20"/>
        <v>42.057806104046023</v>
      </c>
      <c r="N105" s="9">
        <f t="shared" si="16"/>
        <v>8682.5034551944809</v>
      </c>
    </row>
    <row r="106" spans="1:14">
      <c r="A106" s="17">
        <f t="shared" si="21"/>
        <v>53</v>
      </c>
      <c r="B106" s="17">
        <f t="shared" si="13"/>
        <v>101</v>
      </c>
      <c r="C106" s="25">
        <v>100</v>
      </c>
      <c r="D106" s="25">
        <f t="shared" si="17"/>
        <v>5</v>
      </c>
      <c r="E106" s="25">
        <f t="shared" si="22"/>
        <v>95</v>
      </c>
      <c r="F106" s="25">
        <v>10</v>
      </c>
      <c r="G106" s="25">
        <f t="shared" si="23"/>
        <v>0</v>
      </c>
      <c r="H106" s="38">
        <v>50000</v>
      </c>
      <c r="I106" s="9">
        <f t="shared" si="18"/>
        <v>41081.529753084556</v>
      </c>
      <c r="J106" s="11">
        <f t="shared" si="19"/>
        <v>0.55533333333333335</v>
      </c>
      <c r="K106" s="9">
        <f t="shared" si="14"/>
        <v>32.813942856212961</v>
      </c>
      <c r="L106" s="9">
        <f t="shared" si="15"/>
        <v>8744.6895123382674</v>
      </c>
      <c r="M106" s="19">
        <f t="shared" si="20"/>
        <v>42.565218379531558</v>
      </c>
      <c r="N106" s="9">
        <f t="shared" si="16"/>
        <v>8787.2547307177992</v>
      </c>
    </row>
    <row r="107" spans="1:14">
      <c r="A107" s="17">
        <f t="shared" si="21"/>
        <v>53</v>
      </c>
      <c r="B107" s="17">
        <f t="shared" si="13"/>
        <v>102</v>
      </c>
      <c r="C107" s="25">
        <v>100</v>
      </c>
      <c r="D107" s="25">
        <f t="shared" si="17"/>
        <v>5</v>
      </c>
      <c r="E107" s="25">
        <f t="shared" si="22"/>
        <v>95</v>
      </c>
      <c r="F107" s="25">
        <v>10</v>
      </c>
      <c r="G107" s="25">
        <f t="shared" si="23"/>
        <v>0</v>
      </c>
      <c r="H107" s="38">
        <v>50000</v>
      </c>
      <c r="I107" s="9">
        <f t="shared" si="18"/>
        <v>40977.162009127831</v>
      </c>
      <c r="J107" s="11">
        <f t="shared" si="19"/>
        <v>0.55533333333333335</v>
      </c>
      <c r="K107" s="9">
        <f t="shared" si="14"/>
        <v>32.755983969068993</v>
      </c>
      <c r="L107" s="9">
        <f t="shared" si="15"/>
        <v>8849.4987467487299</v>
      </c>
      <c r="M107" s="19">
        <f t="shared" si="20"/>
        <v>43.07538262773938</v>
      </c>
      <c r="N107" s="9">
        <f t="shared" si="16"/>
        <v>8892.5741293764695</v>
      </c>
    </row>
    <row r="108" spans="1:14">
      <c r="A108" s="17">
        <f t="shared" si="21"/>
        <v>53</v>
      </c>
      <c r="B108" s="17">
        <f t="shared" si="13"/>
        <v>103</v>
      </c>
      <c r="C108" s="25">
        <v>100</v>
      </c>
      <c r="D108" s="25">
        <f t="shared" si="17"/>
        <v>5</v>
      </c>
      <c r="E108" s="25">
        <f t="shared" si="22"/>
        <v>95</v>
      </c>
      <c r="F108" s="25">
        <v>10</v>
      </c>
      <c r="G108" s="25">
        <f t="shared" si="23"/>
        <v>0</v>
      </c>
      <c r="H108" s="38">
        <v>50000</v>
      </c>
      <c r="I108" s="9">
        <f t="shared" si="18"/>
        <v>40872.228222136022</v>
      </c>
      <c r="J108" s="11">
        <f t="shared" si="19"/>
        <v>0.55533333333333335</v>
      </c>
      <c r="K108" s="9">
        <f t="shared" si="14"/>
        <v>32.697710739359536</v>
      </c>
      <c r="L108" s="9">
        <f t="shared" si="15"/>
        <v>8954.87641863711</v>
      </c>
      <c r="M108" s="19">
        <f t="shared" si="20"/>
        <v>43.588313774114198</v>
      </c>
      <c r="N108" s="9">
        <f t="shared" si="16"/>
        <v>8998.4647324112248</v>
      </c>
    </row>
    <row r="109" spans="1:14">
      <c r="A109" s="17">
        <f t="shared" si="21"/>
        <v>53</v>
      </c>
      <c r="B109" s="17">
        <f t="shared" si="13"/>
        <v>104</v>
      </c>
      <c r="C109" s="25">
        <v>100</v>
      </c>
      <c r="D109" s="25">
        <f t="shared" si="17"/>
        <v>5</v>
      </c>
      <c r="E109" s="25">
        <f t="shared" si="22"/>
        <v>95</v>
      </c>
      <c r="F109" s="25">
        <v>10</v>
      </c>
      <c r="G109" s="25">
        <f t="shared" si="23"/>
        <v>0</v>
      </c>
      <c r="H109" s="38">
        <v>50000</v>
      </c>
      <c r="I109" s="9">
        <f t="shared" si="18"/>
        <v>40766.725322149912</v>
      </c>
      <c r="J109" s="11">
        <f t="shared" si="19"/>
        <v>0.55533333333333335</v>
      </c>
      <c r="K109" s="9">
        <f t="shared" si="14"/>
        <v>32.639121462233916</v>
      </c>
      <c r="L109" s="9">
        <f t="shared" si="15"/>
        <v>9060.8256109489903</v>
      </c>
      <c r="M109" s="19">
        <f t="shared" si="20"/>
        <v>44.10402682504953</v>
      </c>
      <c r="N109" s="9">
        <f t="shared" si="16"/>
        <v>9104.9296377740393</v>
      </c>
    </row>
    <row r="110" spans="1:14">
      <c r="A110" s="17">
        <f t="shared" si="21"/>
        <v>53</v>
      </c>
      <c r="B110" s="17">
        <f t="shared" si="13"/>
        <v>105</v>
      </c>
      <c r="C110" s="25">
        <v>100</v>
      </c>
      <c r="D110" s="25">
        <f t="shared" si="17"/>
        <v>5</v>
      </c>
      <c r="E110" s="25">
        <f t="shared" si="22"/>
        <v>95</v>
      </c>
      <c r="F110" s="25">
        <v>10</v>
      </c>
      <c r="G110" s="25">
        <f t="shared" si="23"/>
        <v>0</v>
      </c>
      <c r="H110" s="38">
        <v>50000</v>
      </c>
      <c r="I110" s="9">
        <f t="shared" si="18"/>
        <v>40660.650222560223</v>
      </c>
      <c r="J110" s="11">
        <f t="shared" si="19"/>
        <v>0.55533333333333335</v>
      </c>
      <c r="K110" s="9">
        <f t="shared" si="14"/>
        <v>32.580214423595109</v>
      </c>
      <c r="L110" s="9">
        <f t="shared" si="15"/>
        <v>9167.3494233504443</v>
      </c>
      <c r="M110" s="19">
        <f t="shared" si="20"/>
        <v>44.622536868326726</v>
      </c>
      <c r="N110" s="9">
        <f t="shared" si="16"/>
        <v>9211.9719602187706</v>
      </c>
    </row>
    <row r="111" spans="1:14">
      <c r="A111" s="17">
        <f t="shared" si="21"/>
        <v>53</v>
      </c>
      <c r="B111" s="17">
        <f t="shared" si="13"/>
        <v>106</v>
      </c>
      <c r="C111" s="25">
        <v>100</v>
      </c>
      <c r="D111" s="25">
        <f t="shared" si="17"/>
        <v>5</v>
      </c>
      <c r="E111" s="25">
        <f t="shared" si="22"/>
        <v>95</v>
      </c>
      <c r="F111" s="25">
        <v>10</v>
      </c>
      <c r="G111" s="25">
        <f t="shared" si="23"/>
        <v>0</v>
      </c>
      <c r="H111" s="38">
        <v>50000</v>
      </c>
      <c r="I111" s="9">
        <f t="shared" si="18"/>
        <v>40553.999820017314</v>
      </c>
      <c r="J111" s="11">
        <f t="shared" si="19"/>
        <v>0.55533333333333335</v>
      </c>
      <c r="K111" s="9">
        <f t="shared" si="14"/>
        <v>32.520987900049619</v>
      </c>
      <c r="L111" s="9">
        <f t="shared" si="15"/>
        <v>9274.4509723187202</v>
      </c>
      <c r="M111" s="19">
        <f t="shared" si="20"/>
        <v>45.143859073556371</v>
      </c>
      <c r="N111" s="9">
        <f t="shared" si="16"/>
        <v>9319.5948313922763</v>
      </c>
    </row>
    <row r="112" spans="1:14">
      <c r="A112" s="17">
        <f t="shared" si="21"/>
        <v>53</v>
      </c>
      <c r="B112" s="17">
        <f t="shared" si="13"/>
        <v>107</v>
      </c>
      <c r="C112" s="25">
        <v>100</v>
      </c>
      <c r="D112" s="25">
        <f t="shared" si="17"/>
        <v>5</v>
      </c>
      <c r="E112" s="25">
        <f t="shared" si="22"/>
        <v>95</v>
      </c>
      <c r="F112" s="25">
        <v>10</v>
      </c>
      <c r="G112" s="25">
        <f t="shared" si="23"/>
        <v>0</v>
      </c>
      <c r="H112" s="38">
        <v>50000</v>
      </c>
      <c r="I112" s="9">
        <f t="shared" si="18"/>
        <v>40446.770994340404</v>
      </c>
      <c r="J112" s="11">
        <f t="shared" si="19"/>
        <v>0.55533333333333335</v>
      </c>
      <c r="K112" s="9">
        <f t="shared" si="14"/>
        <v>32.461440158857044</v>
      </c>
      <c r="L112" s="9">
        <f t="shared" si="15"/>
        <v>9382.1333912334194</v>
      </c>
      <c r="M112" s="19">
        <f t="shared" si="20"/>
        <v>45.668008692622124</v>
      </c>
      <c r="N112" s="9">
        <f t="shared" si="16"/>
        <v>9427.801399926042</v>
      </c>
    </row>
    <row r="113" spans="1:14">
      <c r="A113" s="18">
        <f t="shared" si="21"/>
        <v>53</v>
      </c>
      <c r="B113" s="18">
        <f t="shared" si="13"/>
        <v>108</v>
      </c>
      <c r="C113" s="26">
        <v>100</v>
      </c>
      <c r="D113" s="26">
        <f t="shared" si="17"/>
        <v>5</v>
      </c>
      <c r="E113" s="26">
        <f t="shared" si="22"/>
        <v>95</v>
      </c>
      <c r="F113" s="26">
        <v>10</v>
      </c>
      <c r="G113" s="26">
        <f t="shared" si="23"/>
        <v>0</v>
      </c>
      <c r="H113" s="39">
        <v>50000</v>
      </c>
      <c r="I113" s="10">
        <f t="shared" si="18"/>
        <v>40338.960608426256</v>
      </c>
      <c r="J113" s="12">
        <f t="shared" si="19"/>
        <v>0.55533333333333335</v>
      </c>
      <c r="K113" s="10">
        <f t="shared" si="14"/>
        <v>32.401569457879383</v>
      </c>
      <c r="L113" s="10">
        <f t="shared" si="15"/>
        <v>9490.3998304681627</v>
      </c>
      <c r="M113" s="20">
        <f t="shared" si="20"/>
        <v>46.195001060126877</v>
      </c>
      <c r="N113" s="10">
        <f t="shared" si="16"/>
        <v>9536.5948315282894</v>
      </c>
    </row>
    <row r="114" spans="1:14">
      <c r="A114" s="17">
        <f t="shared" si="21"/>
        <v>54</v>
      </c>
      <c r="B114" s="17">
        <f t="shared" si="13"/>
        <v>109</v>
      </c>
      <c r="C114" s="25">
        <v>100</v>
      </c>
      <c r="D114" s="25">
        <f t="shared" si="17"/>
        <v>5</v>
      </c>
      <c r="E114" s="25">
        <f t="shared" si="22"/>
        <v>95</v>
      </c>
      <c r="F114" s="25">
        <v>10</v>
      </c>
      <c r="G114" s="25">
        <f t="shared" si="23"/>
        <v>0</v>
      </c>
      <c r="H114" s="38">
        <v>50000</v>
      </c>
      <c r="I114" s="9">
        <f t="shared" si="18"/>
        <v>40230.565508157444</v>
      </c>
      <c r="J114" s="11">
        <f t="shared" si="19"/>
        <v>0.61341666666666661</v>
      </c>
      <c r="K114" s="9">
        <f t="shared" si="14"/>
        <v>34.678099392128907</v>
      </c>
      <c r="L114" s="9">
        <f t="shared" si="15"/>
        <v>9596.9167321361601</v>
      </c>
      <c r="M114" s="19">
        <f t="shared" si="20"/>
        <v>46.713477465059526</v>
      </c>
      <c r="N114" s="9">
        <f t="shared" si="16"/>
        <v>9643.6302096012205</v>
      </c>
    </row>
    <row r="115" spans="1:14">
      <c r="A115" s="17">
        <f t="shared" si="21"/>
        <v>54</v>
      </c>
      <c r="B115" s="17">
        <f t="shared" si="13"/>
        <v>110</v>
      </c>
      <c r="C115" s="25">
        <v>100</v>
      </c>
      <c r="D115" s="25">
        <f t="shared" si="17"/>
        <v>5</v>
      </c>
      <c r="E115" s="25">
        <f t="shared" si="22"/>
        <v>95</v>
      </c>
      <c r="F115" s="25">
        <v>10</v>
      </c>
      <c r="G115" s="25">
        <f t="shared" si="23"/>
        <v>0</v>
      </c>
      <c r="H115" s="38">
        <v>50000</v>
      </c>
      <c r="I115" s="9">
        <f t="shared" si="18"/>
        <v>40123.922024560525</v>
      </c>
      <c r="J115" s="11">
        <f t="shared" si="19"/>
        <v>0.61341666666666661</v>
      </c>
      <c r="K115" s="9">
        <f t="shared" si="14"/>
        <v>34.612682501899165</v>
      </c>
      <c r="L115" s="9">
        <f t="shared" si="15"/>
        <v>9704.0175270993204</v>
      </c>
      <c r="M115" s="19">
        <f t="shared" si="20"/>
        <v>47.234796000131148</v>
      </c>
      <c r="N115" s="9">
        <f t="shared" si="16"/>
        <v>9751.252323099452</v>
      </c>
    </row>
    <row r="116" spans="1:14">
      <c r="A116" s="17">
        <f t="shared" si="21"/>
        <v>54</v>
      </c>
      <c r="B116" s="17">
        <f t="shared" si="13"/>
        <v>111</v>
      </c>
      <c r="C116" s="25">
        <v>100</v>
      </c>
      <c r="D116" s="25">
        <f t="shared" si="17"/>
        <v>5</v>
      </c>
      <c r="E116" s="25">
        <f t="shared" si="22"/>
        <v>95</v>
      </c>
      <c r="F116" s="25">
        <v>10</v>
      </c>
      <c r="G116" s="25">
        <f t="shared" si="23"/>
        <v>0</v>
      </c>
      <c r="H116" s="38">
        <v>50000</v>
      </c>
      <c r="I116" s="9">
        <f t="shared" si="18"/>
        <v>40016.693953784772</v>
      </c>
      <c r="J116" s="11">
        <f t="shared" si="19"/>
        <v>0.61341666666666661</v>
      </c>
      <c r="K116" s="9">
        <f t="shared" si="14"/>
        <v>34.546907016150811</v>
      </c>
      <c r="L116" s="9">
        <f t="shared" si="15"/>
        <v>9811.7054160833013</v>
      </c>
      <c r="M116" s="19">
        <f t="shared" si="20"/>
        <v>47.758972245035721</v>
      </c>
      <c r="N116" s="9">
        <f t="shared" si="16"/>
        <v>9859.464388328337</v>
      </c>
    </row>
    <row r="117" spans="1:14">
      <c r="A117" s="17">
        <f t="shared" si="21"/>
        <v>54</v>
      </c>
      <c r="B117" s="17">
        <f t="shared" si="13"/>
        <v>112</v>
      </c>
      <c r="C117" s="25">
        <v>100</v>
      </c>
      <c r="D117" s="25">
        <f t="shared" si="17"/>
        <v>5</v>
      </c>
      <c r="E117" s="25">
        <f t="shared" si="22"/>
        <v>95</v>
      </c>
      <c r="F117" s="25">
        <v>10</v>
      </c>
      <c r="G117" s="25">
        <f t="shared" si="23"/>
        <v>0</v>
      </c>
      <c r="H117" s="38">
        <v>50000</v>
      </c>
      <c r="I117" s="9">
        <f t="shared" si="18"/>
        <v>39908.878091300867</v>
      </c>
      <c r="J117" s="11">
        <f t="shared" si="19"/>
        <v>0.61341666666666661</v>
      </c>
      <c r="K117" s="9">
        <f t="shared" si="14"/>
        <v>34.480770969172141</v>
      </c>
      <c r="L117" s="9">
        <f t="shared" si="15"/>
        <v>9919.9836173591648</v>
      </c>
      <c r="M117" s="19">
        <f t="shared" si="20"/>
        <v>48.286021864870378</v>
      </c>
      <c r="N117" s="9">
        <f t="shared" si="16"/>
        <v>9968.2696392240359</v>
      </c>
    </row>
    <row r="118" spans="1:14">
      <c r="A118" s="17">
        <f t="shared" si="21"/>
        <v>54</v>
      </c>
      <c r="B118" s="17">
        <f t="shared" si="13"/>
        <v>113</v>
      </c>
      <c r="C118" s="25">
        <v>100</v>
      </c>
      <c r="D118" s="25">
        <f t="shared" si="17"/>
        <v>5</v>
      </c>
      <c r="E118" s="25">
        <f t="shared" si="22"/>
        <v>95</v>
      </c>
      <c r="F118" s="25">
        <v>10</v>
      </c>
      <c r="G118" s="25">
        <f t="shared" si="23"/>
        <v>0</v>
      </c>
      <c r="H118" s="38">
        <v>50000</v>
      </c>
      <c r="I118" s="9">
        <f t="shared" si="18"/>
        <v>39800.471215013218</v>
      </c>
      <c r="J118" s="11">
        <f t="shared" si="19"/>
        <v>0.61341666666666661</v>
      </c>
      <c r="K118" s="9">
        <f t="shared" si="14"/>
        <v>34.414272384476021</v>
      </c>
      <c r="L118" s="9">
        <f t="shared" si="15"/>
        <v>10028.85536683956</v>
      </c>
      <c r="M118" s="19">
        <f t="shared" si="20"/>
        <v>48.815960610603561</v>
      </c>
      <c r="N118" s="9">
        <f t="shared" si="16"/>
        <v>10077.671327450164</v>
      </c>
    </row>
    <row r="119" spans="1:14">
      <c r="A119" s="17">
        <f t="shared" si="21"/>
        <v>54</v>
      </c>
      <c r="B119" s="17">
        <f t="shared" si="13"/>
        <v>114</v>
      </c>
      <c r="C119" s="25">
        <v>100</v>
      </c>
      <c r="D119" s="25">
        <f t="shared" si="17"/>
        <v>5</v>
      </c>
      <c r="E119" s="25">
        <f t="shared" si="22"/>
        <v>95</v>
      </c>
      <c r="F119" s="25">
        <v>10</v>
      </c>
      <c r="G119" s="25">
        <f t="shared" si="23"/>
        <v>0</v>
      </c>
      <c r="H119" s="38">
        <v>50000</v>
      </c>
      <c r="I119" s="9">
        <f t="shared" si="18"/>
        <v>39691.470085163717</v>
      </c>
      <c r="J119" s="11">
        <f t="shared" si="19"/>
        <v>0.61341666666666661</v>
      </c>
      <c r="K119" s="9">
        <f t="shared" si="14"/>
        <v>34.347409274740841</v>
      </c>
      <c r="L119" s="9">
        <f t="shared" si="15"/>
        <v>10138.323918175423</v>
      </c>
      <c r="M119" s="19">
        <f t="shared" si="20"/>
        <v>49.348804319545735</v>
      </c>
      <c r="N119" s="9">
        <f t="shared" si="16"/>
        <v>10187.67272249497</v>
      </c>
    </row>
    <row r="120" spans="1:14">
      <c r="A120" s="17">
        <f t="shared" si="21"/>
        <v>54</v>
      </c>
      <c r="B120" s="17">
        <f t="shared" si="13"/>
        <v>115</v>
      </c>
      <c r="C120" s="25">
        <v>100</v>
      </c>
      <c r="D120" s="25">
        <f t="shared" si="17"/>
        <v>5</v>
      </c>
      <c r="E120" s="25">
        <f t="shared" si="22"/>
        <v>95</v>
      </c>
      <c r="F120" s="25">
        <v>10</v>
      </c>
      <c r="G120" s="25">
        <f t="shared" si="23"/>
        <v>0</v>
      </c>
      <c r="H120" s="38">
        <v>50000</v>
      </c>
      <c r="I120" s="9">
        <f t="shared" si="18"/>
        <v>39581.871444234872</v>
      </c>
      <c r="J120" s="11">
        <f t="shared" si="19"/>
        <v>0.61341666666666661</v>
      </c>
      <c r="K120" s="9">
        <f t="shared" si="14"/>
        <v>34.280179641751069</v>
      </c>
      <c r="L120" s="9">
        <f t="shared" si="15"/>
        <v>10248.392542853218</v>
      </c>
      <c r="M120" s="19">
        <f t="shared" si="20"/>
        <v>49.884568915822662</v>
      </c>
      <c r="N120" s="9">
        <f t="shared" si="16"/>
        <v>10298.277111769041</v>
      </c>
    </row>
    <row r="121" spans="1:14">
      <c r="A121" s="17">
        <f t="shared" si="21"/>
        <v>54</v>
      </c>
      <c r="B121" s="17">
        <f t="shared" si="13"/>
        <v>116</v>
      </c>
      <c r="C121" s="25">
        <v>100</v>
      </c>
      <c r="D121" s="25">
        <f t="shared" si="17"/>
        <v>5</v>
      </c>
      <c r="E121" s="25">
        <f t="shared" si="22"/>
        <v>95</v>
      </c>
      <c r="F121" s="25">
        <v>10</v>
      </c>
      <c r="G121" s="25">
        <f t="shared" si="23"/>
        <v>0</v>
      </c>
      <c r="H121" s="38">
        <v>50000</v>
      </c>
      <c r="I121" s="9">
        <f t="shared" si="18"/>
        <v>39471.67201685247</v>
      </c>
      <c r="J121" s="11">
        <f t="shared" si="19"/>
        <v>0.61341666666666661</v>
      </c>
      <c r="K121" s="9">
        <f t="shared" si="14"/>
        <v>34.212581476337583</v>
      </c>
      <c r="L121" s="9">
        <f t="shared" si="15"/>
        <v>10359.064530292704</v>
      </c>
      <c r="M121" s="19">
        <f t="shared" si="20"/>
        <v>50.423270410851373</v>
      </c>
      <c r="N121" s="9">
        <f t="shared" si="16"/>
        <v>10409.487800703555</v>
      </c>
    </row>
    <row r="122" spans="1:14">
      <c r="A122" s="17">
        <f t="shared" si="21"/>
        <v>54</v>
      </c>
      <c r="B122" s="17">
        <f t="shared" si="13"/>
        <v>117</v>
      </c>
      <c r="C122" s="25">
        <v>100</v>
      </c>
      <c r="D122" s="25">
        <f t="shared" si="17"/>
        <v>5</v>
      </c>
      <c r="E122" s="25">
        <f t="shared" si="22"/>
        <v>95</v>
      </c>
      <c r="F122" s="25">
        <v>10</v>
      </c>
      <c r="G122" s="25">
        <f t="shared" si="23"/>
        <v>0</v>
      </c>
      <c r="H122" s="38">
        <v>50000</v>
      </c>
      <c r="I122" s="9">
        <f t="shared" si="18"/>
        <v>39360.86850968768</v>
      </c>
      <c r="J122" s="11">
        <f t="shared" si="19"/>
        <v>0.61341666666666661</v>
      </c>
      <c r="K122" s="9">
        <f t="shared" si="14"/>
        <v>34.144612758317578</v>
      </c>
      <c r="L122" s="9">
        <f t="shared" si="15"/>
        <v>10470.343187945238</v>
      </c>
      <c r="M122" s="19">
        <f t="shared" si="20"/>
        <v>50.964924903818577</v>
      </c>
      <c r="N122" s="9">
        <f t="shared" si="16"/>
        <v>10521.308112849058</v>
      </c>
    </row>
    <row r="123" spans="1:14">
      <c r="A123" s="17">
        <f t="shared" si="21"/>
        <v>54</v>
      </c>
      <c r="B123" s="17">
        <f t="shared" si="13"/>
        <v>118</v>
      </c>
      <c r="C123" s="25">
        <v>100</v>
      </c>
      <c r="D123" s="25">
        <f t="shared" si="17"/>
        <v>5</v>
      </c>
      <c r="E123" s="25">
        <f t="shared" si="22"/>
        <v>95</v>
      </c>
      <c r="F123" s="25">
        <v>10</v>
      </c>
      <c r="G123" s="25">
        <f t="shared" si="23"/>
        <v>0</v>
      </c>
      <c r="H123" s="38">
        <v>50000</v>
      </c>
      <c r="I123" s="9">
        <f t="shared" si="18"/>
        <v>39249.457611358674</v>
      </c>
      <c r="J123" s="11">
        <f t="shared" si="19"/>
        <v>0.61341666666666661</v>
      </c>
      <c r="K123" s="9">
        <f t="shared" si="14"/>
        <v>34.076271456434263</v>
      </c>
      <c r="L123" s="9">
        <f t="shared" si="15"/>
        <v>10582.231841392624</v>
      </c>
      <c r="M123" s="19">
        <f t="shared" si="20"/>
        <v>51.509548582161877</v>
      </c>
      <c r="N123" s="9">
        <f t="shared" si="16"/>
        <v>10633.741389974786</v>
      </c>
    </row>
    <row r="124" spans="1:14">
      <c r="A124" s="17">
        <f t="shared" si="21"/>
        <v>54</v>
      </c>
      <c r="B124" s="17">
        <f t="shared" si="13"/>
        <v>119</v>
      </c>
      <c r="C124" s="25">
        <v>100</v>
      </c>
      <c r="D124" s="25">
        <f t="shared" si="17"/>
        <v>5</v>
      </c>
      <c r="E124" s="25">
        <f t="shared" si="22"/>
        <v>95</v>
      </c>
      <c r="F124" s="25">
        <v>10</v>
      </c>
      <c r="G124" s="25">
        <f t="shared" si="23"/>
        <v>0</v>
      </c>
      <c r="H124" s="38">
        <v>50000</v>
      </c>
      <c r="I124" s="9">
        <f t="shared" si="18"/>
        <v>39137.435992331601</v>
      </c>
      <c r="J124" s="11">
        <f t="shared" si="19"/>
        <v>0.61341666666666661</v>
      </c>
      <c r="K124" s="9">
        <f t="shared" si="14"/>
        <v>34.007555528296074</v>
      </c>
      <c r="L124" s="9">
        <f t="shared" si="15"/>
        <v>10694.73383444649</v>
      </c>
      <c r="M124" s="19">
        <f t="shared" si="20"/>
        <v>52.057157722053439</v>
      </c>
      <c r="N124" s="9">
        <f t="shared" si="16"/>
        <v>10746.790992168542</v>
      </c>
    </row>
    <row r="125" spans="1:14">
      <c r="A125" s="18">
        <f t="shared" si="21"/>
        <v>54</v>
      </c>
      <c r="B125" s="18">
        <f t="shared" si="13"/>
        <v>120</v>
      </c>
      <c r="C125" s="26">
        <v>100</v>
      </c>
      <c r="D125" s="26">
        <f t="shared" si="17"/>
        <v>5</v>
      </c>
      <c r="E125" s="26">
        <f t="shared" si="22"/>
        <v>95</v>
      </c>
      <c r="F125" s="26">
        <v>10</v>
      </c>
      <c r="G125" s="26">
        <f t="shared" si="23"/>
        <v>0</v>
      </c>
      <c r="H125" s="39">
        <v>50000</v>
      </c>
      <c r="I125" s="10">
        <f t="shared" si="18"/>
        <v>39024.800304821132</v>
      </c>
      <c r="J125" s="12">
        <f t="shared" si="19"/>
        <v>0.61341666666666661</v>
      </c>
      <c r="K125" s="10">
        <f t="shared" si="14"/>
        <v>33.938462920315693</v>
      </c>
      <c r="L125" s="10">
        <f t="shared" si="15"/>
        <v>10807.852529248226</v>
      </c>
      <c r="M125" s="20">
        <f t="shared" si="20"/>
        <v>52.607768688886502</v>
      </c>
      <c r="N125" s="10">
        <f t="shared" si="16"/>
        <v>10860.460297937112</v>
      </c>
    </row>
  </sheetData>
  <mergeCells count="18">
    <mergeCell ref="P8:Q8"/>
    <mergeCell ref="P9:Q9"/>
    <mergeCell ref="P10:Q10"/>
    <mergeCell ref="P12:Q12"/>
    <mergeCell ref="B1:N1"/>
    <mergeCell ref="B2:N2"/>
    <mergeCell ref="P4:Q4"/>
    <mergeCell ref="P5:Q5"/>
    <mergeCell ref="P6:Q6"/>
    <mergeCell ref="P7:Q7"/>
    <mergeCell ref="P19:Q19"/>
    <mergeCell ref="P11:Q11"/>
    <mergeCell ref="P14:Q14"/>
    <mergeCell ref="P15:Q15"/>
    <mergeCell ref="P16:Q16"/>
    <mergeCell ref="P17:Q17"/>
    <mergeCell ref="P18:Q18"/>
    <mergeCell ref="P13:Q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U245"/>
  <sheetViews>
    <sheetView workbookViewId="0">
      <selection activeCell="B2" sqref="B2:N2"/>
    </sheetView>
  </sheetViews>
  <sheetFormatPr defaultRowHeight="15"/>
  <cols>
    <col min="1" max="2" width="9.140625" style="2"/>
    <col min="3" max="3" width="11.5703125" style="2" bestFit="1" customWidth="1"/>
    <col min="4" max="4" width="9.5703125" style="2" bestFit="1" customWidth="1"/>
    <col min="5" max="6" width="10.5703125" style="2" bestFit="1" customWidth="1"/>
    <col min="7" max="8" width="11.5703125" style="2" bestFit="1" customWidth="1"/>
    <col min="9" max="9" width="14.28515625" style="2" bestFit="1" customWidth="1"/>
    <col min="10" max="10" width="10" style="2" bestFit="1" customWidth="1"/>
    <col min="11" max="11" width="10" style="2" customWidth="1"/>
    <col min="12" max="12" width="12" style="2" customWidth="1"/>
    <col min="13" max="13" width="11.28515625" style="2" customWidth="1"/>
    <col min="14" max="14" width="10.5703125" style="2" bestFit="1" customWidth="1"/>
    <col min="15" max="15" width="4.140625" style="2" customWidth="1"/>
    <col min="16" max="16" width="19.5703125" style="2" customWidth="1"/>
    <col min="17" max="17" width="15.28515625" style="2" customWidth="1"/>
    <col min="18" max="18" width="10.7109375" style="2" bestFit="1" customWidth="1"/>
    <col min="19" max="16384" width="9.140625" style="2"/>
  </cols>
  <sheetData>
    <row r="1" spans="1:19" ht="18.75">
      <c r="B1" s="205" t="s">
        <v>574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</row>
    <row r="2" spans="1:19" ht="18.75">
      <c r="B2" s="206" t="s">
        <v>129</v>
      </c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</row>
    <row r="3" spans="1:19" ht="15.75" thickBot="1">
      <c r="B3" s="27"/>
      <c r="C3" s="28"/>
      <c r="D3" s="28"/>
      <c r="E3" s="28"/>
      <c r="F3" s="28"/>
      <c r="G3" s="28"/>
    </row>
    <row r="4" spans="1:19" s="6" customFormat="1" ht="60.75" thickBot="1">
      <c r="A4" s="33" t="s">
        <v>4</v>
      </c>
      <c r="B4" s="120" t="s">
        <v>15</v>
      </c>
      <c r="C4" s="35" t="s">
        <v>16</v>
      </c>
      <c r="D4" s="35" t="s">
        <v>17</v>
      </c>
      <c r="E4" s="35" t="s">
        <v>18</v>
      </c>
      <c r="F4" s="35" t="s">
        <v>19</v>
      </c>
      <c r="G4" s="35" t="s">
        <v>20</v>
      </c>
      <c r="H4" s="37" t="s">
        <v>21</v>
      </c>
      <c r="I4" s="37" t="s">
        <v>22</v>
      </c>
      <c r="J4" s="37" t="s">
        <v>28</v>
      </c>
      <c r="K4" s="37" t="s">
        <v>23</v>
      </c>
      <c r="L4" s="37" t="s">
        <v>24</v>
      </c>
      <c r="M4" s="37" t="s">
        <v>127</v>
      </c>
      <c r="N4" s="40" t="s">
        <v>25</v>
      </c>
      <c r="P4" s="217" t="s">
        <v>29</v>
      </c>
      <c r="Q4" s="218"/>
      <c r="R4" s="6" t="s">
        <v>125</v>
      </c>
      <c r="S4" s="6" t="s">
        <v>126</v>
      </c>
    </row>
    <row r="5" spans="1:19">
      <c r="A5" s="7"/>
      <c r="B5" s="121"/>
      <c r="C5" s="36"/>
      <c r="D5" s="36"/>
      <c r="E5" s="36"/>
      <c r="F5" s="36"/>
      <c r="G5" s="36"/>
      <c r="H5" s="7"/>
      <c r="I5" s="7"/>
      <c r="J5" s="7"/>
      <c r="K5" s="7"/>
      <c r="L5" s="7"/>
      <c r="M5" s="7"/>
      <c r="N5" s="7"/>
      <c r="P5" s="211"/>
      <c r="Q5" s="212"/>
      <c r="R5" s="126" t="s">
        <v>137</v>
      </c>
      <c r="S5" s="127">
        <v>330.22</v>
      </c>
    </row>
    <row r="6" spans="1:19">
      <c r="A6" s="122">
        <f>50+INT((B6-1)/12)</f>
        <v>50</v>
      </c>
      <c r="B6" s="122">
        <v>1</v>
      </c>
      <c r="C6" s="9">
        <v>600</v>
      </c>
      <c r="D6" s="9">
        <f>C6*0.04</f>
        <v>24</v>
      </c>
      <c r="E6" s="9">
        <f>+C6-D6</f>
        <v>576</v>
      </c>
      <c r="F6" s="9">
        <v>7</v>
      </c>
      <c r="G6" s="9">
        <f>+H6/1000*0.06</f>
        <v>4.5</v>
      </c>
      <c r="H6" s="9">
        <v>75000</v>
      </c>
      <c r="I6" s="9">
        <f>(H6-N5-E6+F6+G6)/(1.04^(1/12))</f>
        <v>74192.61269228399</v>
      </c>
      <c r="J6" s="133">
        <f>VLOOKUP(A6,$P$22:$Q$42,2)/12</f>
        <v>0.28750000000000003</v>
      </c>
      <c r="K6" s="9">
        <f>+I6*J6/1000+G6+F6</f>
        <v>32.83037614903165</v>
      </c>
      <c r="L6" s="9">
        <f>+N5+E6-K6</f>
        <v>543.16962385096838</v>
      </c>
      <c r="M6" s="9">
        <f>L6*((((S6/S5)^12-0.0125)^(1/12))-1)</f>
        <v>22.188231551560769</v>
      </c>
      <c r="N6" s="9">
        <f>+L6+M6</f>
        <v>565.35785540252914</v>
      </c>
      <c r="P6" s="227" t="s">
        <v>30</v>
      </c>
      <c r="Q6" s="228"/>
      <c r="R6" s="126" t="s">
        <v>138</v>
      </c>
      <c r="S6" s="127">
        <v>343.93</v>
      </c>
    </row>
    <row r="7" spans="1:19">
      <c r="A7" s="122">
        <f t="shared" ref="A7:A70" si="0">50+INT((B7-1)/12)</f>
        <v>50</v>
      </c>
      <c r="B7" s="122">
        <f>+B6+1</f>
        <v>2</v>
      </c>
      <c r="C7" s="9">
        <v>0</v>
      </c>
      <c r="D7" s="9">
        <f t="shared" ref="D7:D17" si="1">C7*0.04</f>
        <v>0</v>
      </c>
      <c r="E7" s="9">
        <f t="shared" ref="E7:E65" si="2">+C7-D7</f>
        <v>0</v>
      </c>
      <c r="F7" s="9">
        <v>7</v>
      </c>
      <c r="G7" s="9">
        <f t="shared" ref="G7:G70" si="3">+H7/1000*0.06</f>
        <v>4.5</v>
      </c>
      <c r="H7" s="9">
        <v>75000</v>
      </c>
      <c r="I7" s="9">
        <f t="shared" ref="I7:I65" si="4">(H7-N6-E7+F7+G7)/(1.04^(1/12))</f>
        <v>74203.220110952985</v>
      </c>
      <c r="J7" s="133">
        <f t="shared" ref="J7:J70" si="5">VLOOKUP(A7,$P$22:$Q$42,2)/12</f>
        <v>0.28750000000000003</v>
      </c>
      <c r="K7" s="9">
        <f t="shared" ref="K7:K65" si="6">+I7*J7/1000+G7+F7</f>
        <v>32.833425781898981</v>
      </c>
      <c r="L7" s="9">
        <f t="shared" ref="L7:L65" si="7">+N6+E7-K7</f>
        <v>532.52442962063014</v>
      </c>
      <c r="M7" s="9">
        <f t="shared" ref="M7:M70" si="8">L7*((((S7/S6)^12-0.0125)^(1/12))-1)</f>
        <v>35.557113573741027</v>
      </c>
      <c r="N7" s="9">
        <f t="shared" ref="N7:N65" si="9">+L7+M7</f>
        <v>568.08154319437119</v>
      </c>
      <c r="P7" s="227" t="s">
        <v>130</v>
      </c>
      <c r="Q7" s="228"/>
      <c r="R7" s="126" t="s">
        <v>139</v>
      </c>
      <c r="S7" s="127">
        <v>367.07</v>
      </c>
    </row>
    <row r="8" spans="1:19">
      <c r="A8" s="122">
        <f t="shared" si="0"/>
        <v>50</v>
      </c>
      <c r="B8" s="122">
        <f t="shared" ref="B8:B66" si="10">+B7+1</f>
        <v>3</v>
      </c>
      <c r="C8" s="9">
        <v>0</v>
      </c>
      <c r="D8" s="9">
        <f t="shared" si="1"/>
        <v>0</v>
      </c>
      <c r="E8" s="9">
        <f t="shared" si="2"/>
        <v>0</v>
      </c>
      <c r="F8" s="9">
        <v>7</v>
      </c>
      <c r="G8" s="9">
        <f t="shared" si="3"/>
        <v>4.5</v>
      </c>
      <c r="H8" s="9">
        <v>75000</v>
      </c>
      <c r="I8" s="9">
        <f t="shared" si="4"/>
        <v>74200.505310710694</v>
      </c>
      <c r="J8" s="133">
        <f t="shared" si="5"/>
        <v>0.28750000000000003</v>
      </c>
      <c r="K8" s="9">
        <f t="shared" si="6"/>
        <v>32.832645276829325</v>
      </c>
      <c r="L8" s="9">
        <f t="shared" si="7"/>
        <v>535.24889791754185</v>
      </c>
      <c r="M8" s="9">
        <f t="shared" si="8"/>
        <v>11.444209579798846</v>
      </c>
      <c r="N8" s="9">
        <f t="shared" si="9"/>
        <v>546.69310749734075</v>
      </c>
      <c r="P8" s="209" t="s">
        <v>131</v>
      </c>
      <c r="Q8" s="210"/>
      <c r="R8" s="126" t="s">
        <v>140</v>
      </c>
      <c r="S8" s="127">
        <v>375.22</v>
      </c>
    </row>
    <row r="9" spans="1:19">
      <c r="A9" s="122">
        <f t="shared" si="0"/>
        <v>50</v>
      </c>
      <c r="B9" s="122">
        <f t="shared" si="10"/>
        <v>4</v>
      </c>
      <c r="C9" s="9">
        <f>+C6</f>
        <v>600</v>
      </c>
      <c r="D9" s="9">
        <f t="shared" si="1"/>
        <v>24</v>
      </c>
      <c r="E9" s="9">
        <f t="shared" si="2"/>
        <v>576</v>
      </c>
      <c r="F9" s="9">
        <v>7</v>
      </c>
      <c r="G9" s="9">
        <f t="shared" si="3"/>
        <v>4.5</v>
      </c>
      <c r="H9" s="9">
        <v>75000</v>
      </c>
      <c r="I9" s="9">
        <f t="shared" si="4"/>
        <v>73647.703475766451</v>
      </c>
      <c r="J9" s="133">
        <f t="shared" si="5"/>
        <v>0.28750000000000003</v>
      </c>
      <c r="K9" s="9">
        <f t="shared" si="6"/>
        <v>32.673714749282858</v>
      </c>
      <c r="L9" s="9">
        <f t="shared" si="7"/>
        <v>1090.019392748058</v>
      </c>
      <c r="M9" s="9">
        <f t="shared" si="8"/>
        <v>-0.7599720349215493</v>
      </c>
      <c r="N9" s="9">
        <f t="shared" si="9"/>
        <v>1089.2594207131365</v>
      </c>
      <c r="P9" s="223" t="s">
        <v>45</v>
      </c>
      <c r="Q9" s="224"/>
      <c r="R9" s="126" t="s">
        <v>141</v>
      </c>
      <c r="S9" s="127">
        <v>375.35</v>
      </c>
    </row>
    <row r="10" spans="1:19" ht="15.75" thickBot="1">
      <c r="A10" s="122">
        <f t="shared" si="0"/>
        <v>50</v>
      </c>
      <c r="B10" s="122">
        <f t="shared" si="10"/>
        <v>5</v>
      </c>
      <c r="C10" s="9">
        <f t="shared" ref="C10:C73" si="11">+C7</f>
        <v>0</v>
      </c>
      <c r="D10" s="9">
        <f t="shared" si="1"/>
        <v>0</v>
      </c>
      <c r="E10" s="9">
        <f t="shared" si="2"/>
        <v>0</v>
      </c>
      <c r="F10" s="9">
        <v>7</v>
      </c>
      <c r="G10" s="9">
        <f t="shared" si="3"/>
        <v>4.5</v>
      </c>
      <c r="H10" s="9">
        <v>75000</v>
      </c>
      <c r="I10" s="9">
        <f t="shared" si="4"/>
        <v>73681.028066512212</v>
      </c>
      <c r="J10" s="133">
        <f t="shared" si="5"/>
        <v>0.28750000000000003</v>
      </c>
      <c r="K10" s="9">
        <f t="shared" si="6"/>
        <v>32.683295569122265</v>
      </c>
      <c r="L10" s="9">
        <f t="shared" si="7"/>
        <v>1056.5761251440142</v>
      </c>
      <c r="M10" s="9">
        <f t="shared" si="8"/>
        <v>40.031454374586495</v>
      </c>
      <c r="N10" s="9">
        <f t="shared" si="9"/>
        <v>1096.6075795186007</v>
      </c>
      <c r="P10" s="225" t="s">
        <v>134</v>
      </c>
      <c r="Q10" s="226"/>
      <c r="R10" s="126" t="s">
        <v>142</v>
      </c>
      <c r="S10" s="127">
        <v>389.83</v>
      </c>
    </row>
    <row r="11" spans="1:19">
      <c r="A11" s="122">
        <f t="shared" si="0"/>
        <v>50</v>
      </c>
      <c r="B11" s="122">
        <f t="shared" si="10"/>
        <v>6</v>
      </c>
      <c r="C11" s="9">
        <f t="shared" si="11"/>
        <v>0</v>
      </c>
      <c r="D11" s="9">
        <f t="shared" si="1"/>
        <v>0</v>
      </c>
      <c r="E11" s="9">
        <f t="shared" si="2"/>
        <v>0</v>
      </c>
      <c r="F11" s="9">
        <v>7</v>
      </c>
      <c r="G11" s="9">
        <f t="shared" si="3"/>
        <v>4.5</v>
      </c>
      <c r="H11" s="9">
        <v>75000</v>
      </c>
      <c r="I11" s="9">
        <f t="shared" si="4"/>
        <v>73673.703885170573</v>
      </c>
      <c r="J11" s="133">
        <f t="shared" si="5"/>
        <v>0.28750000000000003</v>
      </c>
      <c r="K11" s="9">
        <f t="shared" si="6"/>
        <v>32.681189866986543</v>
      </c>
      <c r="L11" s="9">
        <f t="shared" si="7"/>
        <v>1063.926389651614</v>
      </c>
      <c r="M11" s="9">
        <f t="shared" si="8"/>
        <v>-52.87569133189384</v>
      </c>
      <c r="N11" s="9">
        <f t="shared" si="9"/>
        <v>1011.0506983197203</v>
      </c>
      <c r="P11" s="211"/>
      <c r="Q11" s="212"/>
      <c r="R11" s="126" t="s">
        <v>143</v>
      </c>
      <c r="S11" s="127">
        <v>371.16</v>
      </c>
    </row>
    <row r="12" spans="1:19">
      <c r="A12" s="122">
        <f t="shared" si="0"/>
        <v>50</v>
      </c>
      <c r="B12" s="122">
        <f t="shared" si="10"/>
        <v>7</v>
      </c>
      <c r="C12" s="9">
        <f t="shared" si="11"/>
        <v>600</v>
      </c>
      <c r="D12" s="9">
        <f t="shared" si="1"/>
        <v>24</v>
      </c>
      <c r="E12" s="9">
        <f t="shared" si="2"/>
        <v>576</v>
      </c>
      <c r="F12" s="9">
        <v>7</v>
      </c>
      <c r="G12" s="9">
        <f t="shared" si="3"/>
        <v>4.5</v>
      </c>
      <c r="H12" s="9">
        <v>75000</v>
      </c>
      <c r="I12" s="9">
        <f t="shared" si="4"/>
        <v>73184.861110408427</v>
      </c>
      <c r="J12" s="133">
        <f t="shared" si="5"/>
        <v>0.28750000000000003</v>
      </c>
      <c r="K12" s="9">
        <f t="shared" si="6"/>
        <v>32.540647569242424</v>
      </c>
      <c r="L12" s="9">
        <f t="shared" si="7"/>
        <v>1554.5100507504776</v>
      </c>
      <c r="M12" s="9">
        <f t="shared" si="8"/>
        <v>68.731650961085833</v>
      </c>
      <c r="N12" s="9">
        <f t="shared" si="9"/>
        <v>1623.2417017115633</v>
      </c>
      <c r="P12" s="209" t="s">
        <v>122</v>
      </c>
      <c r="Q12" s="210"/>
      <c r="R12" s="126" t="s">
        <v>144</v>
      </c>
      <c r="S12" s="127">
        <v>387.81</v>
      </c>
    </row>
    <row r="13" spans="1:19">
      <c r="A13" s="122">
        <f t="shared" si="0"/>
        <v>50</v>
      </c>
      <c r="B13" s="122">
        <f t="shared" si="10"/>
        <v>8</v>
      </c>
      <c r="C13" s="9">
        <f t="shared" si="11"/>
        <v>0</v>
      </c>
      <c r="D13" s="9">
        <f t="shared" si="1"/>
        <v>0</v>
      </c>
      <c r="E13" s="9">
        <f t="shared" si="2"/>
        <v>0</v>
      </c>
      <c r="F13" s="9">
        <v>7</v>
      </c>
      <c r="G13" s="9">
        <f t="shared" si="3"/>
        <v>4.5</v>
      </c>
      <c r="H13" s="9">
        <v>75000</v>
      </c>
      <c r="I13" s="9">
        <f t="shared" si="4"/>
        <v>73148.788200337352</v>
      </c>
      <c r="J13" s="133">
        <f t="shared" si="5"/>
        <v>0.28750000000000003</v>
      </c>
      <c r="K13" s="9">
        <f t="shared" si="6"/>
        <v>32.530276607596988</v>
      </c>
      <c r="L13" s="9">
        <f t="shared" si="7"/>
        <v>1590.7114251039663</v>
      </c>
      <c r="M13" s="9">
        <f t="shared" si="8"/>
        <v>29.91174481870155</v>
      </c>
      <c r="N13" s="9">
        <f t="shared" si="9"/>
        <v>1620.6231699226678</v>
      </c>
      <c r="P13" s="42" t="s">
        <v>132</v>
      </c>
      <c r="Q13" s="80"/>
      <c r="R13" s="126" t="s">
        <v>145</v>
      </c>
      <c r="S13" s="127">
        <v>395.43</v>
      </c>
    </row>
    <row r="14" spans="1:19">
      <c r="A14" s="122">
        <f t="shared" si="0"/>
        <v>50</v>
      </c>
      <c r="B14" s="122">
        <f t="shared" si="10"/>
        <v>9</v>
      </c>
      <c r="C14" s="9">
        <f t="shared" si="11"/>
        <v>0</v>
      </c>
      <c r="D14" s="9">
        <f t="shared" si="1"/>
        <v>0</v>
      </c>
      <c r="E14" s="9">
        <f t="shared" si="2"/>
        <v>0</v>
      </c>
      <c r="F14" s="9">
        <v>7</v>
      </c>
      <c r="G14" s="9">
        <f t="shared" si="3"/>
        <v>4.5</v>
      </c>
      <c r="H14" s="9">
        <v>75000</v>
      </c>
      <c r="I14" s="9">
        <f t="shared" si="4"/>
        <v>73151.398187706771</v>
      </c>
      <c r="J14" s="133">
        <f t="shared" si="5"/>
        <v>0.28750000000000003</v>
      </c>
      <c r="K14" s="9">
        <f t="shared" si="6"/>
        <v>32.531026978965699</v>
      </c>
      <c r="L14" s="9">
        <f t="shared" si="7"/>
        <v>1588.0921429437021</v>
      </c>
      <c r="M14" s="9">
        <f t="shared" si="8"/>
        <v>-32.4631073537738</v>
      </c>
      <c r="N14" s="9">
        <f t="shared" si="9"/>
        <v>1555.6290355899284</v>
      </c>
      <c r="P14" s="42" t="s">
        <v>135</v>
      </c>
      <c r="Q14" s="80"/>
      <c r="R14" s="126" t="s">
        <v>146</v>
      </c>
      <c r="S14" s="127">
        <v>387.86</v>
      </c>
    </row>
    <row r="15" spans="1:19">
      <c r="A15" s="122">
        <f t="shared" si="0"/>
        <v>50</v>
      </c>
      <c r="B15" s="122">
        <f t="shared" si="10"/>
        <v>10</v>
      </c>
      <c r="C15" s="9">
        <f t="shared" si="11"/>
        <v>600</v>
      </c>
      <c r="D15" s="9">
        <f t="shared" si="1"/>
        <v>24</v>
      </c>
      <c r="E15" s="9">
        <f t="shared" si="2"/>
        <v>576</v>
      </c>
      <c r="F15" s="9">
        <v>7</v>
      </c>
      <c r="G15" s="9">
        <f t="shared" si="3"/>
        <v>4.5</v>
      </c>
      <c r="H15" s="9">
        <v>75000</v>
      </c>
      <c r="I15" s="9">
        <f t="shared" si="4"/>
        <v>72642.059763501427</v>
      </c>
      <c r="J15" s="133">
        <f t="shared" si="5"/>
        <v>0.28750000000000003</v>
      </c>
      <c r="K15" s="9">
        <f t="shared" si="6"/>
        <v>32.384592182006656</v>
      </c>
      <c r="L15" s="9">
        <f t="shared" si="7"/>
        <v>2099.2444434079216</v>
      </c>
      <c r="M15" s="9">
        <f t="shared" si="8"/>
        <v>22.966579459915071</v>
      </c>
      <c r="N15" s="9">
        <f t="shared" si="9"/>
        <v>2122.2110228678366</v>
      </c>
      <c r="P15" s="209" t="s">
        <v>133</v>
      </c>
      <c r="Q15" s="210"/>
      <c r="R15" s="126" t="s">
        <v>147</v>
      </c>
      <c r="S15" s="127">
        <v>392.46</v>
      </c>
    </row>
    <row r="16" spans="1:19" ht="15.75" thickBot="1">
      <c r="A16" s="122">
        <f t="shared" si="0"/>
        <v>50</v>
      </c>
      <c r="B16" s="122">
        <f t="shared" si="10"/>
        <v>11</v>
      </c>
      <c r="C16" s="9">
        <f t="shared" si="11"/>
        <v>0</v>
      </c>
      <c r="D16" s="9">
        <f t="shared" si="1"/>
        <v>0</v>
      </c>
      <c r="E16" s="9">
        <f t="shared" si="2"/>
        <v>0</v>
      </c>
      <c r="F16" s="9">
        <v>7</v>
      </c>
      <c r="G16" s="9">
        <f t="shared" si="3"/>
        <v>4.5</v>
      </c>
      <c r="H16" s="9">
        <v>75000</v>
      </c>
      <c r="I16" s="9">
        <f t="shared" si="4"/>
        <v>72651.447044707587</v>
      </c>
      <c r="J16" s="133">
        <f t="shared" si="5"/>
        <v>0.28750000000000003</v>
      </c>
      <c r="K16" s="9">
        <f t="shared" si="6"/>
        <v>32.387291025353434</v>
      </c>
      <c r="L16" s="9">
        <f t="shared" si="7"/>
        <v>2089.8237318424831</v>
      </c>
      <c r="M16" s="9">
        <f t="shared" si="8"/>
        <v>-95.405543503437983</v>
      </c>
      <c r="N16" s="9">
        <f t="shared" si="9"/>
        <v>1994.4181883390452</v>
      </c>
      <c r="P16" s="221"/>
      <c r="Q16" s="222"/>
      <c r="R16" s="126" t="s">
        <v>148</v>
      </c>
      <c r="S16" s="127">
        <v>375.22</v>
      </c>
    </row>
    <row r="17" spans="1:19">
      <c r="A17" s="123">
        <f t="shared" si="0"/>
        <v>50</v>
      </c>
      <c r="B17" s="123">
        <f t="shared" si="10"/>
        <v>12</v>
      </c>
      <c r="C17" s="10">
        <f t="shared" si="11"/>
        <v>0</v>
      </c>
      <c r="D17" s="10">
        <f t="shared" si="1"/>
        <v>0</v>
      </c>
      <c r="E17" s="10">
        <f t="shared" si="2"/>
        <v>0</v>
      </c>
      <c r="F17" s="10">
        <v>7</v>
      </c>
      <c r="G17" s="10">
        <f t="shared" si="3"/>
        <v>4.5</v>
      </c>
      <c r="H17" s="10">
        <v>75000</v>
      </c>
      <c r="I17" s="10">
        <f t="shared" si="4"/>
        <v>72778.822883884379</v>
      </c>
      <c r="J17" s="134">
        <f t="shared" si="5"/>
        <v>0.28750000000000003</v>
      </c>
      <c r="K17" s="10">
        <f t="shared" si="6"/>
        <v>32.423911579116762</v>
      </c>
      <c r="L17" s="10">
        <f t="shared" si="7"/>
        <v>1961.9942767599284</v>
      </c>
      <c r="M17" s="10">
        <f t="shared" si="8"/>
        <v>218.29540016173206</v>
      </c>
      <c r="N17" s="10">
        <f t="shared" si="9"/>
        <v>2180.2896769216604</v>
      </c>
      <c r="P17" s="215" t="s">
        <v>38</v>
      </c>
      <c r="Q17" s="216"/>
      <c r="R17" s="126" t="s">
        <v>149</v>
      </c>
      <c r="S17" s="127">
        <v>417.09</v>
      </c>
    </row>
    <row r="18" spans="1:19">
      <c r="A18" s="122">
        <f t="shared" si="0"/>
        <v>51</v>
      </c>
      <c r="B18" s="122">
        <f t="shared" si="10"/>
        <v>13</v>
      </c>
      <c r="C18" s="9">
        <f t="shared" si="11"/>
        <v>600</v>
      </c>
      <c r="D18" s="9">
        <f>C18*0.04</f>
        <v>24</v>
      </c>
      <c r="E18" s="9">
        <f t="shared" si="2"/>
        <v>576</v>
      </c>
      <c r="F18" s="9">
        <v>7</v>
      </c>
      <c r="G18" s="9">
        <f t="shared" si="3"/>
        <v>4.5</v>
      </c>
      <c r="H18" s="9">
        <v>75000</v>
      </c>
      <c r="I18" s="9">
        <f t="shared" si="4"/>
        <v>72019.437425686279</v>
      </c>
      <c r="J18" s="133">
        <f t="shared" si="5"/>
        <v>0.31416666666666665</v>
      </c>
      <c r="K18" s="9">
        <f t="shared" si="6"/>
        <v>34.126106591236436</v>
      </c>
      <c r="L18" s="9">
        <f t="shared" si="7"/>
        <v>2722.1635703304241</v>
      </c>
      <c r="M18" s="9">
        <f t="shared" si="8"/>
        <v>-57.733785423250154</v>
      </c>
      <c r="N18" s="9">
        <f t="shared" si="9"/>
        <v>2664.4297849071741</v>
      </c>
      <c r="P18" s="79" t="s">
        <v>37</v>
      </c>
      <c r="Q18" s="80"/>
      <c r="R18" s="126" t="s">
        <v>150</v>
      </c>
      <c r="S18" s="127">
        <v>408.79</v>
      </c>
    </row>
    <row r="19" spans="1:19">
      <c r="A19" s="122">
        <f t="shared" si="0"/>
        <v>51</v>
      </c>
      <c r="B19" s="122">
        <f t="shared" si="10"/>
        <v>14</v>
      </c>
      <c r="C19" s="9">
        <f t="shared" si="11"/>
        <v>0</v>
      </c>
      <c r="D19" s="9">
        <f t="shared" ref="D19:D82" si="12">C19*0.04</f>
        <v>0</v>
      </c>
      <c r="E19" s="9">
        <f t="shared" si="2"/>
        <v>0</v>
      </c>
      <c r="F19" s="9">
        <v>7</v>
      </c>
      <c r="G19" s="9">
        <f t="shared" si="3"/>
        <v>4.5</v>
      </c>
      <c r="H19" s="9">
        <v>75000</v>
      </c>
      <c r="I19" s="9">
        <f t="shared" si="4"/>
        <v>72110.997573602071</v>
      </c>
      <c r="J19" s="133">
        <f t="shared" si="5"/>
        <v>0.31416666666666665</v>
      </c>
      <c r="K19" s="9">
        <f t="shared" si="6"/>
        <v>34.15487173770665</v>
      </c>
      <c r="L19" s="9">
        <f t="shared" si="7"/>
        <v>2630.2749131694673</v>
      </c>
      <c r="M19" s="9">
        <f t="shared" si="8"/>
        <v>22.677907099323214</v>
      </c>
      <c r="N19" s="9">
        <f t="shared" si="9"/>
        <v>2652.9528202687907</v>
      </c>
      <c r="P19" s="79" t="s">
        <v>39</v>
      </c>
      <c r="Q19" s="80"/>
      <c r="R19" s="126" t="s">
        <v>151</v>
      </c>
      <c r="S19" s="127">
        <v>412.7</v>
      </c>
    </row>
    <row r="20" spans="1:19">
      <c r="A20" s="122">
        <f t="shared" si="0"/>
        <v>51</v>
      </c>
      <c r="B20" s="122">
        <f t="shared" si="10"/>
        <v>15</v>
      </c>
      <c r="C20" s="9">
        <f t="shared" si="11"/>
        <v>0</v>
      </c>
      <c r="D20" s="9">
        <f t="shared" si="12"/>
        <v>0</v>
      </c>
      <c r="E20" s="9">
        <f t="shared" si="2"/>
        <v>0</v>
      </c>
      <c r="F20" s="9">
        <v>7</v>
      </c>
      <c r="G20" s="9">
        <f t="shared" si="3"/>
        <v>4.5</v>
      </c>
      <c r="H20" s="9">
        <v>75000</v>
      </c>
      <c r="I20" s="9">
        <f t="shared" si="4"/>
        <v>72122.437088246283</v>
      </c>
      <c r="J20" s="133">
        <f t="shared" si="5"/>
        <v>0.31416666666666665</v>
      </c>
      <c r="K20" s="9">
        <f t="shared" si="6"/>
        <v>34.158465651890708</v>
      </c>
      <c r="L20" s="9">
        <f t="shared" si="7"/>
        <v>2618.7943546168999</v>
      </c>
      <c r="M20" s="9">
        <f t="shared" si="8"/>
        <v>-60.676951168248365</v>
      </c>
      <c r="N20" s="9">
        <f t="shared" si="9"/>
        <v>2558.1174034486517</v>
      </c>
      <c r="P20" s="79" t="s">
        <v>136</v>
      </c>
      <c r="Q20" s="80"/>
      <c r="R20" s="126" t="s">
        <v>152</v>
      </c>
      <c r="S20" s="127">
        <v>403.69</v>
      </c>
    </row>
    <row r="21" spans="1:19">
      <c r="A21" s="122">
        <f t="shared" si="0"/>
        <v>51</v>
      </c>
      <c r="B21" s="122">
        <f t="shared" si="10"/>
        <v>16</v>
      </c>
      <c r="C21" s="9">
        <f t="shared" si="11"/>
        <v>600</v>
      </c>
      <c r="D21" s="9">
        <f t="shared" si="12"/>
        <v>24</v>
      </c>
      <c r="E21" s="9">
        <f t="shared" si="2"/>
        <v>576</v>
      </c>
      <c r="F21" s="9">
        <v>7</v>
      </c>
      <c r="G21" s="9">
        <f t="shared" si="3"/>
        <v>4.5</v>
      </c>
      <c r="H21" s="9">
        <v>75000</v>
      </c>
      <c r="I21" s="9">
        <f t="shared" si="4"/>
        <v>71642.842572711248</v>
      </c>
      <c r="J21" s="133">
        <f t="shared" si="5"/>
        <v>0.31416666666666665</v>
      </c>
      <c r="K21" s="9">
        <f t="shared" si="6"/>
        <v>34.007793041593445</v>
      </c>
      <c r="L21" s="9">
        <f t="shared" si="7"/>
        <v>3100.1096104070584</v>
      </c>
      <c r="M21" s="9">
        <f t="shared" si="8"/>
        <v>84.074458879962776</v>
      </c>
      <c r="N21" s="9">
        <f t="shared" si="9"/>
        <v>3184.184069287021</v>
      </c>
      <c r="P21" s="81"/>
      <c r="Q21" s="82"/>
      <c r="R21" s="126" t="s">
        <v>153</v>
      </c>
      <c r="S21" s="127">
        <v>414.95</v>
      </c>
    </row>
    <row r="22" spans="1:19">
      <c r="A22" s="122">
        <f t="shared" si="0"/>
        <v>51</v>
      </c>
      <c r="B22" s="122">
        <f t="shared" si="10"/>
        <v>17</v>
      </c>
      <c r="C22" s="9">
        <f t="shared" si="11"/>
        <v>0</v>
      </c>
      <c r="D22" s="9">
        <f t="shared" si="12"/>
        <v>0</v>
      </c>
      <c r="E22" s="9">
        <f t="shared" si="2"/>
        <v>0</v>
      </c>
      <c r="F22" s="9">
        <v>7</v>
      </c>
      <c r="G22" s="9">
        <f t="shared" si="3"/>
        <v>4.5</v>
      </c>
      <c r="H22" s="9">
        <v>75000</v>
      </c>
      <c r="I22" s="9">
        <f t="shared" si="4"/>
        <v>71592.939277276411</v>
      </c>
      <c r="J22" s="133">
        <f t="shared" si="5"/>
        <v>0.31416666666666665</v>
      </c>
      <c r="K22" s="9">
        <f t="shared" si="6"/>
        <v>33.992115089611005</v>
      </c>
      <c r="L22" s="9">
        <f t="shared" si="7"/>
        <v>3150.1919541974098</v>
      </c>
      <c r="M22" s="9">
        <f t="shared" si="8"/>
        <v>-0.22869385211924639</v>
      </c>
      <c r="N22" s="9">
        <f t="shared" si="9"/>
        <v>3149.9632603452906</v>
      </c>
      <c r="P22" s="54" t="s">
        <v>4</v>
      </c>
      <c r="Q22" s="55" t="s">
        <v>42</v>
      </c>
      <c r="R22" s="126" t="s">
        <v>154</v>
      </c>
      <c r="S22" s="127">
        <v>415.35</v>
      </c>
    </row>
    <row r="23" spans="1:19">
      <c r="A23" s="122">
        <f t="shared" si="0"/>
        <v>51</v>
      </c>
      <c r="B23" s="122">
        <f t="shared" si="10"/>
        <v>18</v>
      </c>
      <c r="C23" s="9">
        <f t="shared" si="11"/>
        <v>0</v>
      </c>
      <c r="D23" s="9">
        <f t="shared" si="12"/>
        <v>0</v>
      </c>
      <c r="E23" s="9">
        <f t="shared" si="2"/>
        <v>0</v>
      </c>
      <c r="F23" s="9">
        <v>7</v>
      </c>
      <c r="G23" s="9">
        <f t="shared" si="3"/>
        <v>4.5</v>
      </c>
      <c r="H23" s="9">
        <v>75000</v>
      </c>
      <c r="I23" s="9">
        <f t="shared" si="4"/>
        <v>71627.048421754924</v>
      </c>
      <c r="J23" s="133">
        <f t="shared" si="5"/>
        <v>0.31416666666666665</v>
      </c>
      <c r="K23" s="9">
        <f t="shared" si="6"/>
        <v>34.002831045834668</v>
      </c>
      <c r="L23" s="9">
        <f t="shared" si="7"/>
        <v>3115.9604292994559</v>
      </c>
      <c r="M23" s="9">
        <f t="shared" si="8"/>
        <v>-58.052883499060499</v>
      </c>
      <c r="N23" s="9">
        <f t="shared" si="9"/>
        <v>3057.9075458003954</v>
      </c>
      <c r="P23" s="51">
        <v>50</v>
      </c>
      <c r="Q23" s="53">
        <v>3.45</v>
      </c>
      <c r="R23" s="126" t="s">
        <v>155</v>
      </c>
      <c r="S23" s="127">
        <v>408.14</v>
      </c>
    </row>
    <row r="24" spans="1:19">
      <c r="A24" s="122">
        <f t="shared" si="0"/>
        <v>51</v>
      </c>
      <c r="B24" s="122">
        <f t="shared" si="10"/>
        <v>19</v>
      </c>
      <c r="C24" s="9">
        <f t="shared" si="11"/>
        <v>600</v>
      </c>
      <c r="D24" s="9">
        <f t="shared" si="12"/>
        <v>24</v>
      </c>
      <c r="E24" s="9">
        <f t="shared" si="2"/>
        <v>576</v>
      </c>
      <c r="F24" s="9">
        <v>7</v>
      </c>
      <c r="G24" s="9">
        <f t="shared" si="3"/>
        <v>4.5</v>
      </c>
      <c r="H24" s="9">
        <v>75000</v>
      </c>
      <c r="I24" s="9">
        <f t="shared" si="4"/>
        <v>71144.683274272684</v>
      </c>
      <c r="J24" s="133">
        <f t="shared" si="5"/>
        <v>0.31416666666666665</v>
      </c>
      <c r="K24" s="9">
        <f t="shared" si="6"/>
        <v>33.851287995334005</v>
      </c>
      <c r="L24" s="9">
        <f t="shared" si="7"/>
        <v>3600.0562578050613</v>
      </c>
      <c r="M24" s="9">
        <f t="shared" si="8"/>
        <v>139.28665088372261</v>
      </c>
      <c r="N24" s="9">
        <f t="shared" si="9"/>
        <v>3739.3429086887841</v>
      </c>
      <c r="P24" s="51">
        <f>+P23+1</f>
        <v>51</v>
      </c>
      <c r="Q24" s="53">
        <v>3.77</v>
      </c>
      <c r="R24" s="126" t="s">
        <v>156</v>
      </c>
      <c r="S24" s="127">
        <v>424.21</v>
      </c>
    </row>
    <row r="25" spans="1:19">
      <c r="A25" s="122">
        <f t="shared" si="0"/>
        <v>51</v>
      </c>
      <c r="B25" s="122">
        <f t="shared" si="10"/>
        <v>20</v>
      </c>
      <c r="C25" s="9">
        <f t="shared" si="11"/>
        <v>0</v>
      </c>
      <c r="D25" s="9">
        <f t="shared" si="12"/>
        <v>0</v>
      </c>
      <c r="E25" s="9">
        <f t="shared" si="2"/>
        <v>0</v>
      </c>
      <c r="F25" s="9">
        <v>7</v>
      </c>
      <c r="G25" s="9">
        <f t="shared" si="3"/>
        <v>4.5</v>
      </c>
      <c r="H25" s="9">
        <v>75000</v>
      </c>
      <c r="I25" s="9">
        <f t="shared" si="4"/>
        <v>71039.591953023439</v>
      </c>
      <c r="J25" s="133">
        <f t="shared" si="5"/>
        <v>0.31416666666666665</v>
      </c>
      <c r="K25" s="9">
        <f t="shared" si="6"/>
        <v>33.81827180524153</v>
      </c>
      <c r="L25" s="9">
        <f t="shared" si="7"/>
        <v>3705.5246368835424</v>
      </c>
      <c r="M25" s="9">
        <f t="shared" si="8"/>
        <v>-94.004769977077245</v>
      </c>
      <c r="N25" s="9">
        <f t="shared" si="9"/>
        <v>3611.5198669064653</v>
      </c>
      <c r="P25" s="51">
        <f t="shared" ref="P25:P41" si="13">+P24+1</f>
        <v>52</v>
      </c>
      <c r="Q25" s="53">
        <v>4.16</v>
      </c>
      <c r="R25" s="126" t="s">
        <v>157</v>
      </c>
      <c r="S25" s="127">
        <v>414.03</v>
      </c>
    </row>
    <row r="26" spans="1:19">
      <c r="A26" s="122">
        <f t="shared" si="0"/>
        <v>51</v>
      </c>
      <c r="B26" s="122">
        <f t="shared" si="10"/>
        <v>21</v>
      </c>
      <c r="C26" s="9">
        <f t="shared" si="11"/>
        <v>0</v>
      </c>
      <c r="D26" s="9">
        <f t="shared" si="12"/>
        <v>0</v>
      </c>
      <c r="E26" s="9">
        <f t="shared" si="2"/>
        <v>0</v>
      </c>
      <c r="F26" s="9">
        <v>7</v>
      </c>
      <c r="G26" s="9">
        <f t="shared" si="3"/>
        <v>4.5</v>
      </c>
      <c r="H26" s="9">
        <v>75000</v>
      </c>
      <c r="I26" s="9">
        <f t="shared" si="4"/>
        <v>71166.997900885734</v>
      </c>
      <c r="J26" s="133">
        <f t="shared" si="5"/>
        <v>0.31416666666666665</v>
      </c>
      <c r="K26" s="9">
        <f t="shared" si="6"/>
        <v>33.858298507194931</v>
      </c>
      <c r="L26" s="9">
        <f t="shared" si="7"/>
        <v>3577.6615683992704</v>
      </c>
      <c r="M26" s="9">
        <f t="shared" si="8"/>
        <v>29.18630132937502</v>
      </c>
      <c r="N26" s="9">
        <f t="shared" si="9"/>
        <v>3606.8478697286455</v>
      </c>
      <c r="P26" s="51">
        <f t="shared" si="13"/>
        <v>53</v>
      </c>
      <c r="Q26" s="53">
        <v>4.6100000000000003</v>
      </c>
      <c r="R26" s="126" t="s">
        <v>158</v>
      </c>
      <c r="S26" s="127">
        <v>417.8</v>
      </c>
    </row>
    <row r="27" spans="1:19">
      <c r="A27" s="122">
        <f t="shared" si="0"/>
        <v>51</v>
      </c>
      <c r="B27" s="122">
        <f t="shared" si="10"/>
        <v>22</v>
      </c>
      <c r="C27" s="9">
        <f t="shared" si="11"/>
        <v>600</v>
      </c>
      <c r="D27" s="9">
        <f t="shared" si="12"/>
        <v>24</v>
      </c>
      <c r="E27" s="9">
        <f t="shared" si="2"/>
        <v>576</v>
      </c>
      <c r="F27" s="9">
        <v>7</v>
      </c>
      <c r="G27" s="9">
        <f t="shared" si="3"/>
        <v>4.5</v>
      </c>
      <c r="H27" s="9">
        <v>75000</v>
      </c>
      <c r="I27" s="9">
        <f t="shared" si="4"/>
        <v>70597.534174120388</v>
      </c>
      <c r="J27" s="133">
        <f t="shared" si="5"/>
        <v>0.31416666666666665</v>
      </c>
      <c r="K27" s="9">
        <f t="shared" si="6"/>
        <v>33.679391986369488</v>
      </c>
      <c r="L27" s="9">
        <f t="shared" si="7"/>
        <v>4149.1684777422761</v>
      </c>
      <c r="M27" s="9">
        <f t="shared" si="8"/>
        <v>4.4923286362657242</v>
      </c>
      <c r="N27" s="9">
        <f t="shared" si="9"/>
        <v>4153.6608063785416</v>
      </c>
      <c r="P27" s="51">
        <f t="shared" si="13"/>
        <v>54</v>
      </c>
      <c r="Q27" s="53">
        <v>5.18</v>
      </c>
      <c r="R27" s="126" t="s">
        <v>159</v>
      </c>
      <c r="S27" s="127">
        <v>418.68</v>
      </c>
    </row>
    <row r="28" spans="1:19">
      <c r="A28" s="122">
        <f t="shared" si="0"/>
        <v>51</v>
      </c>
      <c r="B28" s="122">
        <f t="shared" si="10"/>
        <v>23</v>
      </c>
      <c r="C28" s="9">
        <f t="shared" si="11"/>
        <v>0</v>
      </c>
      <c r="D28" s="9">
        <f t="shared" si="12"/>
        <v>0</v>
      </c>
      <c r="E28" s="9">
        <f t="shared" si="2"/>
        <v>0</v>
      </c>
      <c r="F28" s="9">
        <v>7</v>
      </c>
      <c r="G28" s="9">
        <f t="shared" si="3"/>
        <v>4.5</v>
      </c>
      <c r="H28" s="9">
        <v>75000</v>
      </c>
      <c r="I28" s="9">
        <f t="shared" si="4"/>
        <v>70626.625998407995</v>
      </c>
      <c r="J28" s="133">
        <f t="shared" si="5"/>
        <v>0.31416666666666665</v>
      </c>
      <c r="K28" s="9">
        <f t="shared" si="6"/>
        <v>33.688531667833175</v>
      </c>
      <c r="L28" s="9">
        <f t="shared" si="7"/>
        <v>4119.972274710708</v>
      </c>
      <c r="M28" s="9">
        <f t="shared" si="8"/>
        <v>121.57350303324699</v>
      </c>
      <c r="N28" s="9">
        <f t="shared" si="9"/>
        <v>4241.5457777439551</v>
      </c>
      <c r="P28" s="51">
        <f t="shared" si="13"/>
        <v>55</v>
      </c>
      <c r="Q28" s="53">
        <v>5.82</v>
      </c>
      <c r="R28" s="126" t="s">
        <v>160</v>
      </c>
      <c r="S28" s="127">
        <v>431.35</v>
      </c>
    </row>
    <row r="29" spans="1:19">
      <c r="A29" s="123">
        <f t="shared" si="0"/>
        <v>51</v>
      </c>
      <c r="B29" s="123">
        <f t="shared" si="10"/>
        <v>24</v>
      </c>
      <c r="C29" s="10">
        <f t="shared" si="11"/>
        <v>0</v>
      </c>
      <c r="D29" s="10">
        <f t="shared" si="12"/>
        <v>0</v>
      </c>
      <c r="E29" s="10">
        <f t="shared" si="2"/>
        <v>0</v>
      </c>
      <c r="F29" s="10">
        <v>7</v>
      </c>
      <c r="G29" s="10">
        <f t="shared" si="3"/>
        <v>4.5</v>
      </c>
      <c r="H29" s="10">
        <v>75000</v>
      </c>
      <c r="I29" s="10">
        <f t="shared" si="4"/>
        <v>70539.027800747106</v>
      </c>
      <c r="J29" s="134">
        <f t="shared" si="5"/>
        <v>0.31416666666666665</v>
      </c>
      <c r="K29" s="10">
        <f t="shared" si="6"/>
        <v>33.661011234068042</v>
      </c>
      <c r="L29" s="10">
        <f t="shared" si="7"/>
        <v>4207.8847665098874</v>
      </c>
      <c r="M29" s="10">
        <f t="shared" si="8"/>
        <v>38.588225423746479</v>
      </c>
      <c r="N29" s="10">
        <f t="shared" si="9"/>
        <v>4246.4729919336341</v>
      </c>
      <c r="P29" s="51">
        <f t="shared" si="13"/>
        <v>56</v>
      </c>
      <c r="Q29" s="53">
        <v>6.48</v>
      </c>
      <c r="R29" s="126" t="s">
        <v>161</v>
      </c>
      <c r="S29" s="127">
        <v>435.71</v>
      </c>
    </row>
    <row r="30" spans="1:19">
      <c r="A30" s="122">
        <f t="shared" si="0"/>
        <v>52</v>
      </c>
      <c r="B30" s="122">
        <f t="shared" si="10"/>
        <v>25</v>
      </c>
      <c r="C30" s="9">
        <f t="shared" si="11"/>
        <v>600</v>
      </c>
      <c r="D30" s="9">
        <f t="shared" si="12"/>
        <v>24</v>
      </c>
      <c r="E30" s="9">
        <f t="shared" si="2"/>
        <v>576</v>
      </c>
      <c r="F30" s="9">
        <v>7</v>
      </c>
      <c r="G30" s="9">
        <f t="shared" si="3"/>
        <v>4.5</v>
      </c>
      <c r="H30" s="9">
        <v>75000</v>
      </c>
      <c r="I30" s="9">
        <f t="shared" si="4"/>
        <v>69959.996185391763</v>
      </c>
      <c r="J30" s="133">
        <f t="shared" si="5"/>
        <v>0.34666666666666668</v>
      </c>
      <c r="K30" s="9">
        <f t="shared" si="6"/>
        <v>35.752798677602478</v>
      </c>
      <c r="L30" s="9">
        <f t="shared" si="7"/>
        <v>4786.720193256032</v>
      </c>
      <c r="M30" s="9">
        <f t="shared" si="8"/>
        <v>29.087043263845818</v>
      </c>
      <c r="N30" s="9">
        <f t="shared" si="9"/>
        <v>4815.8072365198777</v>
      </c>
      <c r="P30" s="51">
        <f t="shared" si="13"/>
        <v>57</v>
      </c>
      <c r="Q30" s="53">
        <v>7.12</v>
      </c>
      <c r="R30" s="126" t="s">
        <v>162</v>
      </c>
      <c r="S30" s="127">
        <v>438.78</v>
      </c>
    </row>
    <row r="31" spans="1:19">
      <c r="A31" s="122">
        <f t="shared" si="0"/>
        <v>52</v>
      </c>
      <c r="B31" s="122">
        <f t="shared" si="10"/>
        <v>26</v>
      </c>
      <c r="C31" s="9">
        <f t="shared" si="11"/>
        <v>0</v>
      </c>
      <c r="D31" s="9">
        <f t="shared" si="12"/>
        <v>0</v>
      </c>
      <c r="E31" s="9">
        <f t="shared" si="2"/>
        <v>0</v>
      </c>
      <c r="F31" s="9">
        <v>7</v>
      </c>
      <c r="G31" s="9">
        <f t="shared" si="3"/>
        <v>4.5</v>
      </c>
      <c r="H31" s="9">
        <v>75000</v>
      </c>
      <c r="I31" s="9">
        <f t="shared" si="4"/>
        <v>69966.640190063117</v>
      </c>
      <c r="J31" s="133">
        <f t="shared" si="5"/>
        <v>0.34666666666666668</v>
      </c>
      <c r="K31" s="9">
        <f t="shared" si="6"/>
        <v>35.75510193255522</v>
      </c>
      <c r="L31" s="9">
        <f t="shared" si="7"/>
        <v>4780.0521345873221</v>
      </c>
      <c r="M31" s="9">
        <f t="shared" si="8"/>
        <v>45.650063170642127</v>
      </c>
      <c r="N31" s="9">
        <f t="shared" si="9"/>
        <v>4825.7021977579643</v>
      </c>
      <c r="P31" s="51">
        <f t="shared" si="13"/>
        <v>58</v>
      </c>
      <c r="Q31" s="53">
        <v>7.76</v>
      </c>
      <c r="R31" s="126" t="s">
        <v>163</v>
      </c>
      <c r="S31" s="127">
        <v>443.38</v>
      </c>
    </row>
    <row r="32" spans="1:19">
      <c r="A32" s="122">
        <f t="shared" si="0"/>
        <v>52</v>
      </c>
      <c r="B32" s="122">
        <f t="shared" si="10"/>
        <v>27</v>
      </c>
      <c r="C32" s="9">
        <f t="shared" si="11"/>
        <v>0</v>
      </c>
      <c r="D32" s="9">
        <f t="shared" si="12"/>
        <v>0</v>
      </c>
      <c r="E32" s="9">
        <f t="shared" si="2"/>
        <v>0</v>
      </c>
      <c r="F32" s="9">
        <v>7</v>
      </c>
      <c r="G32" s="9">
        <f t="shared" si="3"/>
        <v>4.5</v>
      </c>
      <c r="H32" s="9">
        <v>75000</v>
      </c>
      <c r="I32" s="9">
        <f t="shared" si="4"/>
        <v>69956.777516651346</v>
      </c>
      <c r="J32" s="133">
        <f t="shared" si="5"/>
        <v>0.34666666666666668</v>
      </c>
      <c r="K32" s="9">
        <f t="shared" si="6"/>
        <v>35.751682872439133</v>
      </c>
      <c r="L32" s="9">
        <f t="shared" si="7"/>
        <v>4789.9505148855251</v>
      </c>
      <c r="M32" s="9">
        <f t="shared" si="8"/>
        <v>85.470549634024692</v>
      </c>
      <c r="N32" s="9">
        <f t="shared" si="9"/>
        <v>4875.4210645195499</v>
      </c>
      <c r="P32" s="51">
        <f t="shared" si="13"/>
        <v>59</v>
      </c>
      <c r="Q32" s="53">
        <v>8.51</v>
      </c>
      <c r="R32" s="126" t="s">
        <v>164</v>
      </c>
      <c r="S32" s="127">
        <v>451.67</v>
      </c>
    </row>
    <row r="33" spans="1:21">
      <c r="A33" s="122">
        <f t="shared" si="0"/>
        <v>52</v>
      </c>
      <c r="B33" s="122">
        <f t="shared" si="10"/>
        <v>28</v>
      </c>
      <c r="C33" s="9">
        <f t="shared" si="11"/>
        <v>600</v>
      </c>
      <c r="D33" s="9">
        <f t="shared" si="12"/>
        <v>24</v>
      </c>
      <c r="E33" s="9">
        <f t="shared" si="2"/>
        <v>576</v>
      </c>
      <c r="F33" s="9">
        <v>7</v>
      </c>
      <c r="G33" s="9">
        <f t="shared" si="3"/>
        <v>4.5</v>
      </c>
      <c r="H33" s="9">
        <v>75000</v>
      </c>
      <c r="I33" s="9">
        <f t="shared" si="4"/>
        <v>69333.100406456637</v>
      </c>
      <c r="J33" s="133">
        <f t="shared" si="5"/>
        <v>0.34666666666666668</v>
      </c>
      <c r="K33" s="9">
        <f t="shared" si="6"/>
        <v>35.535474807571632</v>
      </c>
      <c r="L33" s="9">
        <f t="shared" si="7"/>
        <v>5415.8855897119784</v>
      </c>
      <c r="M33" s="9">
        <f t="shared" si="8"/>
        <v>-145.20190189113134</v>
      </c>
      <c r="N33" s="9">
        <f t="shared" si="9"/>
        <v>5270.6836878208469</v>
      </c>
      <c r="P33" s="51">
        <f t="shared" si="13"/>
        <v>60</v>
      </c>
      <c r="Q33" s="124">
        <v>9.42</v>
      </c>
      <c r="R33" s="126" t="s">
        <v>165</v>
      </c>
      <c r="S33" s="127">
        <v>440.19</v>
      </c>
    </row>
    <row r="34" spans="1:21">
      <c r="A34" s="122">
        <f t="shared" si="0"/>
        <v>52</v>
      </c>
      <c r="B34" s="122">
        <f t="shared" si="10"/>
        <v>29</v>
      </c>
      <c r="C34" s="9">
        <f t="shared" si="11"/>
        <v>0</v>
      </c>
      <c r="D34" s="9">
        <f t="shared" si="12"/>
        <v>0</v>
      </c>
      <c r="E34" s="9">
        <f t="shared" si="2"/>
        <v>0</v>
      </c>
      <c r="F34" s="9">
        <v>7</v>
      </c>
      <c r="G34" s="9">
        <f t="shared" si="3"/>
        <v>4.5</v>
      </c>
      <c r="H34" s="9">
        <v>75000</v>
      </c>
      <c r="I34" s="9">
        <f t="shared" si="4"/>
        <v>69513.248026724206</v>
      </c>
      <c r="J34" s="133">
        <f t="shared" si="5"/>
        <v>0.34666666666666668</v>
      </c>
      <c r="K34" s="9">
        <f t="shared" si="6"/>
        <v>35.597925982597729</v>
      </c>
      <c r="L34" s="9">
        <f t="shared" si="7"/>
        <v>5235.0857618382488</v>
      </c>
      <c r="M34" s="9">
        <f t="shared" si="8"/>
        <v>114.64979659183749</v>
      </c>
      <c r="N34" s="9">
        <f t="shared" si="9"/>
        <v>5349.7355584300867</v>
      </c>
      <c r="P34" s="51">
        <f t="shared" si="13"/>
        <v>61</v>
      </c>
      <c r="Q34" s="124">
        <v>10.53</v>
      </c>
      <c r="R34" s="126" t="s">
        <v>166</v>
      </c>
      <c r="S34" s="127">
        <v>450.19</v>
      </c>
    </row>
    <row r="35" spans="1:21">
      <c r="A35" s="122">
        <f t="shared" si="0"/>
        <v>52</v>
      </c>
      <c r="B35" s="122">
        <f t="shared" si="10"/>
        <v>30</v>
      </c>
      <c r="C35" s="9">
        <f t="shared" si="11"/>
        <v>0</v>
      </c>
      <c r="D35" s="9">
        <f t="shared" si="12"/>
        <v>0</v>
      </c>
      <c r="E35" s="9">
        <f t="shared" si="2"/>
        <v>0</v>
      </c>
      <c r="F35" s="9">
        <v>7</v>
      </c>
      <c r="G35" s="9">
        <f t="shared" si="3"/>
        <v>4.5</v>
      </c>
      <c r="H35" s="9">
        <v>75000</v>
      </c>
      <c r="I35" s="9">
        <f t="shared" si="4"/>
        <v>69434.454106904872</v>
      </c>
      <c r="J35" s="133">
        <f t="shared" si="5"/>
        <v>0.34666666666666668</v>
      </c>
      <c r="K35" s="9">
        <f t="shared" si="6"/>
        <v>35.570610757060358</v>
      </c>
      <c r="L35" s="9">
        <f t="shared" si="7"/>
        <v>5314.1649476730263</v>
      </c>
      <c r="M35" s="9">
        <f t="shared" si="8"/>
        <v>-1.5077737388223382</v>
      </c>
      <c r="N35" s="9">
        <f t="shared" si="9"/>
        <v>5312.6571739342044</v>
      </c>
      <c r="P35" s="51">
        <f t="shared" si="13"/>
        <v>62</v>
      </c>
      <c r="Q35" s="124">
        <v>11.82</v>
      </c>
      <c r="R35" s="126" t="s">
        <v>167</v>
      </c>
      <c r="S35" s="127">
        <v>450.53</v>
      </c>
    </row>
    <row r="36" spans="1:21">
      <c r="A36" s="122">
        <f t="shared" si="0"/>
        <v>52</v>
      </c>
      <c r="B36" s="122">
        <f t="shared" si="10"/>
        <v>31</v>
      </c>
      <c r="C36" s="9">
        <f t="shared" si="11"/>
        <v>600</v>
      </c>
      <c r="D36" s="9">
        <f t="shared" si="12"/>
        <v>24</v>
      </c>
      <c r="E36" s="9">
        <f t="shared" si="2"/>
        <v>576</v>
      </c>
      <c r="F36" s="9">
        <v>7</v>
      </c>
      <c r="G36" s="9">
        <f t="shared" si="3"/>
        <v>4.5</v>
      </c>
      <c r="H36" s="9">
        <v>75000</v>
      </c>
      <c r="I36" s="9">
        <f t="shared" si="4"/>
        <v>68897.291023556245</v>
      </c>
      <c r="J36" s="133">
        <f t="shared" si="5"/>
        <v>0.34666666666666668</v>
      </c>
      <c r="K36" s="9">
        <f t="shared" si="6"/>
        <v>35.384394221499505</v>
      </c>
      <c r="L36" s="9">
        <f t="shared" si="7"/>
        <v>5853.2727797127045</v>
      </c>
      <c r="M36" s="9">
        <f t="shared" si="8"/>
        <v>-37.686694626584405</v>
      </c>
      <c r="N36" s="9">
        <f t="shared" si="9"/>
        <v>5815.58608508612</v>
      </c>
      <c r="P36" s="51">
        <f t="shared" si="13"/>
        <v>63</v>
      </c>
      <c r="Q36" s="124">
        <v>13.23</v>
      </c>
      <c r="R36" s="126" t="s">
        <v>168</v>
      </c>
      <c r="S36" s="127">
        <v>448.13</v>
      </c>
    </row>
    <row r="37" spans="1:21">
      <c r="A37" s="122">
        <f t="shared" si="0"/>
        <v>52</v>
      </c>
      <c r="B37" s="122">
        <f t="shared" si="10"/>
        <v>32</v>
      </c>
      <c r="C37" s="9">
        <f t="shared" si="11"/>
        <v>0</v>
      </c>
      <c r="D37" s="9">
        <f t="shared" si="12"/>
        <v>0</v>
      </c>
      <c r="E37" s="9">
        <f t="shared" si="2"/>
        <v>0</v>
      </c>
      <c r="F37" s="9">
        <v>7</v>
      </c>
      <c r="G37" s="9">
        <f t="shared" si="3"/>
        <v>4.5</v>
      </c>
      <c r="H37" s="9">
        <v>75000</v>
      </c>
      <c r="I37" s="9">
        <f t="shared" si="4"/>
        <v>68970.123677248484</v>
      </c>
      <c r="J37" s="133">
        <f t="shared" si="5"/>
        <v>0.34666666666666668</v>
      </c>
      <c r="K37" s="9">
        <f t="shared" si="6"/>
        <v>35.409642874779479</v>
      </c>
      <c r="L37" s="9">
        <f t="shared" si="7"/>
        <v>5780.1764422113401</v>
      </c>
      <c r="M37" s="9">
        <f t="shared" si="8"/>
        <v>194.85790962609335</v>
      </c>
      <c r="N37" s="9">
        <f t="shared" si="9"/>
        <v>5975.0343518374339</v>
      </c>
      <c r="P37" s="51">
        <f t="shared" si="13"/>
        <v>64</v>
      </c>
      <c r="Q37" s="124">
        <v>14.7</v>
      </c>
      <c r="R37" s="126" t="s">
        <v>169</v>
      </c>
      <c r="S37" s="127">
        <v>463.56</v>
      </c>
    </row>
    <row r="38" spans="1:21">
      <c r="A38" s="122">
        <f t="shared" si="0"/>
        <v>52</v>
      </c>
      <c r="B38" s="122">
        <f t="shared" si="10"/>
        <v>33</v>
      </c>
      <c r="C38" s="9">
        <f t="shared" si="11"/>
        <v>0</v>
      </c>
      <c r="D38" s="9">
        <f t="shared" si="12"/>
        <v>0</v>
      </c>
      <c r="E38" s="9">
        <f t="shared" si="2"/>
        <v>0</v>
      </c>
      <c r="F38" s="9">
        <v>7</v>
      </c>
      <c r="G38" s="9">
        <f t="shared" si="3"/>
        <v>4.5</v>
      </c>
      <c r="H38" s="9">
        <v>75000</v>
      </c>
      <c r="I38" s="9">
        <f t="shared" si="4"/>
        <v>68811.195699340969</v>
      </c>
      <c r="J38" s="133">
        <f t="shared" si="5"/>
        <v>0.34666666666666668</v>
      </c>
      <c r="K38" s="9">
        <f t="shared" si="6"/>
        <v>35.354547842438201</v>
      </c>
      <c r="L38" s="9">
        <f t="shared" si="7"/>
        <v>5939.6798039949954</v>
      </c>
      <c r="M38" s="9">
        <f t="shared" si="8"/>
        <v>-66.279599719511921</v>
      </c>
      <c r="N38" s="9">
        <f t="shared" si="9"/>
        <v>5873.4002042754837</v>
      </c>
      <c r="P38" s="51">
        <f t="shared" si="13"/>
        <v>65</v>
      </c>
      <c r="Q38" s="124">
        <v>16.23</v>
      </c>
      <c r="R38" s="126" t="s">
        <v>170</v>
      </c>
      <c r="S38" s="127">
        <v>458.93</v>
      </c>
    </row>
    <row r="39" spans="1:21">
      <c r="A39" s="122">
        <f t="shared" si="0"/>
        <v>52</v>
      </c>
      <c r="B39" s="122">
        <f t="shared" si="10"/>
        <v>34</v>
      </c>
      <c r="C39" s="9">
        <f t="shared" si="11"/>
        <v>600</v>
      </c>
      <c r="D39" s="9">
        <f t="shared" si="12"/>
        <v>24</v>
      </c>
      <c r="E39" s="9">
        <f t="shared" si="2"/>
        <v>576</v>
      </c>
      <c r="F39" s="9">
        <v>7</v>
      </c>
      <c r="G39" s="9">
        <f t="shared" si="3"/>
        <v>4.5</v>
      </c>
      <c r="H39" s="9">
        <v>75000</v>
      </c>
      <c r="I39" s="9">
        <f t="shared" si="4"/>
        <v>68338.377729899206</v>
      </c>
      <c r="J39" s="133">
        <f t="shared" si="5"/>
        <v>0.34666666666666668</v>
      </c>
      <c r="K39" s="9">
        <f t="shared" si="6"/>
        <v>35.190637613031726</v>
      </c>
      <c r="L39" s="9">
        <f t="shared" si="7"/>
        <v>6414.2095666624518</v>
      </c>
      <c r="M39" s="9">
        <f t="shared" si="8"/>
        <v>118.95662299406453</v>
      </c>
      <c r="N39" s="9">
        <f t="shared" si="9"/>
        <v>6533.1661896565165</v>
      </c>
      <c r="P39" s="51">
        <f t="shared" si="13"/>
        <v>66</v>
      </c>
      <c r="Q39" s="124">
        <v>17.78</v>
      </c>
      <c r="R39" s="126" t="s">
        <v>171</v>
      </c>
      <c r="S39" s="127">
        <v>467.83</v>
      </c>
    </row>
    <row r="40" spans="1:21">
      <c r="A40" s="122">
        <f t="shared" si="0"/>
        <v>52</v>
      </c>
      <c r="B40" s="122">
        <f t="shared" si="10"/>
        <v>35</v>
      </c>
      <c r="C40" s="9">
        <f t="shared" si="11"/>
        <v>0</v>
      </c>
      <c r="D40" s="9">
        <f t="shared" si="12"/>
        <v>0</v>
      </c>
      <c r="E40" s="9">
        <f t="shared" si="2"/>
        <v>0</v>
      </c>
      <c r="F40" s="9">
        <v>7</v>
      </c>
      <c r="G40" s="9">
        <f t="shared" si="3"/>
        <v>4.5</v>
      </c>
      <c r="H40" s="9">
        <v>75000</v>
      </c>
      <c r="I40" s="9">
        <f t="shared" si="4"/>
        <v>68254.885077735089</v>
      </c>
      <c r="J40" s="133">
        <f t="shared" si="5"/>
        <v>0.34666666666666668</v>
      </c>
      <c r="K40" s="9">
        <f t="shared" si="6"/>
        <v>35.161693493614834</v>
      </c>
      <c r="L40" s="9">
        <f t="shared" si="7"/>
        <v>6498.0044961629019</v>
      </c>
      <c r="M40" s="9">
        <f t="shared" si="8"/>
        <v>-91.755252538670987</v>
      </c>
      <c r="N40" s="9">
        <f t="shared" si="9"/>
        <v>6406.249243624231</v>
      </c>
      <c r="P40" s="51">
        <f t="shared" si="13"/>
        <v>67</v>
      </c>
      <c r="Q40" s="124">
        <v>19.399999999999999</v>
      </c>
      <c r="R40" s="126" t="s">
        <v>172</v>
      </c>
      <c r="S40" s="127">
        <v>461.79</v>
      </c>
    </row>
    <row r="41" spans="1:21">
      <c r="A41" s="123">
        <f t="shared" si="0"/>
        <v>52</v>
      </c>
      <c r="B41" s="123">
        <f t="shared" si="10"/>
        <v>36</v>
      </c>
      <c r="C41" s="10">
        <f t="shared" si="11"/>
        <v>0</v>
      </c>
      <c r="D41" s="10">
        <f t="shared" si="12"/>
        <v>0</v>
      </c>
      <c r="E41" s="10">
        <f t="shared" si="2"/>
        <v>0</v>
      </c>
      <c r="F41" s="10">
        <v>7</v>
      </c>
      <c r="G41" s="10">
        <f t="shared" si="3"/>
        <v>4.5</v>
      </c>
      <c r="H41" s="10">
        <v>75000</v>
      </c>
      <c r="I41" s="10">
        <f t="shared" si="4"/>
        <v>68381.387886489785</v>
      </c>
      <c r="J41" s="134">
        <f t="shared" si="5"/>
        <v>0.34666666666666668</v>
      </c>
      <c r="K41" s="10">
        <f t="shared" si="6"/>
        <v>35.205547800649796</v>
      </c>
      <c r="L41" s="10">
        <f t="shared" si="7"/>
        <v>6371.0436958235814</v>
      </c>
      <c r="M41" s="10">
        <f t="shared" si="8"/>
        <v>58.318316353294925</v>
      </c>
      <c r="N41" s="10">
        <f t="shared" si="9"/>
        <v>6429.3620121768763</v>
      </c>
      <c r="P41" s="51">
        <f t="shared" si="13"/>
        <v>68</v>
      </c>
      <c r="Q41" s="124">
        <v>21.11</v>
      </c>
      <c r="R41" s="126" t="s">
        <v>173</v>
      </c>
      <c r="S41" s="127">
        <v>466.45</v>
      </c>
    </row>
    <row r="42" spans="1:21" ht="15.75" thickBot="1">
      <c r="A42" s="122">
        <f t="shared" si="0"/>
        <v>53</v>
      </c>
      <c r="B42" s="122">
        <f t="shared" si="10"/>
        <v>37</v>
      </c>
      <c r="C42" s="9">
        <f t="shared" si="11"/>
        <v>600</v>
      </c>
      <c r="D42" s="9">
        <f t="shared" si="12"/>
        <v>24</v>
      </c>
      <c r="E42" s="9">
        <f t="shared" si="2"/>
        <v>576</v>
      </c>
      <c r="F42" s="9">
        <v>7</v>
      </c>
      <c r="G42" s="9">
        <f t="shared" si="3"/>
        <v>4.5</v>
      </c>
      <c r="H42" s="9">
        <v>75000</v>
      </c>
      <c r="I42" s="9">
        <f t="shared" si="4"/>
        <v>67784.230057278881</v>
      </c>
      <c r="J42" s="133">
        <f t="shared" si="5"/>
        <v>0.38416666666666671</v>
      </c>
      <c r="K42" s="9">
        <f t="shared" si="6"/>
        <v>37.540441713671306</v>
      </c>
      <c r="L42" s="9">
        <f t="shared" si="7"/>
        <v>6967.8215704632048</v>
      </c>
      <c r="M42" s="9">
        <f t="shared" si="8"/>
        <v>221.33434770000784</v>
      </c>
      <c r="N42" s="9">
        <f t="shared" si="9"/>
        <v>7189.1559181632128</v>
      </c>
      <c r="P42" s="119">
        <f>+P41+1</f>
        <v>69</v>
      </c>
      <c r="Q42" s="125">
        <v>23.03</v>
      </c>
      <c r="R42" s="126" t="s">
        <v>174</v>
      </c>
      <c r="S42" s="127">
        <v>481.61</v>
      </c>
    </row>
    <row r="43" spans="1:21">
      <c r="A43" s="122">
        <f t="shared" si="0"/>
        <v>53</v>
      </c>
      <c r="B43" s="122">
        <f t="shared" si="10"/>
        <v>38</v>
      </c>
      <c r="C43" s="9">
        <f t="shared" si="11"/>
        <v>0</v>
      </c>
      <c r="D43" s="9">
        <f t="shared" si="12"/>
        <v>0</v>
      </c>
      <c r="E43" s="9">
        <f t="shared" si="2"/>
        <v>0</v>
      </c>
      <c r="F43" s="9">
        <v>7</v>
      </c>
      <c r="G43" s="9">
        <f t="shared" si="3"/>
        <v>4.5</v>
      </c>
      <c r="H43" s="9">
        <v>75000</v>
      </c>
      <c r="I43" s="9">
        <f t="shared" si="4"/>
        <v>67601.035881354139</v>
      </c>
      <c r="J43" s="133">
        <f t="shared" si="5"/>
        <v>0.38416666666666671</v>
      </c>
      <c r="K43" s="9">
        <f t="shared" si="6"/>
        <v>37.47006461775355</v>
      </c>
      <c r="L43" s="9">
        <f t="shared" si="7"/>
        <v>7151.6858535454594</v>
      </c>
      <c r="M43" s="9">
        <f t="shared" si="8"/>
        <v>-225.37995871032345</v>
      </c>
      <c r="N43" s="9">
        <f t="shared" si="9"/>
        <v>6926.3058948351363</v>
      </c>
      <c r="R43" s="126" t="s">
        <v>175</v>
      </c>
      <c r="S43" s="127">
        <v>467.14</v>
      </c>
    </row>
    <row r="44" spans="1:21">
      <c r="A44" s="122">
        <f t="shared" si="0"/>
        <v>53</v>
      </c>
      <c r="B44" s="122">
        <f t="shared" si="10"/>
        <v>39</v>
      </c>
      <c r="C44" s="9">
        <f t="shared" si="11"/>
        <v>0</v>
      </c>
      <c r="D44" s="9">
        <f t="shared" si="12"/>
        <v>0</v>
      </c>
      <c r="E44" s="9">
        <f t="shared" si="2"/>
        <v>0</v>
      </c>
      <c r="F44" s="9">
        <v>7</v>
      </c>
      <c r="G44" s="9">
        <f t="shared" si="3"/>
        <v>4.5</v>
      </c>
      <c r="H44" s="9">
        <v>75000</v>
      </c>
      <c r="I44" s="9">
        <f t="shared" si="4"/>
        <v>67863.028209973389</v>
      </c>
      <c r="J44" s="133">
        <f t="shared" si="5"/>
        <v>0.38416666666666671</v>
      </c>
      <c r="K44" s="9">
        <f t="shared" si="6"/>
        <v>37.570713337331448</v>
      </c>
      <c r="L44" s="9">
        <f t="shared" si="7"/>
        <v>6888.7351814978047</v>
      </c>
      <c r="M44" s="9">
        <f t="shared" si="8"/>
        <v>-327.26829731389978</v>
      </c>
      <c r="N44" s="9">
        <f t="shared" si="9"/>
        <v>6561.4668841839048</v>
      </c>
      <c r="R44" s="126" t="s">
        <v>176</v>
      </c>
      <c r="S44" s="127">
        <v>445.77</v>
      </c>
    </row>
    <row r="45" spans="1:21">
      <c r="A45" s="122">
        <f t="shared" si="0"/>
        <v>53</v>
      </c>
      <c r="B45" s="122">
        <f t="shared" si="10"/>
        <v>40</v>
      </c>
      <c r="C45" s="9">
        <f t="shared" si="11"/>
        <v>600</v>
      </c>
      <c r="D45" s="9">
        <f t="shared" si="12"/>
        <v>24</v>
      </c>
      <c r="E45" s="9">
        <f t="shared" si="2"/>
        <v>576</v>
      </c>
      <c r="F45" s="9">
        <v>7</v>
      </c>
      <c r="G45" s="9">
        <f t="shared" si="3"/>
        <v>4.5</v>
      </c>
      <c r="H45" s="9">
        <v>75000</v>
      </c>
      <c r="I45" s="9">
        <f t="shared" si="4"/>
        <v>67652.556251049595</v>
      </c>
      <c r="J45" s="133">
        <f t="shared" si="5"/>
        <v>0.38416666666666671</v>
      </c>
      <c r="K45" s="9">
        <f t="shared" si="6"/>
        <v>37.489857026444895</v>
      </c>
      <c r="L45" s="9">
        <f t="shared" si="7"/>
        <v>7099.9770271574598</v>
      </c>
      <c r="M45" s="9">
        <f t="shared" si="8"/>
        <v>75.314755334162939</v>
      </c>
      <c r="N45" s="9">
        <f t="shared" si="9"/>
        <v>7175.2917824916231</v>
      </c>
      <c r="R45" s="126" t="s">
        <v>177</v>
      </c>
      <c r="S45" s="127">
        <v>450.91</v>
      </c>
    </row>
    <row r="46" spans="1:21">
      <c r="A46" s="122">
        <f t="shared" si="0"/>
        <v>53</v>
      </c>
      <c r="B46" s="122">
        <f t="shared" si="10"/>
        <v>41</v>
      </c>
      <c r="C46" s="9">
        <f t="shared" si="11"/>
        <v>0</v>
      </c>
      <c r="D46" s="9">
        <f t="shared" si="12"/>
        <v>0</v>
      </c>
      <c r="E46" s="9">
        <f t="shared" si="2"/>
        <v>0</v>
      </c>
      <c r="F46" s="9">
        <v>7</v>
      </c>
      <c r="G46" s="9">
        <f t="shared" si="3"/>
        <v>4.5</v>
      </c>
      <c r="H46" s="9">
        <v>75000</v>
      </c>
      <c r="I46" s="9">
        <f t="shared" si="4"/>
        <v>67614.854777555491</v>
      </c>
      <c r="J46" s="133">
        <f t="shared" si="5"/>
        <v>0.38416666666666671</v>
      </c>
      <c r="K46" s="9">
        <f t="shared" si="6"/>
        <v>37.475373377044235</v>
      </c>
      <c r="L46" s="9">
        <f t="shared" si="7"/>
        <v>7137.8164091145791</v>
      </c>
      <c r="M46" s="9">
        <f t="shared" si="8"/>
        <v>81.963458649712081</v>
      </c>
      <c r="N46" s="9">
        <f t="shared" si="9"/>
        <v>7219.7798677642913</v>
      </c>
      <c r="R46" s="126" t="s">
        <v>178</v>
      </c>
      <c r="S46" s="127">
        <v>456.5</v>
      </c>
    </row>
    <row r="47" spans="1:21">
      <c r="A47" s="122">
        <f t="shared" si="0"/>
        <v>53</v>
      </c>
      <c r="B47" s="122">
        <f t="shared" si="10"/>
        <v>42</v>
      </c>
      <c r="C47" s="9">
        <f t="shared" si="11"/>
        <v>0</v>
      </c>
      <c r="D47" s="9">
        <f t="shared" si="12"/>
        <v>0</v>
      </c>
      <c r="E47" s="9">
        <f t="shared" si="2"/>
        <v>0</v>
      </c>
      <c r="F47" s="9">
        <v>7</v>
      </c>
      <c r="G47" s="9">
        <f t="shared" si="3"/>
        <v>4.5</v>
      </c>
      <c r="H47" s="9">
        <v>75000</v>
      </c>
      <c r="I47" s="9">
        <f t="shared" si="4"/>
        <v>67570.511859457867</v>
      </c>
      <c r="J47" s="133">
        <f t="shared" si="5"/>
        <v>0.38416666666666671</v>
      </c>
      <c r="K47" s="9">
        <f t="shared" si="6"/>
        <v>37.4583383060084</v>
      </c>
      <c r="L47" s="9">
        <f t="shared" si="7"/>
        <v>7182.3215294582833</v>
      </c>
      <c r="M47" s="9">
        <f t="shared" si="8"/>
        <v>-202.58722802979455</v>
      </c>
      <c r="N47" s="9">
        <f t="shared" si="9"/>
        <v>6979.7343014284888</v>
      </c>
      <c r="R47" s="126" t="s">
        <v>179</v>
      </c>
      <c r="S47" s="127">
        <v>444.27</v>
      </c>
    </row>
    <row r="48" spans="1:21">
      <c r="A48" s="122">
        <f t="shared" si="0"/>
        <v>53</v>
      </c>
      <c r="B48" s="122">
        <f t="shared" si="10"/>
        <v>43</v>
      </c>
      <c r="C48" s="9">
        <f t="shared" si="11"/>
        <v>600</v>
      </c>
      <c r="D48" s="9">
        <f t="shared" si="12"/>
        <v>24</v>
      </c>
      <c r="E48" s="9">
        <f t="shared" si="2"/>
        <v>576</v>
      </c>
      <c r="F48" s="9">
        <v>7</v>
      </c>
      <c r="G48" s="9">
        <f t="shared" si="3"/>
        <v>4.5</v>
      </c>
      <c r="H48" s="9">
        <v>75000</v>
      </c>
      <c r="I48" s="9">
        <f t="shared" si="4"/>
        <v>67235.653664388257</v>
      </c>
      <c r="J48" s="133">
        <f t="shared" si="5"/>
        <v>0.38416666666666671</v>
      </c>
      <c r="K48" s="9">
        <f t="shared" si="6"/>
        <v>37.329696949402489</v>
      </c>
      <c r="L48" s="9">
        <f t="shared" si="7"/>
        <v>7518.4046044790866</v>
      </c>
      <c r="M48" s="9">
        <f t="shared" si="8"/>
        <v>231.16287243259509</v>
      </c>
      <c r="N48" s="9">
        <f t="shared" si="9"/>
        <v>7749.5674769116813</v>
      </c>
      <c r="R48" s="126" t="s">
        <v>180</v>
      </c>
      <c r="S48" s="127">
        <v>458.26</v>
      </c>
      <c r="U48"/>
    </row>
    <row r="49" spans="1:21">
      <c r="A49" s="122">
        <f t="shared" si="0"/>
        <v>53</v>
      </c>
      <c r="B49" s="122">
        <f t="shared" si="10"/>
        <v>44</v>
      </c>
      <c r="C49" s="9">
        <f t="shared" si="11"/>
        <v>0</v>
      </c>
      <c r="D49" s="9">
        <f t="shared" si="12"/>
        <v>0</v>
      </c>
      <c r="E49" s="9">
        <f t="shared" si="2"/>
        <v>0</v>
      </c>
      <c r="F49" s="9">
        <v>7</v>
      </c>
      <c r="G49" s="9">
        <f t="shared" si="3"/>
        <v>4.5</v>
      </c>
      <c r="H49" s="9">
        <v>75000</v>
      </c>
      <c r="I49" s="9">
        <f t="shared" si="4"/>
        <v>67042.452977679102</v>
      </c>
      <c r="J49" s="133">
        <f t="shared" si="5"/>
        <v>0.38416666666666671</v>
      </c>
      <c r="K49" s="9">
        <f t="shared" si="6"/>
        <v>37.255475685591726</v>
      </c>
      <c r="L49" s="9">
        <f t="shared" si="7"/>
        <v>7712.3120012260897</v>
      </c>
      <c r="M49" s="9">
        <f t="shared" si="8"/>
        <v>284.60053692583</v>
      </c>
      <c r="N49" s="9">
        <f t="shared" si="9"/>
        <v>7996.9125381519198</v>
      </c>
      <c r="R49" s="126" t="s">
        <v>181</v>
      </c>
      <c r="S49" s="127">
        <v>475.49</v>
      </c>
      <c r="U49"/>
    </row>
    <row r="50" spans="1:21">
      <c r="A50" s="122">
        <f t="shared" si="0"/>
        <v>53</v>
      </c>
      <c r="B50" s="122">
        <f t="shared" si="10"/>
        <v>45</v>
      </c>
      <c r="C50" s="9">
        <f t="shared" si="11"/>
        <v>0</v>
      </c>
      <c r="D50" s="9">
        <f t="shared" si="12"/>
        <v>0</v>
      </c>
      <c r="E50" s="9">
        <f t="shared" si="2"/>
        <v>0</v>
      </c>
      <c r="F50" s="9">
        <v>7</v>
      </c>
      <c r="G50" s="9">
        <f t="shared" si="3"/>
        <v>4.5</v>
      </c>
      <c r="H50" s="9">
        <v>75000</v>
      </c>
      <c r="I50" s="9">
        <f t="shared" si="4"/>
        <v>66795.915017566687</v>
      </c>
      <c r="J50" s="133">
        <f t="shared" si="5"/>
        <v>0.38416666666666671</v>
      </c>
      <c r="K50" s="9">
        <f t="shared" si="6"/>
        <v>37.160764019248539</v>
      </c>
      <c r="L50" s="9">
        <f t="shared" si="7"/>
        <v>7959.751774132671</v>
      </c>
      <c r="M50" s="9">
        <f t="shared" si="8"/>
        <v>-225.55748431594492</v>
      </c>
      <c r="N50" s="9">
        <f t="shared" si="9"/>
        <v>7734.1942898167263</v>
      </c>
      <c r="R50" s="126" t="s">
        <v>182</v>
      </c>
      <c r="S50" s="127">
        <v>462.69</v>
      </c>
      <c r="U50"/>
    </row>
    <row r="51" spans="1:21">
      <c r="A51" s="122">
        <f t="shared" si="0"/>
        <v>53</v>
      </c>
      <c r="B51" s="122">
        <f t="shared" si="10"/>
        <v>46</v>
      </c>
      <c r="C51" s="9">
        <f t="shared" si="11"/>
        <v>600</v>
      </c>
      <c r="D51" s="9">
        <f t="shared" si="12"/>
        <v>24</v>
      </c>
      <c r="E51" s="9">
        <f t="shared" si="2"/>
        <v>576</v>
      </c>
      <c r="F51" s="9">
        <v>7</v>
      </c>
      <c r="G51" s="9">
        <f t="shared" si="3"/>
        <v>4.5</v>
      </c>
      <c r="H51" s="9">
        <v>75000</v>
      </c>
      <c r="I51" s="9">
        <f t="shared" si="4"/>
        <v>66483.655522234127</v>
      </c>
      <c r="J51" s="133">
        <f t="shared" si="5"/>
        <v>0.38416666666666671</v>
      </c>
      <c r="K51" s="9">
        <f t="shared" si="6"/>
        <v>37.040804329791612</v>
      </c>
      <c r="L51" s="9">
        <f t="shared" si="7"/>
        <v>8273.1534854869333</v>
      </c>
      <c r="M51" s="9">
        <f t="shared" si="8"/>
        <v>165.82951129099581</v>
      </c>
      <c r="N51" s="9">
        <f t="shared" si="9"/>
        <v>8438.9829967779297</v>
      </c>
      <c r="R51" s="126" t="s">
        <v>183</v>
      </c>
      <c r="S51" s="127">
        <v>472.35</v>
      </c>
      <c r="U51"/>
    </row>
    <row r="52" spans="1:21">
      <c r="A52" s="122">
        <f t="shared" si="0"/>
        <v>53</v>
      </c>
      <c r="B52" s="122">
        <f t="shared" si="10"/>
        <v>47</v>
      </c>
      <c r="C52" s="9">
        <f t="shared" si="11"/>
        <v>0</v>
      </c>
      <c r="D52" s="9">
        <f t="shared" si="12"/>
        <v>0</v>
      </c>
      <c r="E52" s="9">
        <f t="shared" si="2"/>
        <v>0</v>
      </c>
      <c r="F52" s="9">
        <v>7</v>
      </c>
      <c r="G52" s="9">
        <f t="shared" si="3"/>
        <v>4.5</v>
      </c>
      <c r="H52" s="9">
        <v>75000</v>
      </c>
      <c r="I52" s="9">
        <f t="shared" si="4"/>
        <v>66355.287060213828</v>
      </c>
      <c r="J52" s="133">
        <f t="shared" si="5"/>
        <v>0.38416666666666671</v>
      </c>
      <c r="K52" s="9">
        <f t="shared" si="6"/>
        <v>36.991489445632148</v>
      </c>
      <c r="L52" s="9">
        <f t="shared" si="7"/>
        <v>8401.9915073322973</v>
      </c>
      <c r="M52" s="9">
        <f t="shared" si="8"/>
        <v>-345.68097052987213</v>
      </c>
      <c r="N52" s="9">
        <f t="shared" si="9"/>
        <v>8056.3105368024253</v>
      </c>
      <c r="R52" s="126" t="s">
        <v>184</v>
      </c>
      <c r="S52" s="127">
        <v>453.69</v>
      </c>
      <c r="U52"/>
    </row>
    <row r="53" spans="1:21">
      <c r="A53" s="123">
        <f t="shared" si="0"/>
        <v>53</v>
      </c>
      <c r="B53" s="123">
        <f t="shared" si="10"/>
        <v>48</v>
      </c>
      <c r="C53" s="10">
        <f t="shared" si="11"/>
        <v>0</v>
      </c>
      <c r="D53" s="10">
        <f t="shared" si="12"/>
        <v>0</v>
      </c>
      <c r="E53" s="10">
        <f t="shared" si="2"/>
        <v>0</v>
      </c>
      <c r="F53" s="10">
        <v>7</v>
      </c>
      <c r="G53" s="10">
        <f t="shared" si="3"/>
        <v>4.5</v>
      </c>
      <c r="H53" s="10">
        <v>75000</v>
      </c>
      <c r="I53" s="10">
        <f t="shared" si="4"/>
        <v>66736.71083799412</v>
      </c>
      <c r="J53" s="134">
        <f t="shared" si="5"/>
        <v>0.38416666666666671</v>
      </c>
      <c r="K53" s="10">
        <f t="shared" si="6"/>
        <v>37.138019746929416</v>
      </c>
      <c r="L53" s="10">
        <f t="shared" si="7"/>
        <v>8019.1725170554955</v>
      </c>
      <c r="M53" s="10">
        <f t="shared" si="8"/>
        <v>91.290284239281291</v>
      </c>
      <c r="N53" s="10">
        <f t="shared" si="9"/>
        <v>8110.4628012947769</v>
      </c>
      <c r="R53" s="126" t="s">
        <v>185</v>
      </c>
      <c r="S53" s="127">
        <v>459.27</v>
      </c>
      <c r="U53"/>
    </row>
    <row r="54" spans="1:21">
      <c r="A54" s="122">
        <f t="shared" si="0"/>
        <v>54</v>
      </c>
      <c r="B54" s="122">
        <f t="shared" si="10"/>
        <v>49</v>
      </c>
      <c r="C54" s="9">
        <f t="shared" si="11"/>
        <v>600</v>
      </c>
      <c r="D54" s="9">
        <f t="shared" si="12"/>
        <v>24</v>
      </c>
      <c r="E54" s="9">
        <f t="shared" si="2"/>
        <v>576</v>
      </c>
      <c r="F54" s="9">
        <v>7</v>
      </c>
      <c r="G54" s="9">
        <f t="shared" si="3"/>
        <v>4.5</v>
      </c>
      <c r="H54" s="9">
        <v>75000</v>
      </c>
      <c r="I54" s="9">
        <f t="shared" si="4"/>
        <v>66108.614796499853</v>
      </c>
      <c r="J54" s="133">
        <f t="shared" si="5"/>
        <v>0.43166666666666664</v>
      </c>
      <c r="K54" s="9">
        <f t="shared" si="6"/>
        <v>40.03688538715577</v>
      </c>
      <c r="L54" s="9">
        <f t="shared" si="7"/>
        <v>8646.4259159076209</v>
      </c>
      <c r="M54" s="9">
        <f t="shared" si="8"/>
        <v>202.96722935493838</v>
      </c>
      <c r="N54" s="9">
        <f t="shared" si="9"/>
        <v>8849.3931452625602</v>
      </c>
      <c r="R54" s="126" t="s">
        <v>186</v>
      </c>
      <c r="S54" s="127">
        <v>470.42</v>
      </c>
      <c r="U54"/>
    </row>
    <row r="55" spans="1:21">
      <c r="A55" s="122">
        <f t="shared" si="0"/>
        <v>54</v>
      </c>
      <c r="B55" s="122">
        <f t="shared" si="10"/>
        <v>50</v>
      </c>
      <c r="C55" s="9">
        <f t="shared" si="11"/>
        <v>0</v>
      </c>
      <c r="D55" s="9">
        <f t="shared" si="12"/>
        <v>0</v>
      </c>
      <c r="E55" s="9">
        <f t="shared" si="2"/>
        <v>0</v>
      </c>
      <c r="F55" s="9">
        <v>7</v>
      </c>
      <c r="G55" s="9">
        <f t="shared" si="3"/>
        <v>4.5</v>
      </c>
      <c r="H55" s="9">
        <v>75000</v>
      </c>
      <c r="I55" s="9">
        <f t="shared" si="4"/>
        <v>65946.21610359363</v>
      </c>
      <c r="J55" s="133">
        <f t="shared" si="5"/>
        <v>0.43166666666666664</v>
      </c>
      <c r="K55" s="9">
        <f t="shared" si="6"/>
        <v>39.96678328471792</v>
      </c>
      <c r="L55" s="9">
        <f t="shared" si="7"/>
        <v>8809.426361977843</v>
      </c>
      <c r="M55" s="9">
        <f t="shared" si="8"/>
        <v>311.55506095355361</v>
      </c>
      <c r="N55" s="9">
        <f t="shared" si="9"/>
        <v>9120.9814229313961</v>
      </c>
      <c r="R55" s="126" t="s">
        <v>187</v>
      </c>
      <c r="S55" s="127">
        <v>487.39</v>
      </c>
      <c r="U55"/>
    </row>
    <row r="56" spans="1:21">
      <c r="A56" s="122">
        <f t="shared" si="0"/>
        <v>54</v>
      </c>
      <c r="B56" s="122">
        <f t="shared" si="10"/>
        <v>51</v>
      </c>
      <c r="C56" s="9">
        <f t="shared" si="11"/>
        <v>0</v>
      </c>
      <c r="D56" s="9">
        <f t="shared" si="12"/>
        <v>0</v>
      </c>
      <c r="E56" s="9">
        <f t="shared" si="2"/>
        <v>0</v>
      </c>
      <c r="F56" s="9">
        <v>7</v>
      </c>
      <c r="G56" s="9">
        <f t="shared" si="3"/>
        <v>4.5</v>
      </c>
      <c r="H56" s="9">
        <v>75000</v>
      </c>
      <c r="I56" s="9">
        <f t="shared" si="4"/>
        <v>65675.514034058942</v>
      </c>
      <c r="J56" s="133">
        <f t="shared" si="5"/>
        <v>0.43166666666666664</v>
      </c>
      <c r="K56" s="9">
        <f t="shared" si="6"/>
        <v>39.849930224702106</v>
      </c>
      <c r="L56" s="9">
        <f t="shared" si="7"/>
        <v>9081.1314927066942</v>
      </c>
      <c r="M56" s="9">
        <f t="shared" si="8"/>
        <v>241.11939821748004</v>
      </c>
      <c r="N56" s="9">
        <f t="shared" si="9"/>
        <v>9322.2508909241751</v>
      </c>
      <c r="R56" s="126" t="s">
        <v>188</v>
      </c>
      <c r="S56" s="127">
        <v>500.71</v>
      </c>
      <c r="U56"/>
    </row>
    <row r="57" spans="1:21">
      <c r="A57" s="122">
        <f t="shared" si="0"/>
        <v>54</v>
      </c>
      <c r="B57" s="122">
        <f t="shared" si="10"/>
        <v>52</v>
      </c>
      <c r="C57" s="9">
        <f t="shared" si="11"/>
        <v>600</v>
      </c>
      <c r="D57" s="9">
        <f t="shared" si="12"/>
        <v>24</v>
      </c>
      <c r="E57" s="9">
        <f t="shared" si="2"/>
        <v>576</v>
      </c>
      <c r="F57" s="9">
        <v>7</v>
      </c>
      <c r="G57" s="9">
        <f t="shared" si="3"/>
        <v>4.5</v>
      </c>
      <c r="H57" s="9">
        <v>75000</v>
      </c>
      <c r="I57" s="9">
        <f t="shared" si="4"/>
        <v>64900.780840941065</v>
      </c>
      <c r="J57" s="133">
        <f t="shared" si="5"/>
        <v>0.43166666666666664</v>
      </c>
      <c r="K57" s="9">
        <f t="shared" si="6"/>
        <v>39.515503729672886</v>
      </c>
      <c r="L57" s="9">
        <f t="shared" si="7"/>
        <v>9858.7353871945015</v>
      </c>
      <c r="M57" s="9">
        <f t="shared" si="8"/>
        <v>268.0393192349942</v>
      </c>
      <c r="N57" s="9">
        <f t="shared" si="9"/>
        <v>10126.774706429496</v>
      </c>
      <c r="R57" s="126" t="s">
        <v>189</v>
      </c>
      <c r="S57" s="127">
        <v>514.71</v>
      </c>
      <c r="T57" s="113"/>
      <c r="U57"/>
    </row>
    <row r="58" spans="1:21">
      <c r="A58" s="122">
        <f t="shared" si="0"/>
        <v>54</v>
      </c>
      <c r="B58" s="122">
        <f t="shared" si="10"/>
        <v>53</v>
      </c>
      <c r="C58" s="9">
        <f t="shared" si="11"/>
        <v>0</v>
      </c>
      <c r="D58" s="9">
        <f t="shared" si="12"/>
        <v>0</v>
      </c>
      <c r="E58" s="9">
        <f t="shared" si="2"/>
        <v>0</v>
      </c>
      <c r="F58" s="9">
        <v>7</v>
      </c>
      <c r="G58" s="9">
        <f t="shared" si="3"/>
        <v>4.5</v>
      </c>
      <c r="H58" s="9">
        <v>75000</v>
      </c>
      <c r="I58" s="9">
        <f t="shared" si="4"/>
        <v>64673.00271175876</v>
      </c>
      <c r="J58" s="133">
        <f t="shared" si="5"/>
        <v>0.43166666666666664</v>
      </c>
      <c r="K58" s="9">
        <f t="shared" si="6"/>
        <v>39.417179503909196</v>
      </c>
      <c r="L58" s="9">
        <f t="shared" si="7"/>
        <v>10087.357526925587</v>
      </c>
      <c r="M58" s="9">
        <f t="shared" si="8"/>
        <v>359.16494969883962</v>
      </c>
      <c r="N58" s="9">
        <f t="shared" si="9"/>
        <v>10446.522476624426</v>
      </c>
      <c r="R58" s="126" t="s">
        <v>190</v>
      </c>
      <c r="S58" s="127">
        <v>533.4</v>
      </c>
      <c r="T58" s="114"/>
      <c r="U58"/>
    </row>
    <row r="59" spans="1:21">
      <c r="A59" s="122">
        <f t="shared" si="0"/>
        <v>54</v>
      </c>
      <c r="B59" s="122">
        <f t="shared" si="10"/>
        <v>54</v>
      </c>
      <c r="C59" s="9">
        <f t="shared" si="11"/>
        <v>0</v>
      </c>
      <c r="D59" s="9">
        <f t="shared" si="12"/>
        <v>0</v>
      </c>
      <c r="E59" s="9">
        <f t="shared" si="2"/>
        <v>0</v>
      </c>
      <c r="F59" s="9">
        <v>7</v>
      </c>
      <c r="G59" s="9">
        <f t="shared" si="3"/>
        <v>4.5</v>
      </c>
      <c r="H59" s="9">
        <v>75000</v>
      </c>
      <c r="I59" s="9">
        <f t="shared" si="4"/>
        <v>64354.298296885565</v>
      </c>
      <c r="J59" s="133">
        <f t="shared" si="5"/>
        <v>0.43166666666666664</v>
      </c>
      <c r="K59" s="9">
        <f t="shared" si="6"/>
        <v>39.279605431488932</v>
      </c>
      <c r="L59" s="9">
        <f t="shared" si="7"/>
        <v>10407.242871192937</v>
      </c>
      <c r="M59" s="9">
        <f t="shared" si="8"/>
        <v>212.81335448329813</v>
      </c>
      <c r="N59" s="9">
        <f t="shared" si="9"/>
        <v>10620.056225676235</v>
      </c>
      <c r="R59" s="126" t="s">
        <v>191</v>
      </c>
      <c r="S59" s="127">
        <v>544.75</v>
      </c>
      <c r="T59" s="115"/>
      <c r="U59"/>
    </row>
    <row r="60" spans="1:21">
      <c r="A60" s="122">
        <f t="shared" si="0"/>
        <v>54</v>
      </c>
      <c r="B60" s="122">
        <f t="shared" si="10"/>
        <v>55</v>
      </c>
      <c r="C60" s="9">
        <f t="shared" si="11"/>
        <v>600</v>
      </c>
      <c r="D60" s="9">
        <f t="shared" si="12"/>
        <v>24</v>
      </c>
      <c r="E60" s="9">
        <f t="shared" si="2"/>
        <v>576</v>
      </c>
      <c r="F60" s="9">
        <v>7</v>
      </c>
      <c r="G60" s="9">
        <f t="shared" si="3"/>
        <v>4.5</v>
      </c>
      <c r="H60" s="9">
        <v>75000</v>
      </c>
      <c r="I60" s="9">
        <f t="shared" si="4"/>
        <v>63607.210319466234</v>
      </c>
      <c r="J60" s="133">
        <f t="shared" si="5"/>
        <v>0.43166666666666664</v>
      </c>
      <c r="K60" s="9">
        <f t="shared" si="6"/>
        <v>38.957112454569589</v>
      </c>
      <c r="L60" s="9">
        <f t="shared" si="7"/>
        <v>11157.099113221666</v>
      </c>
      <c r="M60" s="9">
        <f t="shared" si="8"/>
        <v>346.2575173781126</v>
      </c>
      <c r="N60" s="9">
        <f t="shared" si="9"/>
        <v>11503.356630599779</v>
      </c>
      <c r="R60" s="126" t="s">
        <v>192</v>
      </c>
      <c r="S60" s="127">
        <v>562.05999999999995</v>
      </c>
      <c r="T60" s="116"/>
      <c r="U60"/>
    </row>
    <row r="61" spans="1:21">
      <c r="A61" s="122">
        <f t="shared" si="0"/>
        <v>54</v>
      </c>
      <c r="B61" s="122">
        <f t="shared" si="10"/>
        <v>56</v>
      </c>
      <c r="C61" s="9">
        <f t="shared" si="11"/>
        <v>0</v>
      </c>
      <c r="D61" s="9">
        <f t="shared" si="12"/>
        <v>0</v>
      </c>
      <c r="E61" s="9">
        <f t="shared" si="2"/>
        <v>0</v>
      </c>
      <c r="F61" s="9">
        <v>7</v>
      </c>
      <c r="G61" s="9">
        <f t="shared" si="3"/>
        <v>4.5</v>
      </c>
      <c r="H61" s="9">
        <v>75000</v>
      </c>
      <c r="I61" s="9">
        <f t="shared" si="4"/>
        <v>63300.912653397296</v>
      </c>
      <c r="J61" s="133">
        <f t="shared" si="5"/>
        <v>0.43166666666666664</v>
      </c>
      <c r="K61" s="9">
        <f t="shared" si="6"/>
        <v>38.824893962049828</v>
      </c>
      <c r="L61" s="9">
        <f t="shared" si="7"/>
        <v>11464.531736637729</v>
      </c>
      <c r="M61" s="9">
        <f t="shared" si="8"/>
        <v>-15.725375673110836</v>
      </c>
      <c r="N61" s="9">
        <f t="shared" si="9"/>
        <v>11448.806360964618</v>
      </c>
      <c r="R61" s="126" t="s">
        <v>193</v>
      </c>
      <c r="S61" s="127">
        <v>561.88</v>
      </c>
      <c r="U61"/>
    </row>
    <row r="62" spans="1:21">
      <c r="A62" s="122">
        <f t="shared" si="0"/>
        <v>54</v>
      </c>
      <c r="B62" s="122">
        <f t="shared" si="10"/>
        <v>57</v>
      </c>
      <c r="C62" s="9">
        <f t="shared" si="11"/>
        <v>0</v>
      </c>
      <c r="D62" s="9">
        <f t="shared" si="12"/>
        <v>0</v>
      </c>
      <c r="E62" s="9">
        <f t="shared" si="2"/>
        <v>0</v>
      </c>
      <c r="F62" s="9">
        <v>7</v>
      </c>
      <c r="G62" s="9">
        <f t="shared" si="3"/>
        <v>4.5</v>
      </c>
      <c r="H62" s="9">
        <v>75000</v>
      </c>
      <c r="I62" s="9">
        <f t="shared" si="4"/>
        <v>63355.284922372462</v>
      </c>
      <c r="J62" s="133">
        <f t="shared" si="5"/>
        <v>0.43166666666666664</v>
      </c>
      <c r="K62" s="9">
        <f t="shared" si="6"/>
        <v>38.848364658157443</v>
      </c>
      <c r="L62" s="9">
        <f t="shared" si="7"/>
        <v>11409.957996306461</v>
      </c>
      <c r="M62" s="9">
        <f t="shared" si="8"/>
        <v>449.7708721390448</v>
      </c>
      <c r="N62" s="9">
        <f t="shared" si="9"/>
        <v>11859.728868445505</v>
      </c>
      <c r="R62" s="126" t="s">
        <v>194</v>
      </c>
      <c r="S62" s="127">
        <v>584.41</v>
      </c>
      <c r="U62"/>
    </row>
    <row r="63" spans="1:21">
      <c r="A63" s="122">
        <f t="shared" si="0"/>
        <v>54</v>
      </c>
      <c r="B63" s="122">
        <f t="shared" si="10"/>
        <v>58</v>
      </c>
      <c r="C63" s="9">
        <f t="shared" si="11"/>
        <v>600</v>
      </c>
      <c r="D63" s="9">
        <f t="shared" si="12"/>
        <v>24</v>
      </c>
      <c r="E63" s="9">
        <f t="shared" si="2"/>
        <v>576</v>
      </c>
      <c r="F63" s="9">
        <v>7</v>
      </c>
      <c r="G63" s="9">
        <f t="shared" si="3"/>
        <v>4.5</v>
      </c>
      <c r="H63" s="9">
        <v>75000</v>
      </c>
      <c r="I63" s="9">
        <f t="shared" si="4"/>
        <v>62371.582799664517</v>
      </c>
      <c r="J63" s="133">
        <f t="shared" si="5"/>
        <v>0.43166666666666664</v>
      </c>
      <c r="K63" s="9">
        <f t="shared" si="6"/>
        <v>38.423733241855182</v>
      </c>
      <c r="L63" s="9">
        <f t="shared" si="7"/>
        <v>12397.305135203651</v>
      </c>
      <c r="M63" s="9">
        <f t="shared" si="8"/>
        <v>-75.457391374324573</v>
      </c>
      <c r="N63" s="9">
        <f t="shared" si="9"/>
        <v>12321.847743829327</v>
      </c>
      <c r="R63" s="126" t="s">
        <v>195</v>
      </c>
      <c r="S63" s="127">
        <v>581.5</v>
      </c>
      <c r="U63"/>
    </row>
    <row r="64" spans="1:21">
      <c r="A64" s="122">
        <f t="shared" si="0"/>
        <v>54</v>
      </c>
      <c r="B64" s="122">
        <f t="shared" si="10"/>
        <v>59</v>
      </c>
      <c r="C64" s="9">
        <f t="shared" si="11"/>
        <v>0</v>
      </c>
      <c r="D64" s="9">
        <f t="shared" si="12"/>
        <v>0</v>
      </c>
      <c r="E64" s="9">
        <f t="shared" si="2"/>
        <v>0</v>
      </c>
      <c r="F64" s="9">
        <v>7</v>
      </c>
      <c r="G64" s="9">
        <f t="shared" si="3"/>
        <v>4.5</v>
      </c>
      <c r="H64" s="9">
        <v>75000</v>
      </c>
      <c r="I64" s="9">
        <f t="shared" si="4"/>
        <v>62485.092323636411</v>
      </c>
      <c r="J64" s="133">
        <f t="shared" si="5"/>
        <v>0.43166666666666664</v>
      </c>
      <c r="K64" s="9">
        <f t="shared" si="6"/>
        <v>38.472731519703046</v>
      </c>
      <c r="L64" s="9">
        <f t="shared" si="7"/>
        <v>12283.375012309623</v>
      </c>
      <c r="M64" s="9">
        <f t="shared" si="8"/>
        <v>495.97135043558217</v>
      </c>
      <c r="N64" s="9">
        <f t="shared" si="9"/>
        <v>12779.346362745206</v>
      </c>
      <c r="R64" s="126" t="s">
        <v>196</v>
      </c>
      <c r="S64" s="127">
        <v>605.37</v>
      </c>
      <c r="U64"/>
    </row>
    <row r="65" spans="1:21">
      <c r="A65" s="123">
        <f t="shared" si="0"/>
        <v>54</v>
      </c>
      <c r="B65" s="123">
        <f t="shared" si="10"/>
        <v>60</v>
      </c>
      <c r="C65" s="10">
        <f t="shared" si="11"/>
        <v>0</v>
      </c>
      <c r="D65" s="10">
        <f t="shared" si="12"/>
        <v>0</v>
      </c>
      <c r="E65" s="10">
        <f t="shared" si="2"/>
        <v>0</v>
      </c>
      <c r="F65" s="10">
        <v>7</v>
      </c>
      <c r="G65" s="10">
        <f t="shared" si="3"/>
        <v>4.5</v>
      </c>
      <c r="H65" s="10">
        <v>75000</v>
      </c>
      <c r="I65" s="10">
        <f t="shared" si="4"/>
        <v>62029.086548965985</v>
      </c>
      <c r="J65" s="134">
        <f t="shared" si="5"/>
        <v>0.43166666666666664</v>
      </c>
      <c r="K65" s="10">
        <f t="shared" si="6"/>
        <v>38.275889026970319</v>
      </c>
      <c r="L65" s="10">
        <f t="shared" si="7"/>
        <v>12741.070473718235</v>
      </c>
      <c r="M65" s="10">
        <f t="shared" si="8"/>
        <v>211.2293980655958</v>
      </c>
      <c r="N65" s="10">
        <f t="shared" si="9"/>
        <v>12952.299871783831</v>
      </c>
      <c r="R65" s="126" t="s">
        <v>197</v>
      </c>
      <c r="S65" s="127">
        <v>615.92999999999995</v>
      </c>
      <c r="U65"/>
    </row>
    <row r="66" spans="1:21">
      <c r="A66" s="122">
        <f t="shared" si="0"/>
        <v>55</v>
      </c>
      <c r="B66" s="122">
        <f t="shared" si="10"/>
        <v>61</v>
      </c>
      <c r="C66" s="9">
        <f t="shared" si="11"/>
        <v>600</v>
      </c>
      <c r="D66" s="9">
        <f t="shared" si="12"/>
        <v>24</v>
      </c>
      <c r="E66" s="9">
        <f>+C66-D66</f>
        <v>576</v>
      </c>
      <c r="F66" s="9">
        <v>7</v>
      </c>
      <c r="G66" s="9">
        <f t="shared" si="3"/>
        <v>4.5</v>
      </c>
      <c r="H66" s="9">
        <v>75000</v>
      </c>
      <c r="I66" s="9">
        <f>(H66-N65-E66+F66+G66)/(1.04^(1/12))</f>
        <v>61282.576918203376</v>
      </c>
      <c r="J66" s="133">
        <f t="shared" si="5"/>
        <v>0.48500000000000004</v>
      </c>
      <c r="K66" s="9">
        <f>+I66*J66/1000+G66+F66</f>
        <v>41.222049805328638</v>
      </c>
      <c r="L66" s="9">
        <f>+N65+E66-K66</f>
        <v>13487.077821978502</v>
      </c>
      <c r="M66" s="9">
        <f t="shared" si="8"/>
        <v>430.00405344358444</v>
      </c>
      <c r="N66" s="9">
        <f>+L66+M66</f>
        <v>13917.081875422087</v>
      </c>
      <c r="R66" s="126" t="s">
        <v>198</v>
      </c>
      <c r="S66" s="127">
        <v>636.02</v>
      </c>
      <c r="U66"/>
    </row>
    <row r="67" spans="1:21">
      <c r="A67" s="122">
        <f t="shared" si="0"/>
        <v>55</v>
      </c>
      <c r="B67" s="122">
        <f>+B66+1</f>
        <v>62</v>
      </c>
      <c r="C67" s="9">
        <f t="shared" si="11"/>
        <v>0</v>
      </c>
      <c r="D67" s="9">
        <f t="shared" si="12"/>
        <v>0</v>
      </c>
      <c r="E67" s="9">
        <f t="shared" ref="E67:E125" si="14">+C67-D67</f>
        <v>0</v>
      </c>
      <c r="F67" s="9">
        <v>7</v>
      </c>
      <c r="G67" s="9">
        <f t="shared" si="3"/>
        <v>4.5</v>
      </c>
      <c r="H67" s="9">
        <v>75000</v>
      </c>
      <c r="I67" s="9">
        <f t="shared" ref="I67:I125" si="15">(H67-N66-E67+F67+G67)/(1.04^(1/12))</f>
        <v>60895.063532551867</v>
      </c>
      <c r="J67" s="133">
        <f t="shared" si="5"/>
        <v>0.48500000000000004</v>
      </c>
      <c r="K67" s="9">
        <f t="shared" ref="K67:K125" si="16">+I67*J67/1000+G67+F67</f>
        <v>41.034105813287653</v>
      </c>
      <c r="L67" s="9">
        <f t="shared" ref="L67:L125" si="17">+N66+E67-K67</f>
        <v>13876.0477696088</v>
      </c>
      <c r="M67" s="9">
        <f t="shared" si="8"/>
        <v>82.745504851780581</v>
      </c>
      <c r="N67" s="9">
        <f t="shared" ref="N67:N125" si="18">+L67+M67</f>
        <v>13958.793274460581</v>
      </c>
      <c r="R67" s="126" t="s">
        <v>199</v>
      </c>
      <c r="S67" s="127">
        <v>640.42999999999995</v>
      </c>
      <c r="U67"/>
    </row>
    <row r="68" spans="1:21">
      <c r="A68" s="122">
        <f t="shared" si="0"/>
        <v>55</v>
      </c>
      <c r="B68" s="122">
        <f t="shared" ref="B68:B126" si="19">+B67+1</f>
        <v>63</v>
      </c>
      <c r="C68" s="9">
        <f t="shared" si="11"/>
        <v>0</v>
      </c>
      <c r="D68" s="9">
        <f t="shared" si="12"/>
        <v>0</v>
      </c>
      <c r="E68" s="9">
        <f t="shared" si="14"/>
        <v>0</v>
      </c>
      <c r="F68" s="9">
        <v>7</v>
      </c>
      <c r="G68" s="9">
        <f t="shared" si="3"/>
        <v>4.5</v>
      </c>
      <c r="H68" s="9">
        <v>75000</v>
      </c>
      <c r="I68" s="9">
        <f t="shared" si="15"/>
        <v>60853.488240201899</v>
      </c>
      <c r="J68" s="133">
        <f t="shared" si="5"/>
        <v>0.48500000000000004</v>
      </c>
      <c r="K68" s="9">
        <f t="shared" si="16"/>
        <v>41.013941796497917</v>
      </c>
      <c r="L68" s="9">
        <f t="shared" si="17"/>
        <v>13917.779332664082</v>
      </c>
      <c r="M68" s="9">
        <f t="shared" si="8"/>
        <v>96.817926667868079</v>
      </c>
      <c r="N68" s="9">
        <f t="shared" si="18"/>
        <v>14014.597259331951</v>
      </c>
      <c r="R68" s="126" t="s">
        <v>200</v>
      </c>
      <c r="S68" s="127">
        <v>645.5</v>
      </c>
      <c r="U68"/>
    </row>
    <row r="69" spans="1:21">
      <c r="A69" s="122">
        <f t="shared" si="0"/>
        <v>55</v>
      </c>
      <c r="B69" s="122">
        <f t="shared" si="19"/>
        <v>64</v>
      </c>
      <c r="C69" s="9">
        <f t="shared" si="11"/>
        <v>600</v>
      </c>
      <c r="D69" s="9">
        <f t="shared" si="12"/>
        <v>24</v>
      </c>
      <c r="E69" s="9">
        <f t="shared" si="14"/>
        <v>576</v>
      </c>
      <c r="F69" s="9">
        <v>7</v>
      </c>
      <c r="G69" s="9">
        <f t="shared" si="3"/>
        <v>4.5</v>
      </c>
      <c r="H69" s="9">
        <v>75000</v>
      </c>
      <c r="I69" s="9">
        <f t="shared" si="15"/>
        <v>60223.745867986981</v>
      </c>
      <c r="J69" s="133">
        <f t="shared" si="5"/>
        <v>0.48500000000000004</v>
      </c>
      <c r="K69" s="9">
        <f t="shared" si="16"/>
        <v>40.708516745973689</v>
      </c>
      <c r="L69" s="9">
        <f t="shared" si="17"/>
        <v>14549.888742585978</v>
      </c>
      <c r="M69" s="9">
        <f t="shared" si="8"/>
        <v>182.27444947883555</v>
      </c>
      <c r="N69" s="9">
        <f t="shared" si="18"/>
        <v>14732.163192064812</v>
      </c>
      <c r="R69" s="126" t="s">
        <v>201</v>
      </c>
      <c r="S69" s="127">
        <v>654.16999999999996</v>
      </c>
      <c r="U69"/>
    </row>
    <row r="70" spans="1:21">
      <c r="A70" s="122">
        <f t="shared" si="0"/>
        <v>55</v>
      </c>
      <c r="B70" s="122">
        <f t="shared" si="19"/>
        <v>65</v>
      </c>
      <c r="C70" s="9">
        <f t="shared" si="11"/>
        <v>0</v>
      </c>
      <c r="D70" s="9">
        <f t="shared" si="12"/>
        <v>0</v>
      </c>
      <c r="E70" s="9">
        <f t="shared" si="14"/>
        <v>0</v>
      </c>
      <c r="F70" s="9">
        <v>7</v>
      </c>
      <c r="G70" s="9">
        <f t="shared" si="3"/>
        <v>4.5</v>
      </c>
      <c r="H70" s="9">
        <v>75000</v>
      </c>
      <c r="I70" s="9">
        <f t="shared" si="15"/>
        <v>60082.641873015884</v>
      </c>
      <c r="J70" s="133">
        <f t="shared" si="5"/>
        <v>0.48500000000000004</v>
      </c>
      <c r="K70" s="9">
        <f t="shared" si="16"/>
        <v>40.640081308412704</v>
      </c>
      <c r="L70" s="9">
        <f t="shared" si="17"/>
        <v>14691.5231107564</v>
      </c>
      <c r="M70" s="9">
        <f t="shared" si="8"/>
        <v>323.76288676523848</v>
      </c>
      <c r="N70" s="9">
        <f t="shared" si="18"/>
        <v>15015.285997521638</v>
      </c>
      <c r="R70" s="126" t="s">
        <v>202</v>
      </c>
      <c r="S70" s="127">
        <v>669.12</v>
      </c>
      <c r="U70"/>
    </row>
    <row r="71" spans="1:21">
      <c r="A71" s="122">
        <f t="shared" ref="A71:A134" si="20">50+INT((B71-1)/12)</f>
        <v>55</v>
      </c>
      <c r="B71" s="122">
        <f t="shared" si="19"/>
        <v>66</v>
      </c>
      <c r="C71" s="9">
        <f t="shared" si="11"/>
        <v>0</v>
      </c>
      <c r="D71" s="9">
        <f t="shared" si="12"/>
        <v>0</v>
      </c>
      <c r="E71" s="9">
        <f t="shared" si="14"/>
        <v>0</v>
      </c>
      <c r="F71" s="9">
        <v>7</v>
      </c>
      <c r="G71" s="9">
        <f t="shared" ref="G71:G125" si="21">+H71/1000*0.06</f>
        <v>4.5</v>
      </c>
      <c r="H71" s="9">
        <v>75000</v>
      </c>
      <c r="I71" s="9">
        <f t="shared" si="15"/>
        <v>59800.442913519255</v>
      </c>
      <c r="J71" s="133">
        <f t="shared" ref="J71:J134" si="22">VLOOKUP(A71,$P$22:$Q$42,2)/12</f>
        <v>0.48500000000000004</v>
      </c>
      <c r="K71" s="9">
        <f t="shared" si="16"/>
        <v>40.503214813056843</v>
      </c>
      <c r="L71" s="9">
        <f t="shared" si="17"/>
        <v>14974.78278270858</v>
      </c>
      <c r="M71" s="9">
        <f t="shared" ref="M71:M134" si="23">L71*((((S71/S70)^12-0.0125)^(1/12))-1)</f>
        <v>18.491298157633988</v>
      </c>
      <c r="N71" s="9">
        <f t="shared" si="18"/>
        <v>14993.274080866215</v>
      </c>
      <c r="R71" s="126" t="s">
        <v>203</v>
      </c>
      <c r="S71" s="127">
        <v>670.63</v>
      </c>
    </row>
    <row r="72" spans="1:21">
      <c r="A72" s="122">
        <f t="shared" si="20"/>
        <v>55</v>
      </c>
      <c r="B72" s="122">
        <f t="shared" si="19"/>
        <v>67</v>
      </c>
      <c r="C72" s="9">
        <f t="shared" si="11"/>
        <v>600</v>
      </c>
      <c r="D72" s="9">
        <f t="shared" si="12"/>
        <v>24</v>
      </c>
      <c r="E72" s="9">
        <f t="shared" si="14"/>
        <v>576</v>
      </c>
      <c r="F72" s="9">
        <v>7</v>
      </c>
      <c r="G72" s="9">
        <f t="shared" si="21"/>
        <v>4.5</v>
      </c>
      <c r="H72" s="9">
        <v>75000</v>
      </c>
      <c r="I72" s="9">
        <f t="shared" si="15"/>
        <v>59248.26252507927</v>
      </c>
      <c r="J72" s="133">
        <f t="shared" si="22"/>
        <v>0.48500000000000004</v>
      </c>
      <c r="K72" s="9">
        <f t="shared" si="16"/>
        <v>40.235407324663448</v>
      </c>
      <c r="L72" s="9">
        <f t="shared" si="17"/>
        <v>15529.03867354155</v>
      </c>
      <c r="M72" s="9">
        <f t="shared" si="23"/>
        <v>-737.77455504655416</v>
      </c>
      <c r="N72" s="9">
        <f t="shared" si="18"/>
        <v>14791.264118494997</v>
      </c>
      <c r="R72" s="126" t="s">
        <v>204</v>
      </c>
      <c r="S72" s="127">
        <v>639.95000000000005</v>
      </c>
    </row>
    <row r="73" spans="1:21">
      <c r="A73" s="122">
        <f t="shared" si="20"/>
        <v>55</v>
      </c>
      <c r="B73" s="122">
        <f t="shared" si="19"/>
        <v>68</v>
      </c>
      <c r="C73" s="9">
        <f t="shared" si="11"/>
        <v>0</v>
      </c>
      <c r="D73" s="9">
        <f t="shared" si="12"/>
        <v>0</v>
      </c>
      <c r="E73" s="9">
        <f t="shared" si="14"/>
        <v>0</v>
      </c>
      <c r="F73" s="9">
        <v>7</v>
      </c>
      <c r="G73" s="9">
        <f t="shared" si="21"/>
        <v>4.5</v>
      </c>
      <c r="H73" s="9">
        <v>75000</v>
      </c>
      <c r="I73" s="9">
        <f t="shared" si="15"/>
        <v>60023.733796299937</v>
      </c>
      <c r="J73" s="133">
        <f t="shared" si="22"/>
        <v>0.48500000000000004</v>
      </c>
      <c r="K73" s="9">
        <f t="shared" si="16"/>
        <v>40.611510891205469</v>
      </c>
      <c r="L73" s="9">
        <f t="shared" si="17"/>
        <v>14750.652607603792</v>
      </c>
      <c r="M73" s="9">
        <f t="shared" si="23"/>
        <v>264.94374248756748</v>
      </c>
      <c r="N73" s="9">
        <f t="shared" si="18"/>
        <v>15015.596350091359</v>
      </c>
      <c r="R73" s="126" t="s">
        <v>205</v>
      </c>
      <c r="S73" s="127">
        <v>651.99</v>
      </c>
    </row>
    <row r="74" spans="1:21">
      <c r="A74" s="122">
        <f t="shared" si="20"/>
        <v>55</v>
      </c>
      <c r="B74" s="122">
        <f t="shared" si="19"/>
        <v>69</v>
      </c>
      <c r="C74" s="9">
        <f t="shared" ref="C74:C137" si="24">+C71</f>
        <v>0</v>
      </c>
      <c r="D74" s="9">
        <f t="shared" si="12"/>
        <v>0</v>
      </c>
      <c r="E74" s="9">
        <f t="shared" si="14"/>
        <v>0</v>
      </c>
      <c r="F74" s="9">
        <v>7</v>
      </c>
      <c r="G74" s="9">
        <f t="shared" si="21"/>
        <v>4.5</v>
      </c>
      <c r="H74" s="9">
        <v>75000</v>
      </c>
      <c r="I74" s="9">
        <f t="shared" si="15"/>
        <v>59800.133573647785</v>
      </c>
      <c r="J74" s="133">
        <f t="shared" si="22"/>
        <v>0.48500000000000004</v>
      </c>
      <c r="K74" s="9">
        <f t="shared" si="16"/>
        <v>40.50306478321918</v>
      </c>
      <c r="L74" s="9">
        <f t="shared" si="17"/>
        <v>14975.093285308139</v>
      </c>
      <c r="M74" s="9">
        <f t="shared" si="23"/>
        <v>802.48210902564688</v>
      </c>
      <c r="N74" s="9">
        <f t="shared" si="18"/>
        <v>15777.575394333786</v>
      </c>
      <c r="R74" s="126" t="s">
        <v>206</v>
      </c>
      <c r="S74" s="127">
        <v>687.31</v>
      </c>
    </row>
    <row r="75" spans="1:21">
      <c r="A75" s="122">
        <f t="shared" si="20"/>
        <v>55</v>
      </c>
      <c r="B75" s="122">
        <f t="shared" si="19"/>
        <v>70</v>
      </c>
      <c r="C75" s="9">
        <f t="shared" si="24"/>
        <v>600</v>
      </c>
      <c r="D75" s="9">
        <f t="shared" si="12"/>
        <v>24</v>
      </c>
      <c r="E75" s="9">
        <f t="shared" si="14"/>
        <v>576</v>
      </c>
      <c r="F75" s="9">
        <v>7</v>
      </c>
      <c r="G75" s="9">
        <f t="shared" si="21"/>
        <v>4.5</v>
      </c>
      <c r="H75" s="9">
        <v>75000</v>
      </c>
      <c r="I75" s="9">
        <f t="shared" si="15"/>
        <v>58466.52043180188</v>
      </c>
      <c r="J75" s="133">
        <f t="shared" si="22"/>
        <v>0.48500000000000004</v>
      </c>
      <c r="K75" s="9">
        <f t="shared" si="16"/>
        <v>39.85626240942392</v>
      </c>
      <c r="L75" s="9">
        <f t="shared" si="17"/>
        <v>16313.719131924361</v>
      </c>
      <c r="M75" s="9">
        <f t="shared" si="23"/>
        <v>413.44203856101507</v>
      </c>
      <c r="N75" s="9">
        <f t="shared" si="18"/>
        <v>16727.161170485375</v>
      </c>
      <c r="R75" s="126" t="s">
        <v>207</v>
      </c>
      <c r="S75" s="127">
        <v>705.27</v>
      </c>
    </row>
    <row r="76" spans="1:21">
      <c r="A76" s="122">
        <f t="shared" si="20"/>
        <v>55</v>
      </c>
      <c r="B76" s="122">
        <f t="shared" si="19"/>
        <v>71</v>
      </c>
      <c r="C76" s="9">
        <f t="shared" si="24"/>
        <v>0</v>
      </c>
      <c r="D76" s="9">
        <f t="shared" si="12"/>
        <v>0</v>
      </c>
      <c r="E76" s="9">
        <f t="shared" si="14"/>
        <v>0</v>
      </c>
      <c r="F76" s="9">
        <v>7</v>
      </c>
      <c r="G76" s="9">
        <f t="shared" si="21"/>
        <v>4.5</v>
      </c>
      <c r="H76" s="9">
        <v>75000</v>
      </c>
      <c r="I76" s="9">
        <f t="shared" si="15"/>
        <v>58094.153687474762</v>
      </c>
      <c r="J76" s="133">
        <f t="shared" si="22"/>
        <v>0.48500000000000004</v>
      </c>
      <c r="K76" s="9">
        <f t="shared" si="16"/>
        <v>39.675664538425266</v>
      </c>
      <c r="L76" s="9">
        <f t="shared" si="17"/>
        <v>16687.485505946948</v>
      </c>
      <c r="M76" s="9">
        <f t="shared" si="23"/>
        <v>1216.4667367176844</v>
      </c>
      <c r="N76" s="9">
        <f t="shared" si="18"/>
        <v>17903.952242664633</v>
      </c>
      <c r="R76" s="126" t="s">
        <v>208</v>
      </c>
      <c r="S76" s="127">
        <v>757.02</v>
      </c>
    </row>
    <row r="77" spans="1:21">
      <c r="A77" s="123">
        <f t="shared" si="20"/>
        <v>55</v>
      </c>
      <c r="B77" s="123">
        <f t="shared" si="19"/>
        <v>72</v>
      </c>
      <c r="C77" s="10">
        <f t="shared" si="24"/>
        <v>0</v>
      </c>
      <c r="D77" s="10">
        <f t="shared" si="12"/>
        <v>0</v>
      </c>
      <c r="E77" s="10">
        <f t="shared" si="14"/>
        <v>0</v>
      </c>
      <c r="F77" s="10">
        <v>7</v>
      </c>
      <c r="G77" s="10">
        <f t="shared" si="21"/>
        <v>4.5</v>
      </c>
      <c r="H77" s="10">
        <v>75000</v>
      </c>
      <c r="I77" s="10">
        <f t="shared" si="15"/>
        <v>56921.202552089992</v>
      </c>
      <c r="J77" s="134">
        <f t="shared" si="22"/>
        <v>0.48500000000000004</v>
      </c>
      <c r="K77" s="10">
        <f t="shared" si="16"/>
        <v>39.106783237763651</v>
      </c>
      <c r="L77" s="10">
        <f t="shared" si="17"/>
        <v>17864.84545942687</v>
      </c>
      <c r="M77" s="10">
        <f t="shared" si="23"/>
        <v>-408.0044591906335</v>
      </c>
      <c r="N77" s="10">
        <f t="shared" si="18"/>
        <v>17456.841000236236</v>
      </c>
      <c r="R77" s="126" t="s">
        <v>209</v>
      </c>
      <c r="S77" s="127">
        <v>740.74</v>
      </c>
    </row>
    <row r="78" spans="1:21">
      <c r="A78" s="122">
        <f t="shared" si="20"/>
        <v>56</v>
      </c>
      <c r="B78" s="122">
        <f t="shared" si="19"/>
        <v>73</v>
      </c>
      <c r="C78" s="9">
        <f t="shared" si="24"/>
        <v>600</v>
      </c>
      <c r="D78" s="9">
        <f t="shared" si="12"/>
        <v>24</v>
      </c>
      <c r="E78" s="9">
        <f t="shared" si="14"/>
        <v>576</v>
      </c>
      <c r="F78" s="9">
        <v>7</v>
      </c>
      <c r="G78" s="9">
        <f t="shared" si="21"/>
        <v>4.5</v>
      </c>
      <c r="H78" s="9">
        <v>75000</v>
      </c>
      <c r="I78" s="9">
        <f t="shared" si="15"/>
        <v>56792.734365930162</v>
      </c>
      <c r="J78" s="133">
        <f t="shared" si="22"/>
        <v>0.54</v>
      </c>
      <c r="K78" s="9">
        <f t="shared" si="16"/>
        <v>42.168076557602291</v>
      </c>
      <c r="L78" s="9">
        <f t="shared" si="17"/>
        <v>17990.672923678634</v>
      </c>
      <c r="M78" s="9">
        <f t="shared" si="23"/>
        <v>1093.36955098205</v>
      </c>
      <c r="N78" s="9">
        <f t="shared" si="18"/>
        <v>19084.042474660684</v>
      </c>
      <c r="R78" s="126" t="s">
        <v>210</v>
      </c>
      <c r="S78" s="127">
        <v>786.16</v>
      </c>
    </row>
    <row r="79" spans="1:21">
      <c r="A79" s="122">
        <f t="shared" si="20"/>
        <v>56</v>
      </c>
      <c r="B79" s="122">
        <f t="shared" si="19"/>
        <v>74</v>
      </c>
      <c r="C79" s="9">
        <f t="shared" si="24"/>
        <v>0</v>
      </c>
      <c r="D79" s="9">
        <f t="shared" si="12"/>
        <v>0</v>
      </c>
      <c r="E79" s="9">
        <f t="shared" si="14"/>
        <v>0</v>
      </c>
      <c r="F79" s="9">
        <v>7</v>
      </c>
      <c r="G79" s="9">
        <f t="shared" si="21"/>
        <v>4.5</v>
      </c>
      <c r="H79" s="9">
        <v>75000</v>
      </c>
      <c r="I79" s="9">
        <f t="shared" si="15"/>
        <v>55744.96302223621</v>
      </c>
      <c r="J79" s="133">
        <f t="shared" si="22"/>
        <v>0.54</v>
      </c>
      <c r="K79" s="9">
        <f t="shared" si="16"/>
        <v>41.602280032007556</v>
      </c>
      <c r="L79" s="9">
        <f t="shared" si="17"/>
        <v>19042.440194628678</v>
      </c>
      <c r="M79" s="9">
        <f t="shared" si="23"/>
        <v>94.187649540777258</v>
      </c>
      <c r="N79" s="9">
        <f t="shared" si="18"/>
        <v>19136.627844169456</v>
      </c>
      <c r="R79" s="126" t="s">
        <v>211</v>
      </c>
      <c r="S79" s="127">
        <v>790.82</v>
      </c>
    </row>
    <row r="80" spans="1:21">
      <c r="A80" s="122">
        <f t="shared" si="20"/>
        <v>56</v>
      </c>
      <c r="B80" s="122">
        <f t="shared" si="19"/>
        <v>75</v>
      </c>
      <c r="C80" s="9">
        <f t="shared" si="24"/>
        <v>0</v>
      </c>
      <c r="D80" s="9">
        <f t="shared" si="12"/>
        <v>0</v>
      </c>
      <c r="E80" s="9">
        <f t="shared" si="14"/>
        <v>0</v>
      </c>
      <c r="F80" s="9">
        <v>7</v>
      </c>
      <c r="G80" s="9">
        <f t="shared" si="21"/>
        <v>4.5</v>
      </c>
      <c r="H80" s="9">
        <v>75000</v>
      </c>
      <c r="I80" s="9">
        <f t="shared" si="15"/>
        <v>55692.549241805573</v>
      </c>
      <c r="J80" s="133">
        <f t="shared" si="22"/>
        <v>0.54</v>
      </c>
      <c r="K80" s="9">
        <f t="shared" si="16"/>
        <v>41.573976590575015</v>
      </c>
      <c r="L80" s="9">
        <f t="shared" si="17"/>
        <v>19095.053867578881</v>
      </c>
      <c r="M80" s="9">
        <f t="shared" si="23"/>
        <v>-846.14486456654811</v>
      </c>
      <c r="N80" s="9">
        <f t="shared" si="18"/>
        <v>18248.909003012333</v>
      </c>
      <c r="R80" s="126" t="s">
        <v>212</v>
      </c>
      <c r="S80" s="127">
        <v>757.12</v>
      </c>
    </row>
    <row r="81" spans="1:19">
      <c r="A81" s="122">
        <f t="shared" si="20"/>
        <v>56</v>
      </c>
      <c r="B81" s="122">
        <f t="shared" si="19"/>
        <v>76</v>
      </c>
      <c r="C81" s="9">
        <f t="shared" si="24"/>
        <v>600</v>
      </c>
      <c r="D81" s="9">
        <f t="shared" si="12"/>
        <v>24</v>
      </c>
      <c r="E81" s="9">
        <f t="shared" si="14"/>
        <v>576</v>
      </c>
      <c r="F81" s="9">
        <v>7</v>
      </c>
      <c r="G81" s="9">
        <f t="shared" si="21"/>
        <v>4.5</v>
      </c>
      <c r="H81" s="9">
        <v>75000</v>
      </c>
      <c r="I81" s="9">
        <f t="shared" si="15"/>
        <v>56003.250926497123</v>
      </c>
      <c r="J81" s="133">
        <f t="shared" si="22"/>
        <v>0.54</v>
      </c>
      <c r="K81" s="9">
        <f t="shared" si="16"/>
        <v>41.74175550030845</v>
      </c>
      <c r="L81" s="9">
        <f t="shared" si="17"/>
        <v>18783.167247512025</v>
      </c>
      <c r="M81" s="9">
        <f t="shared" si="23"/>
        <v>1086.5313503713264</v>
      </c>
      <c r="N81" s="9">
        <f t="shared" si="18"/>
        <v>19869.698597883351</v>
      </c>
      <c r="R81" s="126" t="s">
        <v>213</v>
      </c>
      <c r="S81" s="127">
        <v>801.34</v>
      </c>
    </row>
    <row r="82" spans="1:19">
      <c r="A82" s="122">
        <f t="shared" si="20"/>
        <v>56</v>
      </c>
      <c r="B82" s="122">
        <f t="shared" si="19"/>
        <v>77</v>
      </c>
      <c r="C82" s="9">
        <f t="shared" si="24"/>
        <v>0</v>
      </c>
      <c r="D82" s="9">
        <f t="shared" si="12"/>
        <v>0</v>
      </c>
      <c r="E82" s="9">
        <f t="shared" si="14"/>
        <v>0</v>
      </c>
      <c r="F82" s="9">
        <v>7</v>
      </c>
      <c r="G82" s="9">
        <f t="shared" si="21"/>
        <v>4.5</v>
      </c>
      <c r="H82" s="9">
        <v>75000</v>
      </c>
      <c r="I82" s="9">
        <f t="shared" si="15"/>
        <v>54961.870540025695</v>
      </c>
      <c r="J82" s="133">
        <f t="shared" si="22"/>
        <v>0.54</v>
      </c>
      <c r="K82" s="9">
        <f t="shared" si="16"/>
        <v>41.179410091613875</v>
      </c>
      <c r="L82" s="9">
        <f t="shared" si="17"/>
        <v>19828.519187791739</v>
      </c>
      <c r="M82" s="9">
        <f t="shared" si="23"/>
        <v>1150.4181499651238</v>
      </c>
      <c r="N82" s="9">
        <f t="shared" si="18"/>
        <v>20978.937337756863</v>
      </c>
      <c r="R82" s="126" t="s">
        <v>214</v>
      </c>
      <c r="S82" s="127">
        <v>848.28</v>
      </c>
    </row>
    <row r="83" spans="1:19">
      <c r="A83" s="122">
        <f t="shared" si="20"/>
        <v>56</v>
      </c>
      <c r="B83" s="122">
        <f t="shared" si="19"/>
        <v>78</v>
      </c>
      <c r="C83" s="9">
        <f t="shared" si="24"/>
        <v>0</v>
      </c>
      <c r="D83" s="9">
        <f t="shared" ref="D83:D146" si="25">C83*0.04</f>
        <v>0</v>
      </c>
      <c r="E83" s="9">
        <f t="shared" si="14"/>
        <v>0</v>
      </c>
      <c r="F83" s="9">
        <v>7</v>
      </c>
      <c r="G83" s="9">
        <f t="shared" si="21"/>
        <v>4.5</v>
      </c>
      <c r="H83" s="9">
        <v>75000</v>
      </c>
      <c r="I83" s="9">
        <f t="shared" si="15"/>
        <v>53856.251309810112</v>
      </c>
      <c r="J83" s="133">
        <f t="shared" si="22"/>
        <v>0.54</v>
      </c>
      <c r="K83" s="9">
        <f t="shared" si="16"/>
        <v>40.582375707297459</v>
      </c>
      <c r="L83" s="9">
        <f t="shared" si="17"/>
        <v>20938.354962049565</v>
      </c>
      <c r="M83" s="9">
        <f t="shared" si="23"/>
        <v>896.11881716381288</v>
      </c>
      <c r="N83" s="9">
        <f t="shared" si="18"/>
        <v>21834.473779213378</v>
      </c>
      <c r="R83" s="126" t="s">
        <v>215</v>
      </c>
      <c r="S83" s="127">
        <v>885.14</v>
      </c>
    </row>
    <row r="84" spans="1:19">
      <c r="A84" s="122">
        <f t="shared" si="20"/>
        <v>56</v>
      </c>
      <c r="B84" s="122">
        <f t="shared" si="19"/>
        <v>79</v>
      </c>
      <c r="C84" s="9">
        <f t="shared" si="24"/>
        <v>600</v>
      </c>
      <c r="D84" s="9">
        <f t="shared" si="25"/>
        <v>24</v>
      </c>
      <c r="E84" s="9">
        <f t="shared" si="14"/>
        <v>576</v>
      </c>
      <c r="F84" s="9">
        <v>7</v>
      </c>
      <c r="G84" s="9">
        <f t="shared" si="21"/>
        <v>4.5</v>
      </c>
      <c r="H84" s="9">
        <v>75000</v>
      </c>
      <c r="I84" s="9">
        <f t="shared" si="15"/>
        <v>52429.386053905684</v>
      </c>
      <c r="J84" s="133">
        <f t="shared" si="22"/>
        <v>0.54</v>
      </c>
      <c r="K84" s="9">
        <f t="shared" si="16"/>
        <v>39.811868469109072</v>
      </c>
      <c r="L84" s="9">
        <f t="shared" si="17"/>
        <v>22370.661910744268</v>
      </c>
      <c r="M84" s="9">
        <f t="shared" si="23"/>
        <v>1737.4575216411001</v>
      </c>
      <c r="N84" s="9">
        <f t="shared" si="18"/>
        <v>24108.119432385367</v>
      </c>
      <c r="R84" s="126" t="s">
        <v>216</v>
      </c>
      <c r="S84" s="127">
        <v>954.29</v>
      </c>
    </row>
    <row r="85" spans="1:19">
      <c r="A85" s="122">
        <f t="shared" si="20"/>
        <v>56</v>
      </c>
      <c r="B85" s="122">
        <f t="shared" si="19"/>
        <v>80</v>
      </c>
      <c r="C85" s="9">
        <f t="shared" si="24"/>
        <v>0</v>
      </c>
      <c r="D85" s="9">
        <f t="shared" si="25"/>
        <v>0</v>
      </c>
      <c r="E85" s="9">
        <f t="shared" si="14"/>
        <v>0</v>
      </c>
      <c r="F85" s="9">
        <v>7</v>
      </c>
      <c r="G85" s="9">
        <f t="shared" si="21"/>
        <v>4.5</v>
      </c>
      <c r="H85" s="9">
        <v>75000</v>
      </c>
      <c r="I85" s="9">
        <f t="shared" si="15"/>
        <v>50737.279915913343</v>
      </c>
      <c r="J85" s="133">
        <f t="shared" si="22"/>
        <v>0.54</v>
      </c>
      <c r="K85" s="9">
        <f t="shared" si="16"/>
        <v>38.898131154593209</v>
      </c>
      <c r="L85" s="9">
        <f t="shared" si="17"/>
        <v>24069.221301230773</v>
      </c>
      <c r="M85" s="9">
        <f t="shared" si="23"/>
        <v>-1431.3103683127749</v>
      </c>
      <c r="N85" s="9">
        <f t="shared" si="18"/>
        <v>22637.910932917999</v>
      </c>
      <c r="R85" s="126" t="s">
        <v>217</v>
      </c>
      <c r="S85" s="127">
        <v>899.47</v>
      </c>
    </row>
    <row r="86" spans="1:19">
      <c r="A86" s="122">
        <f t="shared" si="20"/>
        <v>56</v>
      </c>
      <c r="B86" s="122">
        <f t="shared" si="19"/>
        <v>81</v>
      </c>
      <c r="C86" s="9">
        <f t="shared" si="24"/>
        <v>0</v>
      </c>
      <c r="D86" s="9">
        <f t="shared" si="25"/>
        <v>0</v>
      </c>
      <c r="E86" s="9">
        <f t="shared" si="14"/>
        <v>0</v>
      </c>
      <c r="F86" s="9">
        <v>7</v>
      </c>
      <c r="G86" s="9">
        <f t="shared" si="21"/>
        <v>4.5</v>
      </c>
      <c r="H86" s="9">
        <v>75000</v>
      </c>
      <c r="I86" s="9">
        <f t="shared" si="15"/>
        <v>52202.691040684273</v>
      </c>
      <c r="J86" s="133">
        <f t="shared" si="22"/>
        <v>0.54</v>
      </c>
      <c r="K86" s="9">
        <f t="shared" si="16"/>
        <v>39.68945316196951</v>
      </c>
      <c r="L86" s="9">
        <f t="shared" si="17"/>
        <v>22598.22147975603</v>
      </c>
      <c r="M86" s="9">
        <f t="shared" si="23"/>
        <v>1187.8173091534884</v>
      </c>
      <c r="N86" s="9">
        <f t="shared" si="18"/>
        <v>23786.038788909518</v>
      </c>
      <c r="R86" s="126" t="s">
        <v>218</v>
      </c>
      <c r="S86" s="127">
        <v>947.28</v>
      </c>
    </row>
    <row r="87" spans="1:19">
      <c r="A87" s="122">
        <f t="shared" si="20"/>
        <v>56</v>
      </c>
      <c r="B87" s="122">
        <f t="shared" si="19"/>
        <v>82</v>
      </c>
      <c r="C87" s="9">
        <f t="shared" si="24"/>
        <v>600</v>
      </c>
      <c r="D87" s="9">
        <f t="shared" si="25"/>
        <v>24</v>
      </c>
      <c r="E87" s="9">
        <f t="shared" si="14"/>
        <v>576</v>
      </c>
      <c r="F87" s="9">
        <v>7</v>
      </c>
      <c r="G87" s="9">
        <f t="shared" si="21"/>
        <v>4.5</v>
      </c>
      <c r="H87" s="9">
        <v>75000</v>
      </c>
      <c r="I87" s="9">
        <f t="shared" si="15"/>
        <v>50484.189112819797</v>
      </c>
      <c r="J87" s="133">
        <f t="shared" si="22"/>
        <v>0.54</v>
      </c>
      <c r="K87" s="9">
        <f t="shared" si="16"/>
        <v>38.761462120922694</v>
      </c>
      <c r="L87" s="9">
        <f t="shared" si="17"/>
        <v>24323.277326788597</v>
      </c>
      <c r="M87" s="9">
        <f t="shared" si="23"/>
        <v>-876.20958049484818</v>
      </c>
      <c r="N87" s="9">
        <f t="shared" si="18"/>
        <v>23447.067746293749</v>
      </c>
      <c r="R87" s="126" t="s">
        <v>219</v>
      </c>
      <c r="S87" s="127">
        <v>914.62</v>
      </c>
    </row>
    <row r="88" spans="1:19">
      <c r="A88" s="122">
        <f t="shared" si="20"/>
        <v>56</v>
      </c>
      <c r="B88" s="122">
        <f t="shared" si="19"/>
        <v>83</v>
      </c>
      <c r="C88" s="9">
        <f t="shared" si="24"/>
        <v>0</v>
      </c>
      <c r="D88" s="9">
        <f t="shared" si="25"/>
        <v>0</v>
      </c>
      <c r="E88" s="9">
        <f t="shared" si="14"/>
        <v>0</v>
      </c>
      <c r="F88" s="9">
        <v>7</v>
      </c>
      <c r="G88" s="9">
        <f t="shared" si="21"/>
        <v>4.5</v>
      </c>
      <c r="H88" s="9">
        <v>75000</v>
      </c>
      <c r="I88" s="9">
        <f t="shared" si="15"/>
        <v>51396.174552421151</v>
      </c>
      <c r="J88" s="133">
        <f t="shared" si="22"/>
        <v>0.54</v>
      </c>
      <c r="K88" s="9">
        <f t="shared" si="16"/>
        <v>39.253934258307424</v>
      </c>
      <c r="L88" s="9">
        <f t="shared" si="17"/>
        <v>23407.813812035442</v>
      </c>
      <c r="M88" s="9">
        <f t="shared" si="23"/>
        <v>1028.5382226057866</v>
      </c>
      <c r="N88" s="9">
        <f t="shared" si="18"/>
        <v>24436.35203464123</v>
      </c>
      <c r="R88" s="126" t="s">
        <v>220</v>
      </c>
      <c r="S88" s="127">
        <v>955.4</v>
      </c>
    </row>
    <row r="89" spans="1:19">
      <c r="A89" s="123">
        <f t="shared" si="20"/>
        <v>56</v>
      </c>
      <c r="B89" s="123">
        <f t="shared" si="19"/>
        <v>84</v>
      </c>
      <c r="C89" s="10">
        <f t="shared" si="24"/>
        <v>0</v>
      </c>
      <c r="D89" s="10">
        <f t="shared" si="25"/>
        <v>0</v>
      </c>
      <c r="E89" s="10">
        <f t="shared" si="14"/>
        <v>0</v>
      </c>
      <c r="F89" s="10">
        <v>7</v>
      </c>
      <c r="G89" s="10">
        <f t="shared" si="21"/>
        <v>4.5</v>
      </c>
      <c r="H89" s="10">
        <v>75000</v>
      </c>
      <c r="I89" s="10">
        <f t="shared" si="15"/>
        <v>50410.118355473103</v>
      </c>
      <c r="J89" s="134">
        <f t="shared" si="22"/>
        <v>0.54</v>
      </c>
      <c r="K89" s="10">
        <f t="shared" si="16"/>
        <v>38.721463911955482</v>
      </c>
      <c r="L89" s="10">
        <f t="shared" si="17"/>
        <v>24397.630570729274</v>
      </c>
      <c r="M89" s="10">
        <f t="shared" si="23"/>
        <v>362.30752529131519</v>
      </c>
      <c r="N89" s="10">
        <f t="shared" si="18"/>
        <v>24759.938096020589</v>
      </c>
      <c r="R89" s="126" t="s">
        <v>221</v>
      </c>
      <c r="S89" s="127">
        <v>970.43</v>
      </c>
    </row>
    <row r="90" spans="1:19">
      <c r="A90" s="122">
        <f t="shared" si="20"/>
        <v>57</v>
      </c>
      <c r="B90" s="122">
        <f t="shared" si="19"/>
        <v>85</v>
      </c>
      <c r="C90" s="9">
        <f t="shared" si="24"/>
        <v>600</v>
      </c>
      <c r="D90" s="9">
        <f t="shared" si="25"/>
        <v>24</v>
      </c>
      <c r="E90" s="9">
        <f t="shared" si="14"/>
        <v>576</v>
      </c>
      <c r="F90" s="9">
        <v>7</v>
      </c>
      <c r="G90" s="9">
        <f t="shared" si="21"/>
        <v>4.5</v>
      </c>
      <c r="H90" s="9">
        <v>75000</v>
      </c>
      <c r="I90" s="9">
        <f t="shared" si="15"/>
        <v>49513.467695031562</v>
      </c>
      <c r="J90" s="133">
        <f t="shared" si="22"/>
        <v>0.59333333333333338</v>
      </c>
      <c r="K90" s="9">
        <f t="shared" si="16"/>
        <v>40.877990832385393</v>
      </c>
      <c r="L90" s="9">
        <f t="shared" si="17"/>
        <v>25295.060105188204</v>
      </c>
      <c r="M90" s="9">
        <f t="shared" si="23"/>
        <v>233.04920177966179</v>
      </c>
      <c r="N90" s="9">
        <f t="shared" si="18"/>
        <v>25528.109306967865</v>
      </c>
      <c r="R90" s="126" t="s">
        <v>222</v>
      </c>
      <c r="S90" s="127">
        <v>980.28</v>
      </c>
    </row>
    <row r="91" spans="1:19">
      <c r="A91" s="122">
        <f t="shared" si="20"/>
        <v>57</v>
      </c>
      <c r="B91" s="122">
        <f t="shared" si="19"/>
        <v>86</v>
      </c>
      <c r="C91" s="9">
        <f t="shared" si="24"/>
        <v>0</v>
      </c>
      <c r="D91" s="9">
        <f t="shared" si="25"/>
        <v>0</v>
      </c>
      <c r="E91" s="9">
        <f t="shared" si="14"/>
        <v>0</v>
      </c>
      <c r="F91" s="9">
        <v>7</v>
      </c>
      <c r="G91" s="9">
        <f t="shared" si="21"/>
        <v>4.5</v>
      </c>
      <c r="H91" s="9">
        <v>75000</v>
      </c>
      <c r="I91" s="9">
        <f t="shared" si="15"/>
        <v>49321.923549772677</v>
      </c>
      <c r="J91" s="133">
        <f t="shared" si="22"/>
        <v>0.59333333333333338</v>
      </c>
      <c r="K91" s="9">
        <f t="shared" si="16"/>
        <v>40.76434130619846</v>
      </c>
      <c r="L91" s="9">
        <f t="shared" si="17"/>
        <v>25487.344965661665</v>
      </c>
      <c r="M91" s="9">
        <f t="shared" si="23"/>
        <v>1782.977405899929</v>
      </c>
      <c r="N91" s="9">
        <f t="shared" si="18"/>
        <v>27270.322371561593</v>
      </c>
      <c r="R91" s="126" t="s">
        <v>223</v>
      </c>
      <c r="S91" s="127">
        <v>1049.3399999999999</v>
      </c>
    </row>
    <row r="92" spans="1:19">
      <c r="A92" s="122">
        <f t="shared" si="20"/>
        <v>57</v>
      </c>
      <c r="B92" s="122">
        <f t="shared" si="19"/>
        <v>87</v>
      </c>
      <c r="C92" s="9">
        <f t="shared" si="24"/>
        <v>0</v>
      </c>
      <c r="D92" s="9">
        <f t="shared" si="25"/>
        <v>0</v>
      </c>
      <c r="E92" s="9">
        <f t="shared" si="14"/>
        <v>0</v>
      </c>
      <c r="F92" s="9">
        <v>7</v>
      </c>
      <c r="G92" s="9">
        <f t="shared" si="21"/>
        <v>4.5</v>
      </c>
      <c r="H92" s="9">
        <v>75000</v>
      </c>
      <c r="I92" s="9">
        <f t="shared" si="15"/>
        <v>47585.395426379408</v>
      </c>
      <c r="J92" s="133">
        <f t="shared" si="22"/>
        <v>0.59333333333333338</v>
      </c>
      <c r="K92" s="9">
        <f t="shared" si="16"/>
        <v>39.734001286318446</v>
      </c>
      <c r="L92" s="9">
        <f t="shared" si="17"/>
        <v>27230.588370275276</v>
      </c>
      <c r="M92" s="9">
        <f t="shared" si="23"/>
        <v>1343.4030652882241</v>
      </c>
      <c r="N92" s="9">
        <f t="shared" si="18"/>
        <v>28573.991435563501</v>
      </c>
      <c r="R92" s="126" t="s">
        <v>224</v>
      </c>
      <c r="S92" s="127">
        <v>1101.75</v>
      </c>
    </row>
    <row r="93" spans="1:19">
      <c r="A93" s="122">
        <f t="shared" si="20"/>
        <v>57</v>
      </c>
      <c r="B93" s="122">
        <f t="shared" si="19"/>
        <v>88</v>
      </c>
      <c r="C93" s="9">
        <f t="shared" si="24"/>
        <v>600</v>
      </c>
      <c r="D93" s="9">
        <f t="shared" si="25"/>
        <v>24</v>
      </c>
      <c r="E93" s="9">
        <f t="shared" si="14"/>
        <v>576</v>
      </c>
      <c r="F93" s="9">
        <v>7</v>
      </c>
      <c r="G93" s="9">
        <f t="shared" si="21"/>
        <v>4.5</v>
      </c>
      <c r="H93" s="9">
        <v>75000</v>
      </c>
      <c r="I93" s="9">
        <f t="shared" si="15"/>
        <v>45711.859830391448</v>
      </c>
      <c r="J93" s="133">
        <f t="shared" si="22"/>
        <v>0.59333333333333338</v>
      </c>
      <c r="K93" s="9">
        <f t="shared" si="16"/>
        <v>38.622370166032262</v>
      </c>
      <c r="L93" s="9">
        <f t="shared" si="17"/>
        <v>29111.36906539747</v>
      </c>
      <c r="M93" s="9">
        <f t="shared" si="23"/>
        <v>236.63097227050733</v>
      </c>
      <c r="N93" s="9">
        <f t="shared" si="18"/>
        <v>29348.000037667978</v>
      </c>
      <c r="R93" s="126" t="s">
        <v>225</v>
      </c>
      <c r="S93" s="127">
        <v>1111.75</v>
      </c>
    </row>
    <row r="94" spans="1:19">
      <c r="A94" s="122">
        <f t="shared" si="20"/>
        <v>57</v>
      </c>
      <c r="B94" s="122">
        <f t="shared" si="19"/>
        <v>89</v>
      </c>
      <c r="C94" s="9">
        <f t="shared" si="24"/>
        <v>0</v>
      </c>
      <c r="D94" s="9">
        <f t="shared" si="25"/>
        <v>0</v>
      </c>
      <c r="E94" s="9">
        <f t="shared" si="14"/>
        <v>0</v>
      </c>
      <c r="F94" s="9">
        <v>7</v>
      </c>
      <c r="G94" s="9">
        <f t="shared" si="21"/>
        <v>4.5</v>
      </c>
      <c r="H94" s="9">
        <v>75000</v>
      </c>
      <c r="I94" s="9">
        <f t="shared" si="15"/>
        <v>45514.497341717652</v>
      </c>
      <c r="J94" s="133">
        <f t="shared" si="22"/>
        <v>0.59333333333333338</v>
      </c>
      <c r="K94" s="9">
        <f t="shared" si="16"/>
        <v>38.505268422752479</v>
      </c>
      <c r="L94" s="9">
        <f t="shared" si="17"/>
        <v>29309.494769245226</v>
      </c>
      <c r="M94" s="9">
        <f t="shared" si="23"/>
        <v>-589.68901244038295</v>
      </c>
      <c r="N94" s="9">
        <f t="shared" si="18"/>
        <v>28719.805756804843</v>
      </c>
      <c r="R94" s="126" t="s">
        <v>226</v>
      </c>
      <c r="S94" s="127">
        <v>1090.82</v>
      </c>
    </row>
    <row r="95" spans="1:19">
      <c r="A95" s="122">
        <f t="shared" si="20"/>
        <v>57</v>
      </c>
      <c r="B95" s="122">
        <f t="shared" si="19"/>
        <v>90</v>
      </c>
      <c r="C95" s="9">
        <f t="shared" si="24"/>
        <v>0</v>
      </c>
      <c r="D95" s="9">
        <f t="shared" si="25"/>
        <v>0</v>
      </c>
      <c r="E95" s="9">
        <f t="shared" si="14"/>
        <v>0</v>
      </c>
      <c r="F95" s="9">
        <v>7</v>
      </c>
      <c r="G95" s="9">
        <f t="shared" si="21"/>
        <v>4.5</v>
      </c>
      <c r="H95" s="9">
        <v>75000</v>
      </c>
      <c r="I95" s="9">
        <f t="shared" si="15"/>
        <v>46140.641788595647</v>
      </c>
      <c r="J95" s="133">
        <f t="shared" si="22"/>
        <v>0.59333333333333338</v>
      </c>
      <c r="K95" s="9">
        <f t="shared" si="16"/>
        <v>38.876780794566756</v>
      </c>
      <c r="L95" s="9">
        <f t="shared" si="17"/>
        <v>28680.928976010277</v>
      </c>
      <c r="M95" s="9">
        <f t="shared" si="23"/>
        <v>1111.5315929364883</v>
      </c>
      <c r="N95" s="9">
        <f t="shared" si="18"/>
        <v>29792.460568946764</v>
      </c>
      <c r="R95" s="126" t="s">
        <v>227</v>
      </c>
      <c r="S95" s="127">
        <v>1133.8399999999999</v>
      </c>
    </row>
    <row r="96" spans="1:19">
      <c r="A96" s="122">
        <f t="shared" si="20"/>
        <v>57</v>
      </c>
      <c r="B96" s="122">
        <f t="shared" si="19"/>
        <v>91</v>
      </c>
      <c r="C96" s="9">
        <f t="shared" si="24"/>
        <v>600</v>
      </c>
      <c r="D96" s="9">
        <f t="shared" si="25"/>
        <v>24</v>
      </c>
      <c r="E96" s="9">
        <f t="shared" si="14"/>
        <v>576</v>
      </c>
      <c r="F96" s="9">
        <v>7</v>
      </c>
      <c r="G96" s="9">
        <f t="shared" si="21"/>
        <v>4.5</v>
      </c>
      <c r="H96" s="9">
        <v>75000</v>
      </c>
      <c r="I96" s="9">
        <f t="shared" si="15"/>
        <v>44497.366631707926</v>
      </c>
      <c r="J96" s="133">
        <f t="shared" si="22"/>
        <v>0.59333333333333338</v>
      </c>
      <c r="K96" s="9">
        <f t="shared" si="16"/>
        <v>37.901770868146706</v>
      </c>
      <c r="L96" s="9">
        <f t="shared" si="17"/>
        <v>30330.558798078619</v>
      </c>
      <c r="M96" s="9">
        <f t="shared" si="23"/>
        <v>-388.46765543413835</v>
      </c>
      <c r="N96" s="9">
        <f t="shared" si="18"/>
        <v>29942.09114264448</v>
      </c>
      <c r="R96" s="126" t="s">
        <v>228</v>
      </c>
      <c r="S96" s="127">
        <v>1120.67</v>
      </c>
    </row>
    <row r="97" spans="1:19">
      <c r="A97" s="122">
        <f t="shared" si="20"/>
        <v>57</v>
      </c>
      <c r="B97" s="122">
        <f t="shared" si="19"/>
        <v>92</v>
      </c>
      <c r="C97" s="9">
        <f t="shared" si="24"/>
        <v>0</v>
      </c>
      <c r="D97" s="9">
        <f t="shared" si="25"/>
        <v>0</v>
      </c>
      <c r="E97" s="9">
        <f t="shared" si="14"/>
        <v>0</v>
      </c>
      <c r="F97" s="9">
        <v>7</v>
      </c>
      <c r="G97" s="9">
        <f t="shared" si="21"/>
        <v>4.5</v>
      </c>
      <c r="H97" s="9">
        <v>75000</v>
      </c>
      <c r="I97" s="9">
        <f t="shared" si="15"/>
        <v>44922.344790106494</v>
      </c>
      <c r="J97" s="133">
        <f t="shared" si="22"/>
        <v>0.59333333333333338</v>
      </c>
      <c r="K97" s="9">
        <f t="shared" si="16"/>
        <v>38.153924575463193</v>
      </c>
      <c r="L97" s="9">
        <f t="shared" si="17"/>
        <v>29903.937218069015</v>
      </c>
      <c r="M97" s="9">
        <f t="shared" si="23"/>
        <v>-4543.2787240169746</v>
      </c>
      <c r="N97" s="9">
        <f t="shared" si="18"/>
        <v>25360.658494052041</v>
      </c>
      <c r="R97" s="126" t="s">
        <v>229</v>
      </c>
      <c r="S97" s="127">
        <v>957.28</v>
      </c>
    </row>
    <row r="98" spans="1:19">
      <c r="A98" s="122">
        <f t="shared" si="20"/>
        <v>57</v>
      </c>
      <c r="B98" s="122">
        <f t="shared" si="19"/>
        <v>93</v>
      </c>
      <c r="C98" s="9">
        <f t="shared" si="24"/>
        <v>0</v>
      </c>
      <c r="D98" s="9">
        <f t="shared" si="25"/>
        <v>0</v>
      </c>
      <c r="E98" s="9">
        <f t="shared" si="14"/>
        <v>0</v>
      </c>
      <c r="F98" s="9">
        <v>7</v>
      </c>
      <c r="G98" s="9">
        <f t="shared" si="21"/>
        <v>4.5</v>
      </c>
      <c r="H98" s="9">
        <v>75000</v>
      </c>
      <c r="I98" s="9">
        <f t="shared" si="15"/>
        <v>49488.827961077382</v>
      </c>
      <c r="J98" s="133">
        <f t="shared" si="22"/>
        <v>0.59333333333333338</v>
      </c>
      <c r="K98" s="9">
        <f t="shared" si="16"/>
        <v>40.863371256905921</v>
      </c>
      <c r="L98" s="9">
        <f t="shared" si="17"/>
        <v>25319.795122795134</v>
      </c>
      <c r="M98" s="9">
        <f t="shared" si="23"/>
        <v>1566.2513662512681</v>
      </c>
      <c r="N98" s="9">
        <f t="shared" si="18"/>
        <v>26886.046489046403</v>
      </c>
      <c r="R98" s="126" t="s">
        <v>230</v>
      </c>
      <c r="S98" s="127">
        <v>1017.01</v>
      </c>
    </row>
    <row r="99" spans="1:19">
      <c r="A99" s="122">
        <f t="shared" si="20"/>
        <v>57</v>
      </c>
      <c r="B99" s="122">
        <f t="shared" si="19"/>
        <v>94</v>
      </c>
      <c r="C99" s="9">
        <f t="shared" si="24"/>
        <v>600</v>
      </c>
      <c r="D99" s="9">
        <f t="shared" si="25"/>
        <v>24</v>
      </c>
      <c r="E99" s="9">
        <f t="shared" si="14"/>
        <v>576</v>
      </c>
      <c r="F99" s="9">
        <v>7</v>
      </c>
      <c r="G99" s="9">
        <f t="shared" si="21"/>
        <v>4.5</v>
      </c>
      <c r="H99" s="9">
        <v>75000</v>
      </c>
      <c r="I99" s="9">
        <f t="shared" si="15"/>
        <v>47394.296915691346</v>
      </c>
      <c r="J99" s="133">
        <f t="shared" si="22"/>
        <v>0.59333333333333338</v>
      </c>
      <c r="K99" s="9">
        <f t="shared" si="16"/>
        <v>39.62061616997687</v>
      </c>
      <c r="L99" s="9">
        <f t="shared" si="17"/>
        <v>27422.425872876425</v>
      </c>
      <c r="M99" s="9">
        <f t="shared" si="23"/>
        <v>2189.6194430379946</v>
      </c>
      <c r="N99" s="9">
        <f t="shared" si="18"/>
        <v>29612.04531591442</v>
      </c>
      <c r="R99" s="126" t="s">
        <v>231</v>
      </c>
      <c r="S99" s="127">
        <v>1098.67</v>
      </c>
    </row>
    <row r="100" spans="1:19">
      <c r="A100" s="122">
        <f t="shared" si="20"/>
        <v>57</v>
      </c>
      <c r="B100" s="122">
        <f t="shared" si="19"/>
        <v>95</v>
      </c>
      <c r="C100" s="9">
        <f t="shared" si="24"/>
        <v>0</v>
      </c>
      <c r="D100" s="9">
        <f t="shared" si="25"/>
        <v>0</v>
      </c>
      <c r="E100" s="9">
        <f t="shared" si="14"/>
        <v>0</v>
      </c>
      <c r="F100" s="9">
        <v>7</v>
      </c>
      <c r="G100" s="9">
        <f t="shared" si="21"/>
        <v>4.5</v>
      </c>
      <c r="H100" s="9">
        <v>75000</v>
      </c>
      <c r="I100" s="9">
        <f t="shared" si="15"/>
        <v>45251.313658365427</v>
      </c>
      <c r="J100" s="133">
        <f t="shared" si="22"/>
        <v>0.59333333333333338</v>
      </c>
      <c r="K100" s="9">
        <f t="shared" si="16"/>
        <v>38.349112770630157</v>
      </c>
      <c r="L100" s="9">
        <f t="shared" si="17"/>
        <v>29573.696203143791</v>
      </c>
      <c r="M100" s="9">
        <f t="shared" si="23"/>
        <v>1732.1520005169943</v>
      </c>
      <c r="N100" s="9">
        <f t="shared" si="18"/>
        <v>31305.848203660786</v>
      </c>
      <c r="R100" s="126" t="s">
        <v>232</v>
      </c>
      <c r="S100" s="127">
        <v>1163.6300000000001</v>
      </c>
    </row>
    <row r="101" spans="1:19">
      <c r="A101" s="123">
        <f t="shared" si="20"/>
        <v>57</v>
      </c>
      <c r="B101" s="123">
        <f t="shared" si="19"/>
        <v>96</v>
      </c>
      <c r="C101" s="10">
        <f t="shared" si="24"/>
        <v>0</v>
      </c>
      <c r="D101" s="10">
        <f t="shared" si="25"/>
        <v>0</v>
      </c>
      <c r="E101" s="10">
        <f t="shared" si="14"/>
        <v>0</v>
      </c>
      <c r="F101" s="10">
        <v>7</v>
      </c>
      <c r="G101" s="10">
        <f t="shared" si="21"/>
        <v>4.5</v>
      </c>
      <c r="H101" s="10">
        <v>75000</v>
      </c>
      <c r="I101" s="10">
        <f t="shared" si="15"/>
        <v>43563.037746634618</v>
      </c>
      <c r="J101" s="134">
        <f t="shared" si="22"/>
        <v>0.59333333333333338</v>
      </c>
      <c r="K101" s="10">
        <f t="shared" si="16"/>
        <v>37.347402396336548</v>
      </c>
      <c r="L101" s="10">
        <f t="shared" si="17"/>
        <v>31268.50080126445</v>
      </c>
      <c r="M101" s="10">
        <f t="shared" si="23"/>
        <v>1744.9012713653749</v>
      </c>
      <c r="N101" s="10">
        <f t="shared" si="18"/>
        <v>33013.402072629826</v>
      </c>
      <c r="R101" s="126" t="s">
        <v>233</v>
      </c>
      <c r="S101" s="127">
        <v>1229.23</v>
      </c>
    </row>
    <row r="102" spans="1:19">
      <c r="A102" s="122">
        <f t="shared" si="20"/>
        <v>58</v>
      </c>
      <c r="B102" s="122">
        <f t="shared" si="19"/>
        <v>97</v>
      </c>
      <c r="C102" s="9">
        <f t="shared" si="24"/>
        <v>600</v>
      </c>
      <c r="D102" s="9">
        <f t="shared" si="25"/>
        <v>24</v>
      </c>
      <c r="E102" s="9">
        <f t="shared" si="14"/>
        <v>576</v>
      </c>
      <c r="F102" s="9">
        <v>7</v>
      </c>
      <c r="G102" s="9">
        <f t="shared" si="21"/>
        <v>4.5</v>
      </c>
      <c r="H102" s="9">
        <v>75000</v>
      </c>
      <c r="I102" s="9">
        <f t="shared" si="15"/>
        <v>41286.935244973633</v>
      </c>
      <c r="J102" s="133">
        <f t="shared" si="22"/>
        <v>0.64666666666666661</v>
      </c>
      <c r="K102" s="9">
        <f t="shared" si="16"/>
        <v>38.198884791749613</v>
      </c>
      <c r="L102" s="9">
        <f t="shared" si="17"/>
        <v>33551.203187838073</v>
      </c>
      <c r="M102" s="9">
        <f t="shared" si="23"/>
        <v>1353.3739489076297</v>
      </c>
      <c r="N102" s="9">
        <f t="shared" si="18"/>
        <v>34904.577136745706</v>
      </c>
      <c r="R102" s="126" t="s">
        <v>234</v>
      </c>
      <c r="S102" s="127">
        <v>1279.6400000000001</v>
      </c>
    </row>
    <row r="103" spans="1:19">
      <c r="A103" s="122">
        <f t="shared" si="20"/>
        <v>58</v>
      </c>
      <c r="B103" s="122">
        <f t="shared" si="19"/>
        <v>98</v>
      </c>
      <c r="C103" s="9">
        <f t="shared" si="24"/>
        <v>0</v>
      </c>
      <c r="D103" s="9">
        <f t="shared" si="25"/>
        <v>0</v>
      </c>
      <c r="E103" s="9">
        <f t="shared" si="14"/>
        <v>0</v>
      </c>
      <c r="F103" s="9">
        <v>7</v>
      </c>
      <c r="G103" s="9">
        <f t="shared" si="21"/>
        <v>4.5</v>
      </c>
      <c r="H103" s="9">
        <v>75000</v>
      </c>
      <c r="I103" s="9">
        <f t="shared" si="15"/>
        <v>39976.051672558599</v>
      </c>
      <c r="J103" s="133">
        <f t="shared" si="22"/>
        <v>0.64666666666666661</v>
      </c>
      <c r="K103" s="9">
        <f t="shared" si="16"/>
        <v>37.351180081587891</v>
      </c>
      <c r="L103" s="9">
        <f t="shared" si="17"/>
        <v>34867.225956664115</v>
      </c>
      <c r="M103" s="9">
        <f t="shared" si="23"/>
        <v>-1178.1586102679164</v>
      </c>
      <c r="N103" s="9">
        <f t="shared" si="18"/>
        <v>33689.067346396201</v>
      </c>
      <c r="R103" s="126" t="s">
        <v>235</v>
      </c>
      <c r="S103" s="127">
        <v>1238.33</v>
      </c>
    </row>
    <row r="104" spans="1:19">
      <c r="A104" s="122">
        <f t="shared" si="20"/>
        <v>58</v>
      </c>
      <c r="B104" s="122">
        <f t="shared" si="19"/>
        <v>99</v>
      </c>
      <c r="C104" s="9">
        <f t="shared" si="24"/>
        <v>0</v>
      </c>
      <c r="D104" s="9">
        <f t="shared" si="25"/>
        <v>0</v>
      </c>
      <c r="E104" s="9">
        <f t="shared" si="14"/>
        <v>0</v>
      </c>
      <c r="F104" s="9">
        <v>7</v>
      </c>
      <c r="G104" s="9">
        <f t="shared" si="21"/>
        <v>4.5</v>
      </c>
      <c r="H104" s="9">
        <v>75000</v>
      </c>
      <c r="I104" s="9">
        <f t="shared" si="15"/>
        <v>41187.595184714497</v>
      </c>
      <c r="J104" s="133">
        <f t="shared" si="22"/>
        <v>0.64666666666666661</v>
      </c>
      <c r="K104" s="9">
        <f t="shared" si="16"/>
        <v>38.134644886115375</v>
      </c>
      <c r="L104" s="9">
        <f t="shared" si="17"/>
        <v>33650.932701510086</v>
      </c>
      <c r="M104" s="9">
        <f t="shared" si="23"/>
        <v>1282.3140863211897</v>
      </c>
      <c r="N104" s="9">
        <f t="shared" si="18"/>
        <v>34933.246787831275</v>
      </c>
      <c r="R104" s="126" t="s">
        <v>236</v>
      </c>
      <c r="S104" s="127">
        <v>1286.3699999999999</v>
      </c>
    </row>
    <row r="105" spans="1:19">
      <c r="A105" s="122">
        <f t="shared" si="20"/>
        <v>58</v>
      </c>
      <c r="B105" s="122">
        <f t="shared" si="19"/>
        <v>100</v>
      </c>
      <c r="C105" s="9">
        <f t="shared" si="24"/>
        <v>600</v>
      </c>
      <c r="D105" s="9">
        <f t="shared" si="25"/>
        <v>24</v>
      </c>
      <c r="E105" s="9">
        <f t="shared" si="14"/>
        <v>576</v>
      </c>
      <c r="F105" s="9">
        <v>7</v>
      </c>
      <c r="G105" s="9">
        <f t="shared" si="21"/>
        <v>4.5</v>
      </c>
      <c r="H105" s="9">
        <v>75000</v>
      </c>
      <c r="I105" s="9">
        <f t="shared" si="15"/>
        <v>39373.355093241335</v>
      </c>
      <c r="J105" s="133">
        <f t="shared" si="22"/>
        <v>0.64666666666666661</v>
      </c>
      <c r="K105" s="9">
        <f t="shared" si="16"/>
        <v>36.96143629362939</v>
      </c>
      <c r="L105" s="9">
        <f t="shared" si="17"/>
        <v>35472.285351537648</v>
      </c>
      <c r="M105" s="9">
        <f t="shared" si="23"/>
        <v>1321.3389884639016</v>
      </c>
      <c r="N105" s="9">
        <f t="shared" si="18"/>
        <v>36793.624340001552</v>
      </c>
      <c r="R105" s="126" t="s">
        <v>237</v>
      </c>
      <c r="S105" s="127">
        <v>1335.18</v>
      </c>
    </row>
    <row r="106" spans="1:19">
      <c r="A106" s="122">
        <f t="shared" si="20"/>
        <v>58</v>
      </c>
      <c r="B106" s="122">
        <f t="shared" si="19"/>
        <v>101</v>
      </c>
      <c r="C106" s="9">
        <f t="shared" si="24"/>
        <v>0</v>
      </c>
      <c r="D106" s="9">
        <f t="shared" si="25"/>
        <v>0</v>
      </c>
      <c r="E106" s="9">
        <f t="shared" si="14"/>
        <v>0</v>
      </c>
      <c r="F106" s="9">
        <v>7</v>
      </c>
      <c r="G106" s="9">
        <f t="shared" si="21"/>
        <v>4.5</v>
      </c>
      <c r="H106" s="9">
        <v>75000</v>
      </c>
      <c r="I106" s="9">
        <f t="shared" si="15"/>
        <v>38093.168538723221</v>
      </c>
      <c r="J106" s="133">
        <f t="shared" si="22"/>
        <v>0.64666666666666661</v>
      </c>
      <c r="K106" s="9">
        <f t="shared" si="16"/>
        <v>36.133582321707678</v>
      </c>
      <c r="L106" s="9">
        <f t="shared" si="17"/>
        <v>36757.490757679843</v>
      </c>
      <c r="M106" s="9">
        <f t="shared" si="23"/>
        <v>-968.81492117608491</v>
      </c>
      <c r="N106" s="9">
        <f t="shared" si="18"/>
        <v>35788.67583650376</v>
      </c>
      <c r="R106" s="126" t="s">
        <v>238</v>
      </c>
      <c r="S106" s="127">
        <v>1301.8399999999999</v>
      </c>
    </row>
    <row r="107" spans="1:19">
      <c r="A107" s="122">
        <f t="shared" si="20"/>
        <v>58</v>
      </c>
      <c r="B107" s="122">
        <f t="shared" si="19"/>
        <v>102</v>
      </c>
      <c r="C107" s="9">
        <f t="shared" si="24"/>
        <v>0</v>
      </c>
      <c r="D107" s="9">
        <f t="shared" si="25"/>
        <v>0</v>
      </c>
      <c r="E107" s="9">
        <f t="shared" si="14"/>
        <v>0</v>
      </c>
      <c r="F107" s="9">
        <v>7</v>
      </c>
      <c r="G107" s="9">
        <f t="shared" si="21"/>
        <v>4.5</v>
      </c>
      <c r="H107" s="9">
        <v>75000</v>
      </c>
      <c r="I107" s="9">
        <f t="shared" si="15"/>
        <v>39094.837837588711</v>
      </c>
      <c r="J107" s="133">
        <f t="shared" si="22"/>
        <v>0.64666666666666661</v>
      </c>
      <c r="K107" s="9">
        <f t="shared" si="16"/>
        <v>36.781328468307365</v>
      </c>
      <c r="L107" s="9">
        <f t="shared" si="17"/>
        <v>35751.894508035453</v>
      </c>
      <c r="M107" s="9">
        <f t="shared" si="23"/>
        <v>1925.4231021901842</v>
      </c>
      <c r="N107" s="9">
        <f t="shared" si="18"/>
        <v>37677.31761022564</v>
      </c>
      <c r="R107" s="126" t="s">
        <v>239</v>
      </c>
      <c r="S107" s="127">
        <v>1372.71</v>
      </c>
    </row>
    <row r="108" spans="1:19">
      <c r="A108" s="122">
        <f t="shared" si="20"/>
        <v>58</v>
      </c>
      <c r="B108" s="122">
        <f t="shared" si="19"/>
        <v>103</v>
      </c>
      <c r="C108" s="9">
        <f t="shared" si="24"/>
        <v>600</v>
      </c>
      <c r="D108" s="9">
        <f t="shared" si="25"/>
        <v>24</v>
      </c>
      <c r="E108" s="9">
        <f t="shared" si="14"/>
        <v>576</v>
      </c>
      <c r="F108" s="9">
        <v>7</v>
      </c>
      <c r="G108" s="9">
        <f t="shared" si="21"/>
        <v>4.5</v>
      </c>
      <c r="H108" s="9">
        <v>75000</v>
      </c>
      <c r="I108" s="9">
        <f t="shared" si="15"/>
        <v>36638.238331399174</v>
      </c>
      <c r="J108" s="133">
        <f t="shared" si="22"/>
        <v>0.64666666666666661</v>
      </c>
      <c r="K108" s="9">
        <f t="shared" si="16"/>
        <v>35.192727454304801</v>
      </c>
      <c r="L108" s="9">
        <f t="shared" si="17"/>
        <v>38218.124882771335</v>
      </c>
      <c r="M108" s="9">
        <f t="shared" si="23"/>
        <v>-1282.1935059590014</v>
      </c>
      <c r="N108" s="9">
        <f t="shared" si="18"/>
        <v>36935.931376812332</v>
      </c>
      <c r="R108" s="126" t="s">
        <v>240</v>
      </c>
      <c r="S108" s="127">
        <v>1328.72</v>
      </c>
    </row>
    <row r="109" spans="1:19">
      <c r="A109" s="122">
        <f t="shared" si="20"/>
        <v>58</v>
      </c>
      <c r="B109" s="122">
        <f t="shared" si="19"/>
        <v>104</v>
      </c>
      <c r="C109" s="9">
        <f t="shared" si="24"/>
        <v>0</v>
      </c>
      <c r="D109" s="9">
        <f t="shared" si="25"/>
        <v>0</v>
      </c>
      <c r="E109" s="9">
        <f t="shared" si="14"/>
        <v>0</v>
      </c>
      <c r="F109" s="9">
        <v>7</v>
      </c>
      <c r="G109" s="9">
        <f t="shared" si="21"/>
        <v>4.5</v>
      </c>
      <c r="H109" s="9">
        <v>75000</v>
      </c>
      <c r="I109" s="9">
        <f t="shared" si="15"/>
        <v>37951.325857939337</v>
      </c>
      <c r="J109" s="133">
        <f t="shared" si="22"/>
        <v>0.64666666666666661</v>
      </c>
      <c r="K109" s="9">
        <f t="shared" si="16"/>
        <v>36.041857388134105</v>
      </c>
      <c r="L109" s="9">
        <f t="shared" si="17"/>
        <v>36899.8895194242</v>
      </c>
      <c r="M109" s="9">
        <f t="shared" si="23"/>
        <v>-272.21734181862644</v>
      </c>
      <c r="N109" s="9">
        <f t="shared" si="18"/>
        <v>36627.672177605571</v>
      </c>
      <c r="R109" s="126" t="s">
        <v>241</v>
      </c>
      <c r="S109" s="127">
        <v>1320.41</v>
      </c>
    </row>
    <row r="110" spans="1:19">
      <c r="A110" s="122">
        <f t="shared" si="20"/>
        <v>58</v>
      </c>
      <c r="B110" s="122">
        <f t="shared" si="19"/>
        <v>105</v>
      </c>
      <c r="C110" s="9">
        <f t="shared" si="24"/>
        <v>0</v>
      </c>
      <c r="D110" s="9">
        <f t="shared" si="25"/>
        <v>0</v>
      </c>
      <c r="E110" s="9">
        <f t="shared" si="14"/>
        <v>0</v>
      </c>
      <c r="F110" s="9">
        <v>7</v>
      </c>
      <c r="G110" s="9">
        <f t="shared" si="21"/>
        <v>4.5</v>
      </c>
      <c r="H110" s="9">
        <v>75000</v>
      </c>
      <c r="I110" s="9">
        <f t="shared" si="15"/>
        <v>38258.579189690732</v>
      </c>
      <c r="J110" s="133">
        <f t="shared" si="22"/>
        <v>0.64666666666666661</v>
      </c>
      <c r="K110" s="9">
        <f t="shared" si="16"/>
        <v>36.240547876000008</v>
      </c>
      <c r="L110" s="9">
        <f t="shared" si="17"/>
        <v>36591.431629729574</v>
      </c>
      <c r="M110" s="9">
        <f t="shared" si="23"/>
        <v>-1097.5983455219532</v>
      </c>
      <c r="N110" s="9">
        <f t="shared" si="18"/>
        <v>35493.83328420762</v>
      </c>
      <c r="R110" s="126" t="s">
        <v>242</v>
      </c>
      <c r="S110" s="127">
        <v>1282.71</v>
      </c>
    </row>
    <row r="111" spans="1:19">
      <c r="A111" s="122">
        <f t="shared" si="20"/>
        <v>58</v>
      </c>
      <c r="B111" s="122">
        <f t="shared" si="19"/>
        <v>106</v>
      </c>
      <c r="C111" s="9">
        <f t="shared" si="24"/>
        <v>600</v>
      </c>
      <c r="D111" s="9">
        <f t="shared" si="25"/>
        <v>24</v>
      </c>
      <c r="E111" s="9">
        <f t="shared" si="14"/>
        <v>576</v>
      </c>
      <c r="F111" s="9">
        <v>7</v>
      </c>
      <c r="G111" s="9">
        <f t="shared" si="21"/>
        <v>4.5</v>
      </c>
      <c r="H111" s="9">
        <v>75000</v>
      </c>
      <c r="I111" s="9">
        <f t="shared" si="15"/>
        <v>38814.597822769923</v>
      </c>
      <c r="J111" s="133">
        <f t="shared" si="22"/>
        <v>0.64666666666666661</v>
      </c>
      <c r="K111" s="9">
        <f t="shared" si="16"/>
        <v>36.600106592057884</v>
      </c>
      <c r="L111" s="9">
        <f t="shared" si="17"/>
        <v>36033.233177615562</v>
      </c>
      <c r="M111" s="9">
        <f t="shared" si="23"/>
        <v>2234.1866056274507</v>
      </c>
      <c r="N111" s="9">
        <f t="shared" si="18"/>
        <v>38267.419783243015</v>
      </c>
      <c r="R111" s="126" t="s">
        <v>243</v>
      </c>
      <c r="S111" s="127">
        <v>1362.93</v>
      </c>
    </row>
    <row r="112" spans="1:19">
      <c r="A112" s="122">
        <f t="shared" si="20"/>
        <v>58</v>
      </c>
      <c r="B112" s="122">
        <f t="shared" si="19"/>
        <v>107</v>
      </c>
      <c r="C112" s="9">
        <f t="shared" si="24"/>
        <v>0</v>
      </c>
      <c r="D112" s="9">
        <f t="shared" si="25"/>
        <v>0</v>
      </c>
      <c r="E112" s="9">
        <f t="shared" si="14"/>
        <v>0</v>
      </c>
      <c r="F112" s="9">
        <v>7</v>
      </c>
      <c r="G112" s="9">
        <f t="shared" si="21"/>
        <v>4.5</v>
      </c>
      <c r="H112" s="9">
        <v>75000</v>
      </c>
      <c r="I112" s="9">
        <f t="shared" si="15"/>
        <v>36624.182174581554</v>
      </c>
      <c r="J112" s="133">
        <f t="shared" si="22"/>
        <v>0.64666666666666661</v>
      </c>
      <c r="K112" s="9">
        <f t="shared" si="16"/>
        <v>35.183637806229399</v>
      </c>
      <c r="L112" s="9">
        <f t="shared" si="17"/>
        <v>38232.236145436786</v>
      </c>
      <c r="M112" s="9">
        <f t="shared" si="23"/>
        <v>696.27351750632363</v>
      </c>
      <c r="N112" s="9">
        <f t="shared" si="18"/>
        <v>38928.509662943106</v>
      </c>
      <c r="R112" s="126" t="s">
        <v>244</v>
      </c>
      <c r="S112" s="127">
        <v>1388.91</v>
      </c>
    </row>
    <row r="113" spans="1:19">
      <c r="A113" s="123">
        <f t="shared" si="20"/>
        <v>58</v>
      </c>
      <c r="B113" s="123">
        <f t="shared" si="19"/>
        <v>108</v>
      </c>
      <c r="C113" s="10">
        <f t="shared" si="24"/>
        <v>0</v>
      </c>
      <c r="D113" s="10">
        <f t="shared" si="25"/>
        <v>0</v>
      </c>
      <c r="E113" s="10">
        <f t="shared" si="14"/>
        <v>0</v>
      </c>
      <c r="F113" s="10">
        <v>7</v>
      </c>
      <c r="G113" s="10">
        <f t="shared" si="21"/>
        <v>4.5</v>
      </c>
      <c r="H113" s="10">
        <v>75000</v>
      </c>
      <c r="I113" s="10">
        <f t="shared" si="15"/>
        <v>35965.249469093214</v>
      </c>
      <c r="J113" s="134">
        <f t="shared" si="22"/>
        <v>0.64666666666666661</v>
      </c>
      <c r="K113" s="10">
        <f t="shared" si="16"/>
        <v>34.757527990013607</v>
      </c>
      <c r="L113" s="10">
        <f t="shared" si="17"/>
        <v>38893.752134953094</v>
      </c>
      <c r="M113" s="10">
        <f t="shared" si="23"/>
        <v>2227.8773316920433</v>
      </c>
      <c r="N113" s="10">
        <f t="shared" si="18"/>
        <v>41121.629466645136</v>
      </c>
      <c r="R113" s="126" t="s">
        <v>245</v>
      </c>
      <c r="S113" s="127">
        <v>1469.25</v>
      </c>
    </row>
    <row r="114" spans="1:19">
      <c r="A114" s="122">
        <f t="shared" si="20"/>
        <v>59</v>
      </c>
      <c r="B114" s="122">
        <f t="shared" si="19"/>
        <v>109</v>
      </c>
      <c r="C114" s="9">
        <f t="shared" si="24"/>
        <v>600</v>
      </c>
      <c r="D114" s="9">
        <f t="shared" si="25"/>
        <v>24</v>
      </c>
      <c r="E114" s="9">
        <f t="shared" si="14"/>
        <v>576</v>
      </c>
      <c r="F114" s="9">
        <v>7</v>
      </c>
      <c r="G114" s="9">
        <f t="shared" si="21"/>
        <v>4.5</v>
      </c>
      <c r="H114" s="9">
        <v>75000</v>
      </c>
      <c r="I114" s="9">
        <f t="shared" si="15"/>
        <v>33205.165462206744</v>
      </c>
      <c r="J114" s="133">
        <f t="shared" si="22"/>
        <v>0.70916666666666661</v>
      </c>
      <c r="K114" s="9">
        <f t="shared" si="16"/>
        <v>35.04799650694828</v>
      </c>
      <c r="L114" s="9">
        <f t="shared" si="17"/>
        <v>41662.58147013819</v>
      </c>
      <c r="M114" s="9">
        <f t="shared" si="23"/>
        <v>-2198.7127382491881</v>
      </c>
      <c r="N114" s="9">
        <f t="shared" si="18"/>
        <v>39463.868731889001</v>
      </c>
      <c r="R114" s="126" t="s">
        <v>246</v>
      </c>
      <c r="S114" s="127">
        <v>1394.46</v>
      </c>
    </row>
    <row r="115" spans="1:19">
      <c r="A115" s="122">
        <f t="shared" si="20"/>
        <v>59</v>
      </c>
      <c r="B115" s="122">
        <f t="shared" si="19"/>
        <v>110</v>
      </c>
      <c r="C115" s="9">
        <f t="shared" si="24"/>
        <v>0</v>
      </c>
      <c r="D115" s="9">
        <f t="shared" si="25"/>
        <v>0</v>
      </c>
      <c r="E115" s="9">
        <f t="shared" si="14"/>
        <v>0</v>
      </c>
      <c r="F115" s="9">
        <v>7</v>
      </c>
      <c r="G115" s="9">
        <f t="shared" si="21"/>
        <v>4.5</v>
      </c>
      <c r="H115" s="9">
        <v>75000</v>
      </c>
      <c r="I115" s="9">
        <f t="shared" si="15"/>
        <v>35431.637307508965</v>
      </c>
      <c r="J115" s="133">
        <f t="shared" si="22"/>
        <v>0.70916666666666661</v>
      </c>
      <c r="K115" s="9">
        <f t="shared" si="16"/>
        <v>36.626936123908436</v>
      </c>
      <c r="L115" s="9">
        <f t="shared" si="17"/>
        <v>39427.241795765091</v>
      </c>
      <c r="M115" s="9">
        <f t="shared" si="23"/>
        <v>-844.5408427782877</v>
      </c>
      <c r="N115" s="9">
        <f t="shared" si="18"/>
        <v>38582.700952986801</v>
      </c>
      <c r="R115" s="126" t="s">
        <v>247</v>
      </c>
      <c r="S115" s="127">
        <v>1366.42</v>
      </c>
    </row>
    <row r="116" spans="1:19">
      <c r="A116" s="122">
        <f t="shared" si="20"/>
        <v>59</v>
      </c>
      <c r="B116" s="122">
        <f t="shared" si="19"/>
        <v>111</v>
      </c>
      <c r="C116" s="9">
        <f t="shared" si="24"/>
        <v>0</v>
      </c>
      <c r="D116" s="9">
        <f t="shared" si="25"/>
        <v>0</v>
      </c>
      <c r="E116" s="9">
        <f t="shared" si="14"/>
        <v>0</v>
      </c>
      <c r="F116" s="9">
        <v>7</v>
      </c>
      <c r="G116" s="9">
        <f t="shared" si="21"/>
        <v>4.5</v>
      </c>
      <c r="H116" s="9">
        <v>75000</v>
      </c>
      <c r="I116" s="9">
        <f t="shared" si="15"/>
        <v>36309.929785385932</v>
      </c>
      <c r="J116" s="133">
        <f t="shared" si="22"/>
        <v>0.70916666666666661</v>
      </c>
      <c r="K116" s="9">
        <f t="shared" si="16"/>
        <v>37.249791872802859</v>
      </c>
      <c r="L116" s="9">
        <f t="shared" si="17"/>
        <v>38545.451161113997</v>
      </c>
      <c r="M116" s="9">
        <f t="shared" si="23"/>
        <v>3713.5415991521845</v>
      </c>
      <c r="N116" s="9">
        <f t="shared" si="18"/>
        <v>42258.992760266185</v>
      </c>
      <c r="R116" s="126" t="s">
        <v>248</v>
      </c>
      <c r="S116" s="127">
        <v>1498.58</v>
      </c>
    </row>
    <row r="117" spans="1:19">
      <c r="A117" s="122">
        <f t="shared" si="20"/>
        <v>59</v>
      </c>
      <c r="B117" s="122">
        <f t="shared" si="19"/>
        <v>112</v>
      </c>
      <c r="C117" s="9">
        <f t="shared" si="24"/>
        <v>600</v>
      </c>
      <c r="D117" s="9">
        <f t="shared" si="25"/>
        <v>24</v>
      </c>
      <c r="E117" s="9">
        <f t="shared" si="14"/>
        <v>576</v>
      </c>
      <c r="F117" s="9">
        <v>7</v>
      </c>
      <c r="G117" s="9">
        <f t="shared" si="21"/>
        <v>4.5</v>
      </c>
      <c r="H117" s="9">
        <v>75000</v>
      </c>
      <c r="I117" s="9">
        <f t="shared" si="15"/>
        <v>32071.513450276318</v>
      </c>
      <c r="J117" s="133">
        <f t="shared" si="22"/>
        <v>0.70916666666666661</v>
      </c>
      <c r="K117" s="9">
        <f t="shared" si="16"/>
        <v>34.244048288487619</v>
      </c>
      <c r="L117" s="9">
        <f t="shared" si="17"/>
        <v>42800.7487119777</v>
      </c>
      <c r="M117" s="9">
        <f t="shared" si="23"/>
        <v>-1381.5092161453615</v>
      </c>
      <c r="N117" s="9">
        <f t="shared" si="18"/>
        <v>41419.239495832335</v>
      </c>
      <c r="R117" s="126" t="s">
        <v>249</v>
      </c>
      <c r="S117" s="127">
        <v>1452.43</v>
      </c>
    </row>
    <row r="118" spans="1:19">
      <c r="A118" s="122">
        <f t="shared" si="20"/>
        <v>59</v>
      </c>
      <c r="B118" s="122">
        <f t="shared" si="19"/>
        <v>113</v>
      </c>
      <c r="C118" s="9">
        <f t="shared" si="24"/>
        <v>0</v>
      </c>
      <c r="D118" s="9">
        <f t="shared" si="25"/>
        <v>0</v>
      </c>
      <c r="E118" s="9">
        <f t="shared" si="14"/>
        <v>0</v>
      </c>
      <c r="F118" s="9">
        <v>7</v>
      </c>
      <c r="G118" s="9">
        <f t="shared" si="21"/>
        <v>4.5</v>
      </c>
      <c r="H118" s="9">
        <v>75000</v>
      </c>
      <c r="I118" s="9">
        <f t="shared" si="15"/>
        <v>33482.647030570362</v>
      </c>
      <c r="J118" s="133">
        <f t="shared" si="22"/>
        <v>0.70916666666666661</v>
      </c>
      <c r="K118" s="9">
        <f t="shared" si="16"/>
        <v>35.244777185846146</v>
      </c>
      <c r="L118" s="9">
        <f t="shared" si="17"/>
        <v>41383.994718646485</v>
      </c>
      <c r="M118" s="9">
        <f t="shared" si="23"/>
        <v>-962.3527008611909</v>
      </c>
      <c r="N118" s="9">
        <f t="shared" si="18"/>
        <v>40421.642017785292</v>
      </c>
      <c r="R118" s="126" t="s">
        <v>250</v>
      </c>
      <c r="S118" s="127">
        <v>1420.6</v>
      </c>
    </row>
    <row r="119" spans="1:19">
      <c r="A119" s="122">
        <f t="shared" si="20"/>
        <v>59</v>
      </c>
      <c r="B119" s="122">
        <f t="shared" si="19"/>
        <v>114</v>
      </c>
      <c r="C119" s="9">
        <f t="shared" si="24"/>
        <v>0</v>
      </c>
      <c r="D119" s="9">
        <f t="shared" si="25"/>
        <v>0</v>
      </c>
      <c r="E119" s="9">
        <f t="shared" si="14"/>
        <v>0</v>
      </c>
      <c r="F119" s="9">
        <v>7</v>
      </c>
      <c r="G119" s="9">
        <f t="shared" si="21"/>
        <v>4.5</v>
      </c>
      <c r="H119" s="9">
        <v>75000</v>
      </c>
      <c r="I119" s="9">
        <f t="shared" si="15"/>
        <v>34476.989290802958</v>
      </c>
      <c r="J119" s="133">
        <f t="shared" si="22"/>
        <v>0.70916666666666661</v>
      </c>
      <c r="K119" s="9">
        <f t="shared" si="16"/>
        <v>35.949931572061089</v>
      </c>
      <c r="L119" s="9">
        <f t="shared" si="17"/>
        <v>40385.692086213232</v>
      </c>
      <c r="M119" s="9">
        <f t="shared" si="23"/>
        <v>934.00072642370674</v>
      </c>
      <c r="N119" s="9">
        <f t="shared" si="18"/>
        <v>41319.692812636938</v>
      </c>
      <c r="R119" s="126" t="s">
        <v>251</v>
      </c>
      <c r="S119" s="127">
        <v>1454.6</v>
      </c>
    </row>
    <row r="120" spans="1:19">
      <c r="A120" s="122">
        <f t="shared" si="20"/>
        <v>59</v>
      </c>
      <c r="B120" s="122">
        <f t="shared" si="19"/>
        <v>115</v>
      </c>
      <c r="C120" s="9">
        <f t="shared" si="24"/>
        <v>600</v>
      </c>
      <c r="D120" s="9">
        <f t="shared" si="25"/>
        <v>24</v>
      </c>
      <c r="E120" s="9">
        <f t="shared" si="14"/>
        <v>576</v>
      </c>
      <c r="F120" s="9">
        <v>7</v>
      </c>
      <c r="G120" s="9">
        <f t="shared" si="21"/>
        <v>4.5</v>
      </c>
      <c r="H120" s="9">
        <v>75000</v>
      </c>
      <c r="I120" s="9">
        <f t="shared" si="15"/>
        <v>33007.748408278072</v>
      </c>
      <c r="J120" s="133">
        <f t="shared" si="22"/>
        <v>0.70916666666666661</v>
      </c>
      <c r="K120" s="9">
        <f t="shared" si="16"/>
        <v>34.907994912870535</v>
      </c>
      <c r="L120" s="9">
        <f t="shared" si="17"/>
        <v>41860.784817724067</v>
      </c>
      <c r="M120" s="9">
        <f t="shared" si="23"/>
        <v>-736.69593301980046</v>
      </c>
      <c r="N120" s="9">
        <f t="shared" si="18"/>
        <v>41124.088884704266</v>
      </c>
      <c r="R120" s="126" t="s">
        <v>252</v>
      </c>
      <c r="S120" s="127">
        <v>1430.83</v>
      </c>
    </row>
    <row r="121" spans="1:19">
      <c r="A121" s="122">
        <f t="shared" si="20"/>
        <v>59</v>
      </c>
      <c r="B121" s="122">
        <f t="shared" si="19"/>
        <v>116</v>
      </c>
      <c r="C121" s="9">
        <f t="shared" si="24"/>
        <v>0</v>
      </c>
      <c r="D121" s="9">
        <f t="shared" si="25"/>
        <v>0</v>
      </c>
      <c r="E121" s="9">
        <f t="shared" si="14"/>
        <v>0</v>
      </c>
      <c r="F121" s="9">
        <v>7</v>
      </c>
      <c r="G121" s="9">
        <f t="shared" si="21"/>
        <v>4.5</v>
      </c>
      <c r="H121" s="9">
        <v>75000</v>
      </c>
      <c r="I121" s="9">
        <f t="shared" si="15"/>
        <v>33776.834548318155</v>
      </c>
      <c r="J121" s="133">
        <f t="shared" si="22"/>
        <v>0.70916666666666661</v>
      </c>
      <c r="K121" s="9">
        <f t="shared" si="16"/>
        <v>35.453405167182289</v>
      </c>
      <c r="L121" s="9">
        <f t="shared" si="17"/>
        <v>41088.635479537086</v>
      </c>
      <c r="M121" s="9">
        <f t="shared" si="23"/>
        <v>2471.5930938150173</v>
      </c>
      <c r="N121" s="9">
        <f t="shared" si="18"/>
        <v>43560.228573352106</v>
      </c>
      <c r="R121" s="126" t="s">
        <v>253</v>
      </c>
      <c r="S121" s="127">
        <v>1517.68</v>
      </c>
    </row>
    <row r="122" spans="1:19">
      <c r="A122" s="122">
        <f t="shared" si="20"/>
        <v>59</v>
      </c>
      <c r="B122" s="122">
        <f t="shared" si="19"/>
        <v>117</v>
      </c>
      <c r="C122" s="9">
        <f t="shared" si="24"/>
        <v>0</v>
      </c>
      <c r="D122" s="9">
        <f t="shared" si="25"/>
        <v>0</v>
      </c>
      <c r="E122" s="9">
        <f t="shared" si="14"/>
        <v>0</v>
      </c>
      <c r="F122" s="9">
        <v>7</v>
      </c>
      <c r="G122" s="9">
        <f t="shared" si="21"/>
        <v>4.5</v>
      </c>
      <c r="H122" s="9">
        <v>75000</v>
      </c>
      <c r="I122" s="9">
        <f t="shared" si="15"/>
        <v>31348.64412326357</v>
      </c>
      <c r="J122" s="133">
        <f t="shared" si="22"/>
        <v>0.70916666666666661</v>
      </c>
      <c r="K122" s="9">
        <f t="shared" si="16"/>
        <v>33.731413457414412</v>
      </c>
      <c r="L122" s="9">
        <f t="shared" si="17"/>
        <v>43526.497159894694</v>
      </c>
      <c r="M122" s="9">
        <f t="shared" si="23"/>
        <v>-2411.8578529019328</v>
      </c>
      <c r="N122" s="9">
        <f t="shared" si="18"/>
        <v>41114.639306992758</v>
      </c>
      <c r="R122" s="126" t="s">
        <v>254</v>
      </c>
      <c r="S122" s="127">
        <v>1436.51</v>
      </c>
    </row>
    <row r="123" spans="1:19">
      <c r="A123" s="122">
        <f t="shared" si="20"/>
        <v>59</v>
      </c>
      <c r="B123" s="122">
        <f t="shared" si="19"/>
        <v>118</v>
      </c>
      <c r="C123" s="9">
        <f t="shared" si="24"/>
        <v>600</v>
      </c>
      <c r="D123" s="9">
        <f t="shared" si="25"/>
        <v>24</v>
      </c>
      <c r="E123" s="9">
        <f t="shared" si="14"/>
        <v>576</v>
      </c>
      <c r="F123" s="9">
        <v>7</v>
      </c>
      <c r="G123" s="9">
        <f t="shared" si="21"/>
        <v>4.5</v>
      </c>
      <c r="H123" s="9">
        <v>75000</v>
      </c>
      <c r="I123" s="9">
        <f t="shared" si="15"/>
        <v>33212.13281256707</v>
      </c>
      <c r="J123" s="133">
        <f t="shared" si="22"/>
        <v>0.70916666666666661</v>
      </c>
      <c r="K123" s="9">
        <f t="shared" si="16"/>
        <v>35.052937519578812</v>
      </c>
      <c r="L123" s="9">
        <f t="shared" si="17"/>
        <v>41655.586369473182</v>
      </c>
      <c r="M123" s="9">
        <f t="shared" si="23"/>
        <v>-252.28051188338819</v>
      </c>
      <c r="N123" s="9">
        <f t="shared" si="18"/>
        <v>41403.305857589796</v>
      </c>
      <c r="R123" s="126" t="s">
        <v>255</v>
      </c>
      <c r="S123" s="127">
        <v>1429.4</v>
      </c>
    </row>
    <row r="124" spans="1:19">
      <c r="A124" s="122">
        <f t="shared" si="20"/>
        <v>59</v>
      </c>
      <c r="B124" s="122">
        <f t="shared" si="19"/>
        <v>119</v>
      </c>
      <c r="C124" s="9">
        <f t="shared" si="24"/>
        <v>0</v>
      </c>
      <c r="D124" s="9">
        <f t="shared" si="25"/>
        <v>0</v>
      </c>
      <c r="E124" s="9">
        <f t="shared" si="14"/>
        <v>0</v>
      </c>
      <c r="F124" s="9">
        <v>7</v>
      </c>
      <c r="G124" s="9">
        <f t="shared" si="21"/>
        <v>4.5</v>
      </c>
      <c r="H124" s="9">
        <v>75000</v>
      </c>
      <c r="I124" s="9">
        <f t="shared" si="15"/>
        <v>33498.528676437018</v>
      </c>
      <c r="J124" s="133">
        <f t="shared" si="22"/>
        <v>0.70916666666666661</v>
      </c>
      <c r="K124" s="9">
        <f t="shared" si="16"/>
        <v>35.256039919706581</v>
      </c>
      <c r="L124" s="9">
        <f t="shared" si="17"/>
        <v>41368.049817670086</v>
      </c>
      <c r="M124" s="9">
        <f t="shared" si="23"/>
        <v>-3421.9162893274656</v>
      </c>
      <c r="N124" s="9">
        <f t="shared" si="18"/>
        <v>37946.133528342623</v>
      </c>
      <c r="R124" s="126" t="s">
        <v>256</v>
      </c>
      <c r="S124" s="127">
        <v>1314.95</v>
      </c>
    </row>
    <row r="125" spans="1:19">
      <c r="A125" s="123">
        <f t="shared" si="20"/>
        <v>59</v>
      </c>
      <c r="B125" s="123">
        <f t="shared" si="19"/>
        <v>120</v>
      </c>
      <c r="C125" s="10">
        <f t="shared" si="24"/>
        <v>0</v>
      </c>
      <c r="D125" s="10">
        <f t="shared" si="25"/>
        <v>0</v>
      </c>
      <c r="E125" s="10">
        <f t="shared" si="14"/>
        <v>0</v>
      </c>
      <c r="F125" s="10">
        <v>7</v>
      </c>
      <c r="G125" s="10">
        <f t="shared" si="21"/>
        <v>4.5</v>
      </c>
      <c r="H125" s="10">
        <v>75000</v>
      </c>
      <c r="I125" s="10">
        <f t="shared" si="15"/>
        <v>36944.420053996342</v>
      </c>
      <c r="J125" s="134">
        <f t="shared" si="22"/>
        <v>0.70916666666666661</v>
      </c>
      <c r="K125" s="10">
        <f t="shared" si="16"/>
        <v>37.699751221625739</v>
      </c>
      <c r="L125" s="10">
        <f t="shared" si="17"/>
        <v>37908.433777120998</v>
      </c>
      <c r="M125" s="10">
        <f t="shared" si="23"/>
        <v>115.68043011554923</v>
      </c>
      <c r="N125" s="10">
        <f t="shared" si="18"/>
        <v>38024.114207236547</v>
      </c>
      <c r="R125" s="126" t="s">
        <v>257</v>
      </c>
      <c r="S125" s="127">
        <v>1320.28</v>
      </c>
    </row>
    <row r="126" spans="1:19">
      <c r="A126" s="122">
        <f t="shared" si="20"/>
        <v>60</v>
      </c>
      <c r="B126" s="122">
        <f t="shared" si="19"/>
        <v>121</v>
      </c>
      <c r="C126" s="9">
        <f t="shared" si="24"/>
        <v>600</v>
      </c>
      <c r="D126" s="9">
        <f t="shared" si="25"/>
        <v>24</v>
      </c>
      <c r="E126" s="9">
        <f>+C126-D126</f>
        <v>576</v>
      </c>
      <c r="F126" s="9">
        <v>7</v>
      </c>
      <c r="G126" s="9">
        <v>0</v>
      </c>
      <c r="H126" s="9">
        <v>75000</v>
      </c>
      <c r="I126" s="9">
        <f>(H126-N125-E126+F126+G126)/(1.04^(1/12))</f>
        <v>36288.088035342218</v>
      </c>
      <c r="J126" s="133">
        <f t="shared" si="22"/>
        <v>0.78500000000000003</v>
      </c>
      <c r="K126" s="9">
        <f>+I126*J126/1000+G126+F126</f>
        <v>35.486149107743643</v>
      </c>
      <c r="L126" s="9">
        <f>+N125+E126-K126</f>
        <v>38564.628058128801</v>
      </c>
      <c r="M126" s="9">
        <f t="shared" si="23"/>
        <v>1308.0197810599868</v>
      </c>
      <c r="N126" s="9">
        <f>+L126+M126</f>
        <v>39872.647839188787</v>
      </c>
      <c r="R126" s="126" t="s">
        <v>258</v>
      </c>
      <c r="S126" s="127">
        <v>1366.01</v>
      </c>
    </row>
    <row r="127" spans="1:19">
      <c r="A127" s="122">
        <f t="shared" si="20"/>
        <v>60</v>
      </c>
      <c r="B127" s="122">
        <f>+B126+1</f>
        <v>122</v>
      </c>
      <c r="C127" s="9">
        <f t="shared" si="24"/>
        <v>0</v>
      </c>
      <c r="D127" s="9">
        <f t="shared" si="25"/>
        <v>0</v>
      </c>
      <c r="E127" s="9">
        <f t="shared" ref="E127:E185" si="26">+C127-D127</f>
        <v>0</v>
      </c>
      <c r="F127" s="9">
        <v>7</v>
      </c>
      <c r="G127" s="9">
        <v>0</v>
      </c>
      <c r="H127" s="9">
        <v>75000</v>
      </c>
      <c r="I127" s="9">
        <f t="shared" ref="I127:I185" si="27">(H127-N126-E127+F127+G127)/(1.04^(1/12))</f>
        <v>35019.706753650848</v>
      </c>
      <c r="J127" s="133">
        <f t="shared" si="22"/>
        <v>0.78500000000000003</v>
      </c>
      <c r="K127" s="9">
        <f t="shared" ref="K127:K185" si="28">+I127*J127/1000+G127+F127</f>
        <v>34.490469801615916</v>
      </c>
      <c r="L127" s="9">
        <f t="shared" ref="L127:L185" si="29">+N126+E127-K127</f>
        <v>39838.157369387169</v>
      </c>
      <c r="M127" s="9">
        <f t="shared" si="23"/>
        <v>-3799.3498534331798</v>
      </c>
      <c r="N127" s="9">
        <f t="shared" ref="N127:N185" si="30">+L127+M127</f>
        <v>36038.807515953988</v>
      </c>
      <c r="R127" s="126" t="s">
        <v>259</v>
      </c>
      <c r="S127" s="127">
        <v>1239.94</v>
      </c>
    </row>
    <row r="128" spans="1:19">
      <c r="A128" s="122">
        <f t="shared" si="20"/>
        <v>60</v>
      </c>
      <c r="B128" s="122">
        <f t="shared" ref="B128:B186" si="31">+B127+1</f>
        <v>123</v>
      </c>
      <c r="C128" s="9">
        <f t="shared" si="24"/>
        <v>0</v>
      </c>
      <c r="D128" s="9">
        <f t="shared" si="25"/>
        <v>0</v>
      </c>
      <c r="E128" s="9">
        <f t="shared" si="26"/>
        <v>0</v>
      </c>
      <c r="F128" s="9">
        <v>7</v>
      </c>
      <c r="G128" s="9">
        <v>0</v>
      </c>
      <c r="H128" s="9">
        <v>75000</v>
      </c>
      <c r="I128" s="9">
        <f t="shared" si="27"/>
        <v>38841.03703591966</v>
      </c>
      <c r="J128" s="133">
        <f t="shared" si="22"/>
        <v>0.78500000000000003</v>
      </c>
      <c r="K128" s="9">
        <f t="shared" si="28"/>
        <v>37.490214073196938</v>
      </c>
      <c r="L128" s="9">
        <f t="shared" si="29"/>
        <v>36001.317301880794</v>
      </c>
      <c r="M128" s="9">
        <f t="shared" si="23"/>
        <v>-2390.2748644874891</v>
      </c>
      <c r="N128" s="9">
        <f t="shared" si="30"/>
        <v>33611.042437393306</v>
      </c>
      <c r="R128" s="126" t="s">
        <v>260</v>
      </c>
      <c r="S128" s="127">
        <v>1160.33</v>
      </c>
    </row>
    <row r="129" spans="1:19">
      <c r="A129" s="122">
        <f t="shared" si="20"/>
        <v>60</v>
      </c>
      <c r="B129" s="122">
        <f t="shared" si="31"/>
        <v>124</v>
      </c>
      <c r="C129" s="9">
        <f t="shared" si="24"/>
        <v>600</v>
      </c>
      <c r="D129" s="9">
        <f t="shared" si="25"/>
        <v>24</v>
      </c>
      <c r="E129" s="9">
        <f t="shared" si="26"/>
        <v>576</v>
      </c>
      <c r="F129" s="9">
        <v>7</v>
      </c>
      <c r="G129" s="9">
        <v>0</v>
      </c>
      <c r="H129" s="9">
        <v>75000</v>
      </c>
      <c r="I129" s="9">
        <f t="shared" si="27"/>
        <v>40686.759698772054</v>
      </c>
      <c r="J129" s="133">
        <f t="shared" si="22"/>
        <v>0.78500000000000003</v>
      </c>
      <c r="K129" s="9">
        <f t="shared" si="28"/>
        <v>38.939106363536062</v>
      </c>
      <c r="L129" s="9">
        <f t="shared" si="29"/>
        <v>34148.103331029772</v>
      </c>
      <c r="M129" s="9">
        <f t="shared" si="23"/>
        <v>2607.2676094865278</v>
      </c>
      <c r="N129" s="9">
        <f t="shared" si="30"/>
        <v>36755.370940516303</v>
      </c>
      <c r="R129" s="126" t="s">
        <v>261</v>
      </c>
      <c r="S129" s="127">
        <v>1249.46</v>
      </c>
    </row>
    <row r="130" spans="1:19">
      <c r="A130" s="122">
        <f t="shared" si="20"/>
        <v>60</v>
      </c>
      <c r="B130" s="122">
        <f t="shared" si="31"/>
        <v>125</v>
      </c>
      <c r="C130" s="9">
        <f t="shared" si="24"/>
        <v>0</v>
      </c>
      <c r="D130" s="9">
        <f t="shared" si="25"/>
        <v>0</v>
      </c>
      <c r="E130" s="9">
        <f t="shared" si="26"/>
        <v>0</v>
      </c>
      <c r="F130" s="9">
        <v>7</v>
      </c>
      <c r="G130" s="9">
        <v>0</v>
      </c>
      <c r="H130" s="9">
        <v>75000</v>
      </c>
      <c r="I130" s="9">
        <f t="shared" si="27"/>
        <v>38126.811798929135</v>
      </c>
      <c r="J130" s="133">
        <f t="shared" si="22"/>
        <v>0.78500000000000003</v>
      </c>
      <c r="K130" s="9">
        <f t="shared" si="28"/>
        <v>36.929547262159375</v>
      </c>
      <c r="L130" s="9">
        <f t="shared" si="29"/>
        <v>36718.441393254143</v>
      </c>
      <c r="M130" s="9">
        <f t="shared" si="23"/>
        <v>150.53695923737686</v>
      </c>
      <c r="N130" s="9">
        <f t="shared" si="30"/>
        <v>36868.978352491518</v>
      </c>
      <c r="R130" s="126" t="s">
        <v>262</v>
      </c>
      <c r="S130" s="127">
        <v>1255.82</v>
      </c>
    </row>
    <row r="131" spans="1:19">
      <c r="A131" s="122">
        <f t="shared" si="20"/>
        <v>60</v>
      </c>
      <c r="B131" s="122">
        <f t="shared" si="31"/>
        <v>126</v>
      </c>
      <c r="C131" s="9">
        <f t="shared" si="24"/>
        <v>0</v>
      </c>
      <c r="D131" s="9">
        <f t="shared" si="25"/>
        <v>0</v>
      </c>
      <c r="E131" s="9">
        <f t="shared" si="26"/>
        <v>0</v>
      </c>
      <c r="F131" s="9">
        <v>7</v>
      </c>
      <c r="G131" s="9">
        <v>0</v>
      </c>
      <c r="H131" s="9">
        <v>75000</v>
      </c>
      <c r="I131" s="9">
        <f t="shared" si="27"/>
        <v>38013.575094458145</v>
      </c>
      <c r="J131" s="133">
        <f t="shared" si="22"/>
        <v>0.78500000000000003</v>
      </c>
      <c r="K131" s="9">
        <f t="shared" si="28"/>
        <v>36.840656449149648</v>
      </c>
      <c r="L131" s="9">
        <f t="shared" si="29"/>
        <v>36832.137696042366</v>
      </c>
      <c r="M131" s="9">
        <f t="shared" si="23"/>
        <v>-972.02328716480304</v>
      </c>
      <c r="N131" s="9">
        <f t="shared" si="30"/>
        <v>35860.114408877562</v>
      </c>
      <c r="R131" s="126" t="s">
        <v>263</v>
      </c>
      <c r="S131" s="127">
        <v>1224.42</v>
      </c>
    </row>
    <row r="132" spans="1:19">
      <c r="A132" s="122">
        <f t="shared" si="20"/>
        <v>60</v>
      </c>
      <c r="B132" s="122">
        <f t="shared" si="31"/>
        <v>127</v>
      </c>
      <c r="C132" s="9">
        <f t="shared" si="24"/>
        <v>600</v>
      </c>
      <c r="D132" s="9">
        <f t="shared" si="25"/>
        <v>24</v>
      </c>
      <c r="E132" s="9">
        <f t="shared" si="26"/>
        <v>576</v>
      </c>
      <c r="F132" s="9">
        <v>7</v>
      </c>
      <c r="G132" s="9">
        <v>0</v>
      </c>
      <c r="H132" s="9">
        <v>75000</v>
      </c>
      <c r="I132" s="9">
        <f t="shared" si="27"/>
        <v>38445.026578185738</v>
      </c>
      <c r="J132" s="133">
        <f t="shared" si="22"/>
        <v>0.78500000000000003</v>
      </c>
      <c r="K132" s="9">
        <f t="shared" si="28"/>
        <v>37.17934586387581</v>
      </c>
      <c r="L132" s="9">
        <f t="shared" si="29"/>
        <v>36398.935063013683</v>
      </c>
      <c r="M132" s="9">
        <f t="shared" si="23"/>
        <v>-435.09976067590628</v>
      </c>
      <c r="N132" s="9">
        <f t="shared" si="30"/>
        <v>35963.835302337779</v>
      </c>
      <c r="R132" s="126" t="s">
        <v>264</v>
      </c>
      <c r="S132" s="127">
        <v>1211.23</v>
      </c>
    </row>
    <row r="133" spans="1:19">
      <c r="A133" s="122">
        <f t="shared" si="20"/>
        <v>60</v>
      </c>
      <c r="B133" s="122">
        <f t="shared" si="31"/>
        <v>128</v>
      </c>
      <c r="C133" s="9">
        <f t="shared" si="24"/>
        <v>0</v>
      </c>
      <c r="D133" s="9">
        <f t="shared" si="25"/>
        <v>0</v>
      </c>
      <c r="E133" s="9">
        <f t="shared" si="26"/>
        <v>0</v>
      </c>
      <c r="F133" s="9">
        <v>7</v>
      </c>
      <c r="G133" s="9">
        <v>0</v>
      </c>
      <c r="H133" s="9">
        <v>75000</v>
      </c>
      <c r="I133" s="9">
        <f t="shared" si="27"/>
        <v>38915.764610900827</v>
      </c>
      <c r="J133" s="133">
        <f t="shared" si="22"/>
        <v>0.78500000000000003</v>
      </c>
      <c r="K133" s="9">
        <f t="shared" si="28"/>
        <v>37.548875219557146</v>
      </c>
      <c r="L133" s="9">
        <f t="shared" si="29"/>
        <v>35926.286427118219</v>
      </c>
      <c r="M133" s="9">
        <f t="shared" si="23"/>
        <v>-2381.742064335052</v>
      </c>
      <c r="N133" s="9">
        <f t="shared" si="30"/>
        <v>33544.54436278317</v>
      </c>
      <c r="R133" s="126" t="s">
        <v>265</v>
      </c>
      <c r="S133" s="127">
        <v>1133.58</v>
      </c>
    </row>
    <row r="134" spans="1:19">
      <c r="A134" s="122">
        <f t="shared" si="20"/>
        <v>60</v>
      </c>
      <c r="B134" s="122">
        <f t="shared" si="31"/>
        <v>129</v>
      </c>
      <c r="C134" s="9">
        <f t="shared" si="24"/>
        <v>0</v>
      </c>
      <c r="D134" s="9">
        <f t="shared" si="25"/>
        <v>0</v>
      </c>
      <c r="E134" s="9">
        <f t="shared" si="26"/>
        <v>0</v>
      </c>
      <c r="F134" s="9">
        <v>7</v>
      </c>
      <c r="G134" s="9">
        <v>0</v>
      </c>
      <c r="H134" s="9">
        <v>75000</v>
      </c>
      <c r="I134" s="9">
        <f t="shared" si="27"/>
        <v>41327.161265297276</v>
      </c>
      <c r="J134" s="133">
        <f t="shared" si="22"/>
        <v>0.78500000000000003</v>
      </c>
      <c r="K134" s="9">
        <f t="shared" si="28"/>
        <v>39.441821593258361</v>
      </c>
      <c r="L134" s="9">
        <f t="shared" si="29"/>
        <v>33505.10254118991</v>
      </c>
      <c r="M134" s="9">
        <f t="shared" si="23"/>
        <v>-2828.7557350451284</v>
      </c>
      <c r="N134" s="9">
        <f t="shared" si="30"/>
        <v>30676.346806144782</v>
      </c>
      <c r="R134" s="126" t="s">
        <v>266</v>
      </c>
      <c r="S134" s="127">
        <v>1040.94</v>
      </c>
    </row>
    <row r="135" spans="1:19">
      <c r="A135" s="122">
        <f t="shared" ref="A135:A198" si="32">50+INT((B135-1)/12)</f>
        <v>60</v>
      </c>
      <c r="B135" s="122">
        <f t="shared" si="31"/>
        <v>130</v>
      </c>
      <c r="C135" s="9">
        <f t="shared" si="24"/>
        <v>600</v>
      </c>
      <c r="D135" s="9">
        <f t="shared" si="25"/>
        <v>24</v>
      </c>
      <c r="E135" s="9">
        <f t="shared" si="26"/>
        <v>576</v>
      </c>
      <c r="F135" s="9">
        <v>7</v>
      </c>
      <c r="G135" s="9">
        <v>0</v>
      </c>
      <c r="H135" s="9">
        <v>75000</v>
      </c>
      <c r="I135" s="9">
        <f t="shared" si="27"/>
        <v>43611.879249778765</v>
      </c>
      <c r="J135" s="133">
        <f t="shared" ref="J135:J198" si="33">VLOOKUP(A135,$P$22:$Q$42,2)/12</f>
        <v>0.78500000000000003</v>
      </c>
      <c r="K135" s="9">
        <f t="shared" si="28"/>
        <v>41.235325211076336</v>
      </c>
      <c r="L135" s="9">
        <f t="shared" si="29"/>
        <v>31211.111480933705</v>
      </c>
      <c r="M135" s="9">
        <f t="shared" ref="M135:M198" si="34">L135*((((S135/S134)^12-0.0125)^(1/12))-1)</f>
        <v>538.07666571224433</v>
      </c>
      <c r="N135" s="9">
        <f t="shared" si="30"/>
        <v>31749.188146645949</v>
      </c>
      <c r="R135" s="126" t="s">
        <v>267</v>
      </c>
      <c r="S135" s="127">
        <v>1059.78</v>
      </c>
    </row>
    <row r="136" spans="1:19">
      <c r="A136" s="122">
        <f t="shared" si="32"/>
        <v>60</v>
      </c>
      <c r="B136" s="122">
        <f t="shared" si="31"/>
        <v>131</v>
      </c>
      <c r="C136" s="9">
        <f t="shared" si="24"/>
        <v>0</v>
      </c>
      <c r="D136" s="9">
        <f t="shared" si="25"/>
        <v>0</v>
      </c>
      <c r="E136" s="9">
        <f t="shared" si="26"/>
        <v>0</v>
      </c>
      <c r="F136" s="9">
        <v>7</v>
      </c>
      <c r="G136" s="9">
        <v>0</v>
      </c>
      <c r="H136" s="9">
        <v>75000</v>
      </c>
      <c r="I136" s="9">
        <f t="shared" si="27"/>
        <v>43116.659131081127</v>
      </c>
      <c r="J136" s="133">
        <f t="shared" si="33"/>
        <v>0.78500000000000003</v>
      </c>
      <c r="K136" s="9">
        <f t="shared" si="28"/>
        <v>40.846577417898686</v>
      </c>
      <c r="L136" s="9">
        <f t="shared" si="29"/>
        <v>31708.341569228051</v>
      </c>
      <c r="M136" s="9">
        <f t="shared" si="34"/>
        <v>2368.7889730052852</v>
      </c>
      <c r="N136" s="9">
        <f t="shared" si="30"/>
        <v>34077.130542233339</v>
      </c>
      <c r="R136" s="126" t="s">
        <v>268</v>
      </c>
      <c r="S136" s="127">
        <v>1139.45</v>
      </c>
    </row>
    <row r="137" spans="1:19">
      <c r="A137" s="123">
        <f t="shared" si="32"/>
        <v>60</v>
      </c>
      <c r="B137" s="123">
        <f t="shared" si="31"/>
        <v>132</v>
      </c>
      <c r="C137" s="10">
        <f t="shared" si="24"/>
        <v>0</v>
      </c>
      <c r="D137" s="10">
        <f t="shared" si="25"/>
        <v>0</v>
      </c>
      <c r="E137" s="10">
        <f t="shared" si="26"/>
        <v>0</v>
      </c>
      <c r="F137" s="10">
        <v>7</v>
      </c>
      <c r="G137" s="10">
        <v>0</v>
      </c>
      <c r="H137" s="10">
        <v>75000</v>
      </c>
      <c r="I137" s="10">
        <f t="shared" si="27"/>
        <v>40796.312945111211</v>
      </c>
      <c r="J137" s="134">
        <f t="shared" si="33"/>
        <v>0.78500000000000003</v>
      </c>
      <c r="K137" s="10">
        <f t="shared" si="28"/>
        <v>39.025105661912299</v>
      </c>
      <c r="L137" s="10">
        <f t="shared" si="29"/>
        <v>34038.10543657143</v>
      </c>
      <c r="M137" s="10">
        <f t="shared" si="34"/>
        <v>225.08690343236316</v>
      </c>
      <c r="N137" s="10">
        <f t="shared" si="30"/>
        <v>34263.192340003792</v>
      </c>
      <c r="R137" s="126" t="s">
        <v>269</v>
      </c>
      <c r="S137" s="127">
        <v>1148.0830635939999</v>
      </c>
    </row>
    <row r="138" spans="1:19">
      <c r="A138" s="122">
        <f t="shared" si="32"/>
        <v>61</v>
      </c>
      <c r="B138" s="122">
        <f t="shared" si="31"/>
        <v>133</v>
      </c>
      <c r="C138" s="9">
        <f t="shared" ref="C138:C201" si="35">+C135</f>
        <v>600</v>
      </c>
      <c r="D138" s="9">
        <f t="shared" si="25"/>
        <v>24</v>
      </c>
      <c r="E138" s="9">
        <f t="shared" si="26"/>
        <v>576</v>
      </c>
      <c r="F138" s="9">
        <v>7</v>
      </c>
      <c r="G138" s="9">
        <v>0</v>
      </c>
      <c r="H138" s="9">
        <v>75000</v>
      </c>
      <c r="I138" s="9">
        <f t="shared" si="27"/>
        <v>40036.73779871509</v>
      </c>
      <c r="J138" s="133">
        <f t="shared" si="33"/>
        <v>0.87749999999999995</v>
      </c>
      <c r="K138" s="9">
        <f t="shared" si="28"/>
        <v>42.13223741837249</v>
      </c>
      <c r="L138" s="9">
        <f t="shared" si="29"/>
        <v>34797.060102585419</v>
      </c>
      <c r="M138" s="9">
        <f t="shared" si="34"/>
        <v>-585.25327543902131</v>
      </c>
      <c r="N138" s="9">
        <f t="shared" si="30"/>
        <v>34211.8068271464</v>
      </c>
      <c r="R138" s="126" t="s">
        <v>270</v>
      </c>
      <c r="S138" s="127">
        <v>1130.2046137899599</v>
      </c>
    </row>
    <row r="139" spans="1:19">
      <c r="A139" s="122">
        <f t="shared" si="32"/>
        <v>61</v>
      </c>
      <c r="B139" s="122">
        <f t="shared" si="31"/>
        <v>134</v>
      </c>
      <c r="C139" s="9">
        <f t="shared" si="35"/>
        <v>0</v>
      </c>
      <c r="D139" s="9">
        <f t="shared" si="25"/>
        <v>0</v>
      </c>
      <c r="E139" s="9">
        <f t="shared" si="26"/>
        <v>0</v>
      </c>
      <c r="F139" s="9">
        <v>7</v>
      </c>
      <c r="G139" s="9">
        <v>0</v>
      </c>
      <c r="H139" s="9">
        <v>75000</v>
      </c>
      <c r="I139" s="9">
        <f t="shared" si="27"/>
        <v>40662.076116643744</v>
      </c>
      <c r="J139" s="133">
        <f t="shared" si="33"/>
        <v>0.87749999999999995</v>
      </c>
      <c r="K139" s="9">
        <f t="shared" si="28"/>
        <v>42.680971792354882</v>
      </c>
      <c r="L139" s="9">
        <f t="shared" si="29"/>
        <v>34169.125855354047</v>
      </c>
      <c r="M139" s="9">
        <f t="shared" si="34"/>
        <v>-754.76595685065047</v>
      </c>
      <c r="N139" s="9">
        <f t="shared" si="30"/>
        <v>33414.359898503397</v>
      </c>
      <c r="R139" s="126" t="s">
        <v>271</v>
      </c>
      <c r="S139" s="127">
        <v>1106.73342774005</v>
      </c>
    </row>
    <row r="140" spans="1:19">
      <c r="A140" s="122">
        <f t="shared" si="32"/>
        <v>61</v>
      </c>
      <c r="B140" s="122">
        <f t="shared" si="31"/>
        <v>135</v>
      </c>
      <c r="C140" s="9">
        <f t="shared" si="35"/>
        <v>0</v>
      </c>
      <c r="D140" s="9">
        <f t="shared" si="25"/>
        <v>0</v>
      </c>
      <c r="E140" s="9">
        <f t="shared" si="26"/>
        <v>0</v>
      </c>
      <c r="F140" s="9">
        <v>7</v>
      </c>
      <c r="G140" s="9">
        <v>0</v>
      </c>
      <c r="H140" s="9">
        <v>75000</v>
      </c>
      <c r="I140" s="9">
        <f t="shared" si="27"/>
        <v>41456.920930199936</v>
      </c>
      <c r="J140" s="133">
        <f t="shared" si="33"/>
        <v>0.87749999999999995</v>
      </c>
      <c r="K140" s="9">
        <f t="shared" si="28"/>
        <v>43.378448116250446</v>
      </c>
      <c r="L140" s="9">
        <f t="shared" si="29"/>
        <v>33370.981450387146</v>
      </c>
      <c r="M140" s="9">
        <f t="shared" si="34"/>
        <v>1202.3364198335173</v>
      </c>
      <c r="N140" s="9">
        <f t="shared" si="30"/>
        <v>34573.317870220664</v>
      </c>
      <c r="R140" s="126" t="s">
        <v>272</v>
      </c>
      <c r="S140" s="127">
        <v>1147.38650759384</v>
      </c>
    </row>
    <row r="141" spans="1:19">
      <c r="A141" s="122">
        <f t="shared" si="32"/>
        <v>61</v>
      </c>
      <c r="B141" s="122">
        <f t="shared" si="31"/>
        <v>136</v>
      </c>
      <c r="C141" s="9">
        <f t="shared" si="35"/>
        <v>600</v>
      </c>
      <c r="D141" s="9">
        <f t="shared" si="25"/>
        <v>24</v>
      </c>
      <c r="E141" s="9">
        <f t="shared" si="26"/>
        <v>576</v>
      </c>
      <c r="F141" s="9">
        <v>7</v>
      </c>
      <c r="G141" s="9">
        <v>0</v>
      </c>
      <c r="H141" s="9">
        <v>75000</v>
      </c>
      <c r="I141" s="9">
        <f t="shared" si="27"/>
        <v>39727.624225898762</v>
      </c>
      <c r="J141" s="133">
        <f t="shared" si="33"/>
        <v>0.87749999999999995</v>
      </c>
      <c r="K141" s="9">
        <f t="shared" si="28"/>
        <v>41.860990258226167</v>
      </c>
      <c r="L141" s="9">
        <f t="shared" si="29"/>
        <v>35107.456879962439</v>
      </c>
      <c r="M141" s="9">
        <f t="shared" si="34"/>
        <v>-2230.3463065292194</v>
      </c>
      <c r="N141" s="9">
        <f t="shared" si="30"/>
        <v>32877.110573433223</v>
      </c>
      <c r="R141" s="126" t="s">
        <v>273</v>
      </c>
      <c r="S141" s="127">
        <v>1076.9239610424199</v>
      </c>
    </row>
    <row r="142" spans="1:19">
      <c r="A142" s="122">
        <f t="shared" si="32"/>
        <v>61</v>
      </c>
      <c r="B142" s="122">
        <f t="shared" si="31"/>
        <v>137</v>
      </c>
      <c r="C142" s="9">
        <f t="shared" si="35"/>
        <v>0</v>
      </c>
      <c r="D142" s="9">
        <f t="shared" si="25"/>
        <v>0</v>
      </c>
      <c r="E142" s="9">
        <f t="shared" si="26"/>
        <v>0</v>
      </c>
      <c r="F142" s="9">
        <v>7</v>
      </c>
      <c r="G142" s="9">
        <v>0</v>
      </c>
      <c r="H142" s="9">
        <v>75000</v>
      </c>
      <c r="I142" s="9">
        <f t="shared" si="27"/>
        <v>41992.417179894263</v>
      </c>
      <c r="J142" s="133">
        <f t="shared" si="33"/>
        <v>0.87749999999999995</v>
      </c>
      <c r="K142" s="9">
        <f t="shared" si="28"/>
        <v>43.848346075357213</v>
      </c>
      <c r="L142" s="9">
        <f t="shared" si="29"/>
        <v>32833.262227357867</v>
      </c>
      <c r="M142" s="9">
        <f t="shared" si="34"/>
        <v>-336.4092685548481</v>
      </c>
      <c r="N142" s="9">
        <f t="shared" si="30"/>
        <v>32496.852958803018</v>
      </c>
      <c r="R142" s="126" t="s">
        <v>274</v>
      </c>
      <c r="S142" s="127">
        <v>1067.1380964945299</v>
      </c>
    </row>
    <row r="143" spans="1:19">
      <c r="A143" s="122">
        <f t="shared" si="32"/>
        <v>61</v>
      </c>
      <c r="B143" s="122">
        <f t="shared" si="31"/>
        <v>138</v>
      </c>
      <c r="C143" s="9">
        <f t="shared" si="35"/>
        <v>0</v>
      </c>
      <c r="D143" s="9">
        <f t="shared" si="25"/>
        <v>0</v>
      </c>
      <c r="E143" s="9">
        <f t="shared" si="26"/>
        <v>0</v>
      </c>
      <c r="F143" s="9">
        <v>7</v>
      </c>
      <c r="G143" s="9">
        <v>0</v>
      </c>
      <c r="H143" s="9">
        <v>75000</v>
      </c>
      <c r="I143" s="9">
        <f t="shared" si="27"/>
        <v>42371.433992108199</v>
      </c>
      <c r="J143" s="133">
        <f t="shared" si="33"/>
        <v>0.87749999999999995</v>
      </c>
      <c r="K143" s="9">
        <f t="shared" si="28"/>
        <v>44.180933328074943</v>
      </c>
      <c r="L143" s="9">
        <f t="shared" si="29"/>
        <v>32452.672025474942</v>
      </c>
      <c r="M143" s="9">
        <f t="shared" si="34"/>
        <v>-2429.926102329207</v>
      </c>
      <c r="N143" s="9">
        <f t="shared" si="30"/>
        <v>30022.745923145736</v>
      </c>
      <c r="R143" s="126" t="s">
        <v>275</v>
      </c>
      <c r="S143" s="127">
        <v>989.81435805282104</v>
      </c>
    </row>
    <row r="144" spans="1:19">
      <c r="A144" s="122">
        <f t="shared" si="32"/>
        <v>61</v>
      </c>
      <c r="B144" s="122">
        <f t="shared" si="31"/>
        <v>139</v>
      </c>
      <c r="C144" s="9">
        <f t="shared" si="35"/>
        <v>600</v>
      </c>
      <c r="D144" s="9">
        <f t="shared" si="25"/>
        <v>24</v>
      </c>
      <c r="E144" s="9">
        <f t="shared" si="26"/>
        <v>576</v>
      </c>
      <c r="F144" s="9">
        <v>7</v>
      </c>
      <c r="G144" s="9">
        <v>0</v>
      </c>
      <c r="H144" s="9">
        <v>75000</v>
      </c>
      <c r="I144" s="9">
        <f t="shared" si="27"/>
        <v>44263.347395592027</v>
      </c>
      <c r="J144" s="133">
        <f t="shared" si="33"/>
        <v>0.87749999999999995</v>
      </c>
      <c r="K144" s="9">
        <f t="shared" si="28"/>
        <v>45.841087339632004</v>
      </c>
      <c r="L144" s="9">
        <f t="shared" si="29"/>
        <v>30552.904835806105</v>
      </c>
      <c r="M144" s="9">
        <f t="shared" si="34"/>
        <v>-2493.6082656797462</v>
      </c>
      <c r="N144" s="9">
        <f t="shared" si="30"/>
        <v>28059.29657012636</v>
      </c>
      <c r="R144" s="126" t="s">
        <v>276</v>
      </c>
      <c r="S144" s="127">
        <v>911.61899835527504</v>
      </c>
    </row>
    <row r="145" spans="1:19">
      <c r="A145" s="122">
        <f t="shared" si="32"/>
        <v>61</v>
      </c>
      <c r="B145" s="122">
        <f t="shared" si="31"/>
        <v>140</v>
      </c>
      <c r="C145" s="9">
        <f t="shared" si="35"/>
        <v>0</v>
      </c>
      <c r="D145" s="9">
        <f t="shared" si="25"/>
        <v>0</v>
      </c>
      <c r="E145" s="9">
        <f t="shared" si="26"/>
        <v>0</v>
      </c>
      <c r="F145" s="9">
        <v>7</v>
      </c>
      <c r="G145" s="9">
        <v>0</v>
      </c>
      <c r="H145" s="9">
        <v>75000</v>
      </c>
      <c r="I145" s="9">
        <f t="shared" si="27"/>
        <v>46794.510379655243</v>
      </c>
      <c r="J145" s="133">
        <f t="shared" si="33"/>
        <v>0.87749999999999995</v>
      </c>
      <c r="K145" s="9">
        <f t="shared" si="28"/>
        <v>48.062182858147473</v>
      </c>
      <c r="L145" s="9">
        <f t="shared" si="29"/>
        <v>28011.234387268214</v>
      </c>
      <c r="M145" s="9">
        <f t="shared" si="34"/>
        <v>109.05305625595511</v>
      </c>
      <c r="N145" s="9">
        <f t="shared" si="30"/>
        <v>28120.287443524168</v>
      </c>
      <c r="R145" s="126" t="s">
        <v>277</v>
      </c>
      <c r="S145" s="127">
        <v>916.07303697416603</v>
      </c>
    </row>
    <row r="146" spans="1:19">
      <c r="A146" s="122">
        <f t="shared" si="32"/>
        <v>61</v>
      </c>
      <c r="B146" s="122">
        <f t="shared" si="31"/>
        <v>141</v>
      </c>
      <c r="C146" s="9">
        <f t="shared" si="35"/>
        <v>0</v>
      </c>
      <c r="D146" s="9">
        <f t="shared" si="25"/>
        <v>0</v>
      </c>
      <c r="E146" s="9">
        <f t="shared" si="26"/>
        <v>0</v>
      </c>
      <c r="F146" s="9">
        <v>7</v>
      </c>
      <c r="G146" s="9">
        <v>0</v>
      </c>
      <c r="H146" s="9">
        <v>75000</v>
      </c>
      <c r="I146" s="9">
        <f t="shared" si="27"/>
        <v>46733.718522977077</v>
      </c>
      <c r="J146" s="133">
        <f t="shared" si="33"/>
        <v>0.87749999999999995</v>
      </c>
      <c r="K146" s="9">
        <f t="shared" si="28"/>
        <v>48.008838003912381</v>
      </c>
      <c r="L146" s="9">
        <f t="shared" si="29"/>
        <v>28072.278605520256</v>
      </c>
      <c r="M146" s="9">
        <f t="shared" si="34"/>
        <v>-3196.5010545163232</v>
      </c>
      <c r="N146" s="9">
        <f t="shared" si="30"/>
        <v>24875.777551003932</v>
      </c>
      <c r="R146" s="126" t="s">
        <v>278</v>
      </c>
      <c r="S146" s="127">
        <v>815.28464280922003</v>
      </c>
    </row>
    <row r="147" spans="1:19">
      <c r="A147" s="122">
        <f t="shared" si="32"/>
        <v>61</v>
      </c>
      <c r="B147" s="122">
        <f t="shared" si="31"/>
        <v>142</v>
      </c>
      <c r="C147" s="9">
        <f t="shared" si="35"/>
        <v>600</v>
      </c>
      <c r="D147" s="9">
        <f t="shared" ref="D147:D210" si="36">C147*0.04</f>
        <v>24</v>
      </c>
      <c r="E147" s="9">
        <f t="shared" si="26"/>
        <v>576</v>
      </c>
      <c r="F147" s="9">
        <v>7</v>
      </c>
      <c r="G147" s="9">
        <v>0</v>
      </c>
      <c r="H147" s="9">
        <v>75000</v>
      </c>
      <c r="I147" s="9">
        <f t="shared" si="27"/>
        <v>49393.520914595079</v>
      </c>
      <c r="J147" s="133">
        <f t="shared" si="33"/>
        <v>0.87749999999999995</v>
      </c>
      <c r="K147" s="9">
        <f t="shared" si="28"/>
        <v>50.342814602557176</v>
      </c>
      <c r="L147" s="9">
        <f t="shared" si="29"/>
        <v>25401.434736401374</v>
      </c>
      <c r="M147" s="9">
        <f t="shared" si="34"/>
        <v>2185.1914416486397</v>
      </c>
      <c r="N147" s="9">
        <f t="shared" si="30"/>
        <v>27586.626178050014</v>
      </c>
      <c r="R147" s="126" t="s">
        <v>279</v>
      </c>
      <c r="S147" s="127">
        <v>885.76244244374902</v>
      </c>
    </row>
    <row r="148" spans="1:19">
      <c r="A148" s="122">
        <f t="shared" si="32"/>
        <v>61</v>
      </c>
      <c r="B148" s="122">
        <f t="shared" si="31"/>
        <v>143</v>
      </c>
      <c r="C148" s="9">
        <f t="shared" si="35"/>
        <v>0</v>
      </c>
      <c r="D148" s="9">
        <f t="shared" si="36"/>
        <v>0</v>
      </c>
      <c r="E148" s="9">
        <f t="shared" si="26"/>
        <v>0</v>
      </c>
      <c r="F148" s="9">
        <v>7</v>
      </c>
      <c r="G148" s="9">
        <v>0</v>
      </c>
      <c r="H148" s="9">
        <v>75000</v>
      </c>
      <c r="I148" s="9">
        <f t="shared" si="27"/>
        <v>47265.638421119736</v>
      </c>
      <c r="J148" s="133">
        <f t="shared" si="33"/>
        <v>0.87749999999999995</v>
      </c>
      <c r="K148" s="9">
        <f t="shared" si="28"/>
        <v>48.475597714532569</v>
      </c>
      <c r="L148" s="9">
        <f t="shared" si="29"/>
        <v>27538.150580335481</v>
      </c>
      <c r="M148" s="9">
        <f t="shared" si="34"/>
        <v>1556.0009639758437</v>
      </c>
      <c r="N148" s="9">
        <f t="shared" si="30"/>
        <v>29094.151544311324</v>
      </c>
      <c r="R148" s="128" t="s">
        <v>280</v>
      </c>
      <c r="S148" s="127">
        <v>936.31364473095402</v>
      </c>
    </row>
    <row r="149" spans="1:19">
      <c r="A149" s="123">
        <f t="shared" si="32"/>
        <v>61</v>
      </c>
      <c r="B149" s="123">
        <f t="shared" si="31"/>
        <v>144</v>
      </c>
      <c r="C149" s="10">
        <f t="shared" si="35"/>
        <v>0</v>
      </c>
      <c r="D149" s="10">
        <f t="shared" si="36"/>
        <v>0</v>
      </c>
      <c r="E149" s="10">
        <f t="shared" si="26"/>
        <v>0</v>
      </c>
      <c r="F149" s="10">
        <v>7</v>
      </c>
      <c r="G149" s="10">
        <v>0</v>
      </c>
      <c r="H149" s="10">
        <v>75000</v>
      </c>
      <c r="I149" s="10">
        <f t="shared" si="27"/>
        <v>45763.032196632514</v>
      </c>
      <c r="J149" s="134">
        <f t="shared" si="33"/>
        <v>0.87749999999999995</v>
      </c>
      <c r="K149" s="10">
        <f t="shared" si="28"/>
        <v>47.157060752545028</v>
      </c>
      <c r="L149" s="10">
        <f t="shared" si="29"/>
        <v>29046.994483558778</v>
      </c>
      <c r="M149" s="10">
        <f t="shared" si="34"/>
        <v>-1813.3498751814639</v>
      </c>
      <c r="N149" s="10">
        <f t="shared" si="30"/>
        <v>27233.644608377315</v>
      </c>
      <c r="R149" s="129" t="s">
        <v>281</v>
      </c>
      <c r="S149" s="127">
        <v>879.81911357168599</v>
      </c>
    </row>
    <row r="150" spans="1:19">
      <c r="A150" s="122">
        <f t="shared" si="32"/>
        <v>62</v>
      </c>
      <c r="B150" s="122">
        <f t="shared" si="31"/>
        <v>145</v>
      </c>
      <c r="C150" s="9">
        <f t="shared" si="35"/>
        <v>600</v>
      </c>
      <c r="D150" s="9">
        <f t="shared" si="36"/>
        <v>24</v>
      </c>
      <c r="E150" s="9">
        <f t="shared" si="26"/>
        <v>576</v>
      </c>
      <c r="F150" s="9">
        <v>7</v>
      </c>
      <c r="G150" s="9">
        <v>0</v>
      </c>
      <c r="H150" s="9">
        <v>75000</v>
      </c>
      <c r="I150" s="9">
        <f t="shared" si="27"/>
        <v>47043.347712727707</v>
      </c>
      <c r="J150" s="133">
        <f t="shared" si="33"/>
        <v>0.98499999999999999</v>
      </c>
      <c r="K150" s="9">
        <f t="shared" si="28"/>
        <v>53.337697497036785</v>
      </c>
      <c r="L150" s="9">
        <f t="shared" si="29"/>
        <v>27756.306910880277</v>
      </c>
      <c r="M150" s="9">
        <f t="shared" si="34"/>
        <v>-800.47775769115992</v>
      </c>
      <c r="N150" s="9">
        <f t="shared" si="30"/>
        <v>26955.829153189119</v>
      </c>
      <c r="R150" s="129" t="s">
        <v>282</v>
      </c>
      <c r="S150" s="127">
        <v>855.699907463312</v>
      </c>
    </row>
    <row r="151" spans="1:19">
      <c r="A151" s="122">
        <f t="shared" si="32"/>
        <v>62</v>
      </c>
      <c r="B151" s="122">
        <f t="shared" si="31"/>
        <v>146</v>
      </c>
      <c r="C151" s="9">
        <f t="shared" si="35"/>
        <v>0</v>
      </c>
      <c r="D151" s="9">
        <f t="shared" si="36"/>
        <v>0</v>
      </c>
      <c r="E151" s="9">
        <f t="shared" si="26"/>
        <v>0</v>
      </c>
      <c r="F151" s="9">
        <v>7</v>
      </c>
      <c r="G151" s="9">
        <v>0</v>
      </c>
      <c r="H151" s="9">
        <v>75000</v>
      </c>
      <c r="I151" s="9">
        <f t="shared" si="27"/>
        <v>47894.377119092474</v>
      </c>
      <c r="J151" s="133">
        <f t="shared" si="33"/>
        <v>0.98499999999999999</v>
      </c>
      <c r="K151" s="9">
        <f t="shared" si="28"/>
        <v>54.175961462306084</v>
      </c>
      <c r="L151" s="9">
        <f t="shared" si="29"/>
        <v>26901.653191726811</v>
      </c>
      <c r="M151" s="9">
        <f t="shared" si="34"/>
        <v>-491.49739858251866</v>
      </c>
      <c r="N151" s="9">
        <f t="shared" si="30"/>
        <v>26410.155793144291</v>
      </c>
      <c r="R151" s="129" t="s">
        <v>283</v>
      </c>
      <c r="S151" s="127">
        <v>841.15019747370502</v>
      </c>
    </row>
    <row r="152" spans="1:19">
      <c r="A152" s="122">
        <f t="shared" si="32"/>
        <v>62</v>
      </c>
      <c r="B152" s="122">
        <f t="shared" si="31"/>
        <v>147</v>
      </c>
      <c r="C152" s="9">
        <f t="shared" si="35"/>
        <v>0</v>
      </c>
      <c r="D152" s="9">
        <f t="shared" si="36"/>
        <v>0</v>
      </c>
      <c r="E152" s="9">
        <f t="shared" si="26"/>
        <v>0</v>
      </c>
      <c r="F152" s="9">
        <v>7</v>
      </c>
      <c r="G152" s="9">
        <v>0</v>
      </c>
      <c r="H152" s="9">
        <v>75000</v>
      </c>
      <c r="I152" s="9">
        <f t="shared" si="27"/>
        <v>48438.269915651945</v>
      </c>
      <c r="J152" s="133">
        <f t="shared" si="33"/>
        <v>0.98499999999999999</v>
      </c>
      <c r="K152" s="9">
        <f t="shared" si="28"/>
        <v>54.711695866917168</v>
      </c>
      <c r="L152" s="9">
        <f t="shared" si="29"/>
        <v>26355.444097277374</v>
      </c>
      <c r="M152" s="9">
        <f t="shared" si="34"/>
        <v>195.05703943940932</v>
      </c>
      <c r="N152" s="9">
        <f t="shared" si="30"/>
        <v>26550.501136716783</v>
      </c>
      <c r="R152" s="129" t="s">
        <v>284</v>
      </c>
      <c r="S152" s="127">
        <v>848.17929106886504</v>
      </c>
    </row>
    <row r="153" spans="1:19">
      <c r="A153" s="122">
        <f t="shared" si="32"/>
        <v>62</v>
      </c>
      <c r="B153" s="122">
        <f t="shared" si="31"/>
        <v>148</v>
      </c>
      <c r="C153" s="9">
        <f t="shared" si="35"/>
        <v>600</v>
      </c>
      <c r="D153" s="9">
        <f t="shared" si="36"/>
        <v>24</v>
      </c>
      <c r="E153" s="9">
        <f t="shared" si="26"/>
        <v>576</v>
      </c>
      <c r="F153" s="9">
        <v>7</v>
      </c>
      <c r="G153" s="9">
        <v>0</v>
      </c>
      <c r="H153" s="9">
        <v>75000</v>
      </c>
      <c r="I153" s="9">
        <f t="shared" si="27"/>
        <v>47724.262048040458</v>
      </c>
      <c r="J153" s="133">
        <f t="shared" si="33"/>
        <v>0.98499999999999999</v>
      </c>
      <c r="K153" s="9">
        <f t="shared" si="28"/>
        <v>54.00839811731985</v>
      </c>
      <c r="L153" s="9">
        <f t="shared" si="29"/>
        <v>27072.492738599463</v>
      </c>
      <c r="M153" s="9">
        <f t="shared" si="34"/>
        <v>2181.9690347239175</v>
      </c>
      <c r="N153" s="9">
        <f t="shared" si="30"/>
        <v>29254.461773323383</v>
      </c>
      <c r="R153" s="129" t="s">
        <v>285</v>
      </c>
      <c r="S153" s="127">
        <v>916.91600785595199</v>
      </c>
    </row>
    <row r="154" spans="1:19">
      <c r="A154" s="122">
        <f t="shared" si="32"/>
        <v>62</v>
      </c>
      <c r="B154" s="122">
        <f t="shared" si="31"/>
        <v>149</v>
      </c>
      <c r="C154" s="9">
        <f t="shared" si="35"/>
        <v>0</v>
      </c>
      <c r="D154" s="9">
        <f t="shared" si="36"/>
        <v>0</v>
      </c>
      <c r="E154" s="9">
        <f t="shared" si="26"/>
        <v>0</v>
      </c>
      <c r="F154" s="9">
        <v>7</v>
      </c>
      <c r="G154" s="9">
        <v>0</v>
      </c>
      <c r="H154" s="9">
        <v>75000</v>
      </c>
      <c r="I154" s="9">
        <f t="shared" si="27"/>
        <v>45603.245069096549</v>
      </c>
      <c r="J154" s="133">
        <f t="shared" si="33"/>
        <v>0.98499999999999999</v>
      </c>
      <c r="K154" s="9">
        <f t="shared" si="28"/>
        <v>51.919196393060098</v>
      </c>
      <c r="L154" s="9">
        <f t="shared" si="29"/>
        <v>29202.542576930322</v>
      </c>
      <c r="M154" s="9">
        <f t="shared" si="34"/>
        <v>1468.7269253167713</v>
      </c>
      <c r="N154" s="9">
        <f t="shared" si="30"/>
        <v>30671.269502247094</v>
      </c>
      <c r="R154" s="129" t="s">
        <v>286</v>
      </c>
      <c r="S154" s="127">
        <v>963.58678609107994</v>
      </c>
    </row>
    <row r="155" spans="1:19">
      <c r="A155" s="122">
        <f t="shared" si="32"/>
        <v>62</v>
      </c>
      <c r="B155" s="122">
        <f t="shared" si="31"/>
        <v>150</v>
      </c>
      <c r="C155" s="9">
        <f t="shared" si="35"/>
        <v>0</v>
      </c>
      <c r="D155" s="9">
        <f t="shared" si="36"/>
        <v>0</v>
      </c>
      <c r="E155" s="9">
        <f t="shared" si="26"/>
        <v>0</v>
      </c>
      <c r="F155" s="9">
        <v>7</v>
      </c>
      <c r="G155" s="9">
        <v>0</v>
      </c>
      <c r="H155" s="9">
        <v>75000</v>
      </c>
      <c r="I155" s="9">
        <f t="shared" si="27"/>
        <v>44191.060465090777</v>
      </c>
      <c r="J155" s="133">
        <f t="shared" si="33"/>
        <v>0.98499999999999999</v>
      </c>
      <c r="K155" s="9">
        <f t="shared" si="28"/>
        <v>50.528194558114414</v>
      </c>
      <c r="L155" s="9">
        <f t="shared" si="29"/>
        <v>30620.741307688979</v>
      </c>
      <c r="M155" s="9">
        <f t="shared" si="34"/>
        <v>318.50532427371382</v>
      </c>
      <c r="N155" s="9">
        <f t="shared" si="30"/>
        <v>30939.246631962691</v>
      </c>
      <c r="R155" s="129" t="s">
        <v>287</v>
      </c>
      <c r="S155" s="127">
        <v>974.50089579379505</v>
      </c>
    </row>
    <row r="156" spans="1:19">
      <c r="A156" s="122">
        <f t="shared" si="32"/>
        <v>62</v>
      </c>
      <c r="B156" s="122">
        <f t="shared" si="31"/>
        <v>151</v>
      </c>
      <c r="C156" s="9">
        <f t="shared" si="35"/>
        <v>600</v>
      </c>
      <c r="D156" s="9">
        <f t="shared" si="36"/>
        <v>24</v>
      </c>
      <c r="E156" s="9">
        <f t="shared" si="26"/>
        <v>576</v>
      </c>
      <c r="F156" s="9">
        <v>7</v>
      </c>
      <c r="G156" s="9">
        <v>0</v>
      </c>
      <c r="H156" s="9">
        <v>75000</v>
      </c>
      <c r="I156" s="9">
        <f t="shared" si="27"/>
        <v>43349.837281178065</v>
      </c>
      <c r="J156" s="133">
        <f t="shared" si="33"/>
        <v>0.98499999999999999</v>
      </c>
      <c r="K156" s="9">
        <f t="shared" si="28"/>
        <v>49.699589721960393</v>
      </c>
      <c r="L156" s="9">
        <f t="shared" si="29"/>
        <v>31465.547042240731</v>
      </c>
      <c r="M156" s="9">
        <f t="shared" si="34"/>
        <v>482.83234798480282</v>
      </c>
      <c r="N156" s="9">
        <f t="shared" si="30"/>
        <v>31948.379390225535</v>
      </c>
      <c r="R156" s="129" t="s">
        <v>288</v>
      </c>
      <c r="S156" s="127">
        <v>990.30888432766699</v>
      </c>
    </row>
    <row r="157" spans="1:19">
      <c r="A157" s="122">
        <f t="shared" si="32"/>
        <v>62</v>
      </c>
      <c r="B157" s="122">
        <f t="shared" si="31"/>
        <v>152</v>
      </c>
      <c r="C157" s="9">
        <f t="shared" si="35"/>
        <v>0</v>
      </c>
      <c r="D157" s="9">
        <f t="shared" si="36"/>
        <v>0</v>
      </c>
      <c r="E157" s="9">
        <f t="shared" si="26"/>
        <v>0</v>
      </c>
      <c r="F157" s="9">
        <v>7</v>
      </c>
      <c r="G157" s="9">
        <v>0</v>
      </c>
      <c r="H157" s="9">
        <v>75000</v>
      </c>
      <c r="I157" s="9">
        <f t="shared" si="27"/>
        <v>42918.117859959217</v>
      </c>
      <c r="J157" s="133">
        <f t="shared" si="33"/>
        <v>0.98499999999999999</v>
      </c>
      <c r="K157" s="9">
        <f t="shared" si="28"/>
        <v>49.27434609205983</v>
      </c>
      <c r="L157" s="9">
        <f t="shared" si="29"/>
        <v>31899.105044133474</v>
      </c>
      <c r="M157" s="9">
        <f t="shared" si="34"/>
        <v>542.77011644099878</v>
      </c>
      <c r="N157" s="9">
        <f t="shared" si="30"/>
        <v>32441.875160574473</v>
      </c>
      <c r="R157" s="129" t="s">
        <v>289</v>
      </c>
      <c r="S157" s="127">
        <v>1008.01205478947</v>
      </c>
    </row>
    <row r="158" spans="1:19">
      <c r="A158" s="122">
        <f t="shared" si="32"/>
        <v>62</v>
      </c>
      <c r="B158" s="122">
        <f t="shared" si="31"/>
        <v>153</v>
      </c>
      <c r="C158" s="9">
        <f t="shared" si="35"/>
        <v>0</v>
      </c>
      <c r="D158" s="9">
        <f t="shared" si="36"/>
        <v>0</v>
      </c>
      <c r="E158" s="9">
        <f t="shared" si="26"/>
        <v>0</v>
      </c>
      <c r="F158" s="9">
        <v>7</v>
      </c>
      <c r="G158" s="9">
        <v>0</v>
      </c>
      <c r="H158" s="9">
        <v>75000</v>
      </c>
      <c r="I158" s="9">
        <f t="shared" si="27"/>
        <v>42426.232394626422</v>
      </c>
      <c r="J158" s="133">
        <f t="shared" si="33"/>
        <v>0.98499999999999999</v>
      </c>
      <c r="K158" s="9">
        <f t="shared" si="28"/>
        <v>48.789838908707026</v>
      </c>
      <c r="L158" s="9">
        <f t="shared" si="29"/>
        <v>32393.085321665767</v>
      </c>
      <c r="M158" s="9">
        <f t="shared" si="34"/>
        <v>-425.90040283155639</v>
      </c>
      <c r="N158" s="9">
        <f t="shared" si="30"/>
        <v>31967.184918834209</v>
      </c>
      <c r="R158" s="129" t="s">
        <v>290</v>
      </c>
      <c r="S158" s="127">
        <v>995.96531989035896</v>
      </c>
    </row>
    <row r="159" spans="1:19">
      <c r="A159" s="122">
        <f t="shared" si="32"/>
        <v>62</v>
      </c>
      <c r="B159" s="122">
        <f t="shared" si="31"/>
        <v>154</v>
      </c>
      <c r="C159" s="9">
        <f t="shared" si="35"/>
        <v>600</v>
      </c>
      <c r="D159" s="9">
        <f t="shared" si="36"/>
        <v>24</v>
      </c>
      <c r="E159" s="9">
        <f t="shared" si="26"/>
        <v>576</v>
      </c>
      <c r="F159" s="9">
        <v>7</v>
      </c>
      <c r="G159" s="9">
        <v>0</v>
      </c>
      <c r="H159" s="9">
        <v>75000</v>
      </c>
      <c r="I159" s="9">
        <f t="shared" si="27"/>
        <v>42325.253215921184</v>
      </c>
      <c r="J159" s="133">
        <f t="shared" si="33"/>
        <v>0.98499999999999999</v>
      </c>
      <c r="K159" s="9">
        <f t="shared" si="28"/>
        <v>48.690374417682371</v>
      </c>
      <c r="L159" s="9">
        <f t="shared" si="29"/>
        <v>32494.494544416528</v>
      </c>
      <c r="M159" s="9">
        <f t="shared" si="34"/>
        <v>1767.4038285448146</v>
      </c>
      <c r="N159" s="9">
        <f t="shared" si="30"/>
        <v>34261.898372961339</v>
      </c>
      <c r="R159" s="129" t="s">
        <v>291</v>
      </c>
      <c r="S159" s="127">
        <v>1050.71435813324</v>
      </c>
    </row>
    <row r="160" spans="1:19">
      <c r="A160" s="122">
        <f t="shared" si="32"/>
        <v>62</v>
      </c>
      <c r="B160" s="122">
        <f t="shared" si="31"/>
        <v>155</v>
      </c>
      <c r="C160" s="9">
        <f t="shared" si="35"/>
        <v>0</v>
      </c>
      <c r="D160" s="9">
        <f t="shared" si="36"/>
        <v>0</v>
      </c>
      <c r="E160" s="9">
        <f t="shared" si="26"/>
        <v>0</v>
      </c>
      <c r="F160" s="9">
        <v>7</v>
      </c>
      <c r="G160" s="9">
        <v>0</v>
      </c>
      <c r="H160" s="9">
        <v>75000</v>
      </c>
      <c r="I160" s="9">
        <f t="shared" si="27"/>
        <v>40612.148022417125</v>
      </c>
      <c r="J160" s="133">
        <f t="shared" si="33"/>
        <v>0.98499999999999999</v>
      </c>
      <c r="K160" s="9">
        <f t="shared" si="28"/>
        <v>47.002965802080865</v>
      </c>
      <c r="L160" s="9">
        <f t="shared" si="29"/>
        <v>34214.89540715926</v>
      </c>
      <c r="M160" s="9">
        <f t="shared" si="34"/>
        <v>210.76885472747412</v>
      </c>
      <c r="N160" s="9">
        <f t="shared" si="30"/>
        <v>34425.664261886734</v>
      </c>
      <c r="R160" s="129" t="s">
        <v>292</v>
      </c>
      <c r="S160" s="127">
        <v>1058.2045096546001</v>
      </c>
    </row>
    <row r="161" spans="1:19">
      <c r="A161" s="123">
        <f t="shared" si="32"/>
        <v>62</v>
      </c>
      <c r="B161" s="123">
        <f t="shared" si="31"/>
        <v>156</v>
      </c>
      <c r="C161" s="10">
        <f t="shared" si="35"/>
        <v>0</v>
      </c>
      <c r="D161" s="10">
        <f t="shared" si="36"/>
        <v>0</v>
      </c>
      <c r="E161" s="10">
        <f t="shared" si="26"/>
        <v>0</v>
      </c>
      <c r="F161" s="10">
        <v>7</v>
      </c>
      <c r="G161" s="10">
        <v>0</v>
      </c>
      <c r="H161" s="10">
        <v>75000</v>
      </c>
      <c r="I161" s="10">
        <f t="shared" si="27"/>
        <v>40448.916510984411</v>
      </c>
      <c r="J161" s="134">
        <f t="shared" si="33"/>
        <v>0.98499999999999999</v>
      </c>
      <c r="K161" s="10">
        <f t="shared" si="28"/>
        <v>46.842182763319641</v>
      </c>
      <c r="L161" s="10">
        <f t="shared" si="29"/>
        <v>34378.822079123413</v>
      </c>
      <c r="M161" s="10">
        <f t="shared" si="34"/>
        <v>1724.1246934156186</v>
      </c>
      <c r="N161" s="10">
        <f t="shared" si="30"/>
        <v>36102.946772539028</v>
      </c>
      <c r="R161" s="129" t="s">
        <v>293</v>
      </c>
      <c r="S161" s="127">
        <v>1111.9157221692201</v>
      </c>
    </row>
    <row r="162" spans="1:19">
      <c r="A162" s="122">
        <f t="shared" si="32"/>
        <v>63</v>
      </c>
      <c r="B162" s="122">
        <f t="shared" si="31"/>
        <v>157</v>
      </c>
      <c r="C162" s="9">
        <f t="shared" si="35"/>
        <v>600</v>
      </c>
      <c r="D162" s="9">
        <f t="shared" si="36"/>
        <v>24</v>
      </c>
      <c r="E162" s="9">
        <f t="shared" si="26"/>
        <v>576</v>
      </c>
      <c r="F162" s="9">
        <v>7</v>
      </c>
      <c r="G162" s="9">
        <v>0</v>
      </c>
      <c r="H162" s="9">
        <v>75000</v>
      </c>
      <c r="I162" s="9">
        <f t="shared" si="27"/>
        <v>38202.986590460969</v>
      </c>
      <c r="J162" s="133">
        <f t="shared" si="33"/>
        <v>1.1025</v>
      </c>
      <c r="K162" s="9">
        <f t="shared" si="28"/>
        <v>49.118792715983218</v>
      </c>
      <c r="L162" s="9">
        <f t="shared" si="29"/>
        <v>36629.827979823043</v>
      </c>
      <c r="M162" s="9">
        <f t="shared" si="34"/>
        <v>601.13079541534762</v>
      </c>
      <c r="N162" s="9">
        <f t="shared" si="30"/>
        <v>37230.958775238389</v>
      </c>
      <c r="R162" s="129" t="s">
        <v>294</v>
      </c>
      <c r="S162" s="127">
        <v>1131.1271598615799</v>
      </c>
    </row>
    <row r="163" spans="1:19">
      <c r="A163" s="122">
        <f t="shared" si="32"/>
        <v>63</v>
      </c>
      <c r="B163" s="122">
        <f t="shared" si="31"/>
        <v>158</v>
      </c>
      <c r="C163" s="9">
        <f t="shared" si="35"/>
        <v>0</v>
      </c>
      <c r="D163" s="9">
        <f t="shared" si="36"/>
        <v>0</v>
      </c>
      <c r="E163" s="9">
        <f t="shared" si="26"/>
        <v>0</v>
      </c>
      <c r="F163" s="9">
        <v>7</v>
      </c>
      <c r="G163" s="9">
        <v>0</v>
      </c>
      <c r="H163" s="9">
        <v>75000</v>
      </c>
      <c r="I163" s="9">
        <f t="shared" si="27"/>
        <v>37652.775834601656</v>
      </c>
      <c r="J163" s="133">
        <f t="shared" si="33"/>
        <v>1.1025</v>
      </c>
      <c r="K163" s="9">
        <f t="shared" si="28"/>
        <v>48.512185357648328</v>
      </c>
      <c r="L163" s="9">
        <f t="shared" si="29"/>
        <v>37182.446589880739</v>
      </c>
      <c r="M163" s="9">
        <f t="shared" si="34"/>
        <v>420.06641383769494</v>
      </c>
      <c r="N163" s="9">
        <f t="shared" si="30"/>
        <v>37602.513003718435</v>
      </c>
      <c r="R163" s="129" t="s">
        <v>295</v>
      </c>
      <c r="S163" s="127">
        <v>1144.9421136881899</v>
      </c>
    </row>
    <row r="164" spans="1:19">
      <c r="A164" s="122">
        <f t="shared" si="32"/>
        <v>63</v>
      </c>
      <c r="B164" s="122">
        <f t="shared" si="31"/>
        <v>159</v>
      </c>
      <c r="C164" s="9">
        <f t="shared" si="35"/>
        <v>0</v>
      </c>
      <c r="D164" s="9">
        <f t="shared" si="36"/>
        <v>0</v>
      </c>
      <c r="E164" s="9">
        <f t="shared" si="26"/>
        <v>0</v>
      </c>
      <c r="F164" s="9">
        <v>7</v>
      </c>
      <c r="G164" s="9">
        <v>0</v>
      </c>
      <c r="H164" s="9">
        <v>75000</v>
      </c>
      <c r="I164" s="9">
        <f t="shared" si="27"/>
        <v>37282.434008889461</v>
      </c>
      <c r="J164" s="133">
        <f t="shared" si="33"/>
        <v>1.1025</v>
      </c>
      <c r="K164" s="9">
        <f t="shared" si="28"/>
        <v>48.103883494800634</v>
      </c>
      <c r="L164" s="9">
        <f t="shared" si="29"/>
        <v>37554.409120223638</v>
      </c>
      <c r="M164" s="9">
        <f t="shared" si="34"/>
        <v>-661.598048745504</v>
      </c>
      <c r="N164" s="9">
        <f t="shared" si="30"/>
        <v>36892.811071478136</v>
      </c>
      <c r="R164" s="129" t="s">
        <v>296</v>
      </c>
      <c r="S164" s="127">
        <v>1126.2116084653101</v>
      </c>
    </row>
    <row r="165" spans="1:19">
      <c r="A165" s="122">
        <f t="shared" si="32"/>
        <v>63</v>
      </c>
      <c r="B165" s="122">
        <f t="shared" si="31"/>
        <v>160</v>
      </c>
      <c r="C165" s="9">
        <f t="shared" si="35"/>
        <v>600</v>
      </c>
      <c r="D165" s="9">
        <f t="shared" si="36"/>
        <v>24</v>
      </c>
      <c r="E165" s="9">
        <f t="shared" si="26"/>
        <v>576</v>
      </c>
      <c r="F165" s="9">
        <v>7</v>
      </c>
      <c r="G165" s="9">
        <v>0</v>
      </c>
      <c r="H165" s="9">
        <v>75000</v>
      </c>
      <c r="I165" s="9">
        <f t="shared" si="27"/>
        <v>37415.699664052845</v>
      </c>
      <c r="J165" s="133">
        <f t="shared" si="33"/>
        <v>1.1025</v>
      </c>
      <c r="K165" s="9">
        <f t="shared" si="28"/>
        <v>48.250808879618262</v>
      </c>
      <c r="L165" s="9">
        <f t="shared" si="29"/>
        <v>37420.560262598519</v>
      </c>
      <c r="M165" s="9">
        <f t="shared" si="34"/>
        <v>-675.50768228720449</v>
      </c>
      <c r="N165" s="9">
        <f t="shared" si="30"/>
        <v>36745.052580311312</v>
      </c>
      <c r="R165" s="129" t="s">
        <v>297</v>
      </c>
      <c r="S165" s="127">
        <v>1107.3047897761501</v>
      </c>
    </row>
    <row r="166" spans="1:19">
      <c r="A166" s="122">
        <f t="shared" si="32"/>
        <v>63</v>
      </c>
      <c r="B166" s="122">
        <f t="shared" si="31"/>
        <v>161</v>
      </c>
      <c r="C166" s="9">
        <f t="shared" si="35"/>
        <v>0</v>
      </c>
      <c r="D166" s="9">
        <f t="shared" si="36"/>
        <v>0</v>
      </c>
      <c r="E166" s="9">
        <f t="shared" si="26"/>
        <v>0</v>
      </c>
      <c r="F166" s="9">
        <v>7</v>
      </c>
      <c r="G166" s="9">
        <v>0</v>
      </c>
      <c r="H166" s="9">
        <v>75000</v>
      </c>
      <c r="I166" s="9">
        <f t="shared" si="27"/>
        <v>38137.096489732692</v>
      </c>
      <c r="J166" s="133">
        <f t="shared" si="33"/>
        <v>1.1025</v>
      </c>
      <c r="K166" s="9">
        <f t="shared" si="28"/>
        <v>49.0461488799303</v>
      </c>
      <c r="L166" s="9">
        <f t="shared" si="29"/>
        <v>36696.006431431379</v>
      </c>
      <c r="M166" s="9">
        <f t="shared" si="34"/>
        <v>409.69634978994878</v>
      </c>
      <c r="N166" s="9">
        <f t="shared" si="30"/>
        <v>37105.702781221327</v>
      </c>
      <c r="R166" s="129" t="s">
        <v>298</v>
      </c>
      <c r="S166" s="127">
        <v>1120.6831597364401</v>
      </c>
    </row>
    <row r="167" spans="1:19">
      <c r="A167" s="122">
        <f t="shared" si="32"/>
        <v>63</v>
      </c>
      <c r="B167" s="122">
        <f t="shared" si="31"/>
        <v>162</v>
      </c>
      <c r="C167" s="9">
        <f t="shared" si="35"/>
        <v>0</v>
      </c>
      <c r="D167" s="9">
        <f t="shared" si="36"/>
        <v>0</v>
      </c>
      <c r="E167" s="9">
        <f t="shared" si="26"/>
        <v>0</v>
      </c>
      <c r="F167" s="9">
        <v>7</v>
      </c>
      <c r="G167" s="9">
        <v>0</v>
      </c>
      <c r="H167" s="9">
        <v>75000</v>
      </c>
      <c r="I167" s="9">
        <f t="shared" si="27"/>
        <v>37777.62311112287</v>
      </c>
      <c r="J167" s="133">
        <f t="shared" si="33"/>
        <v>1.1025</v>
      </c>
      <c r="K167" s="9">
        <f t="shared" si="28"/>
        <v>48.649829480012968</v>
      </c>
      <c r="L167" s="9">
        <f t="shared" si="29"/>
        <v>37057.052951741316</v>
      </c>
      <c r="M167" s="9">
        <f t="shared" si="34"/>
        <v>634.49349426327899</v>
      </c>
      <c r="N167" s="9">
        <f t="shared" si="30"/>
        <v>37691.546446004591</v>
      </c>
      <c r="R167" s="129" t="s">
        <v>299</v>
      </c>
      <c r="S167" s="127">
        <v>1140.83559774982</v>
      </c>
    </row>
    <row r="168" spans="1:19">
      <c r="A168" s="122">
        <f t="shared" si="32"/>
        <v>63</v>
      </c>
      <c r="B168" s="122">
        <f t="shared" si="31"/>
        <v>163</v>
      </c>
      <c r="C168" s="9">
        <f t="shared" si="35"/>
        <v>600</v>
      </c>
      <c r="D168" s="9">
        <f t="shared" si="36"/>
        <v>24</v>
      </c>
      <c r="E168" s="9">
        <f t="shared" si="26"/>
        <v>576</v>
      </c>
      <c r="F168" s="9">
        <v>7</v>
      </c>
      <c r="G168" s="9">
        <v>0</v>
      </c>
      <c r="H168" s="9">
        <v>75000</v>
      </c>
      <c r="I168" s="9">
        <f t="shared" si="27"/>
        <v>36619.570608886053</v>
      </c>
      <c r="J168" s="133">
        <f t="shared" si="33"/>
        <v>1.1025</v>
      </c>
      <c r="K168" s="9">
        <f t="shared" si="28"/>
        <v>47.373076596296876</v>
      </c>
      <c r="L168" s="9">
        <f t="shared" si="29"/>
        <v>38220.173369408294</v>
      </c>
      <c r="M168" s="9">
        <f t="shared" si="34"/>
        <v>-1369.4193333378605</v>
      </c>
      <c r="N168" s="9">
        <f t="shared" si="30"/>
        <v>36850.754036070437</v>
      </c>
      <c r="R168" s="129" t="s">
        <v>300</v>
      </c>
      <c r="S168" s="127">
        <v>1101.71943065037</v>
      </c>
    </row>
    <row r="169" spans="1:19">
      <c r="A169" s="122">
        <f t="shared" si="32"/>
        <v>63</v>
      </c>
      <c r="B169" s="122">
        <f t="shared" si="31"/>
        <v>164</v>
      </c>
      <c r="C169" s="9">
        <f t="shared" si="35"/>
        <v>0</v>
      </c>
      <c r="D169" s="9">
        <f t="shared" si="36"/>
        <v>0</v>
      </c>
      <c r="E169" s="9">
        <f t="shared" si="26"/>
        <v>0</v>
      </c>
      <c r="F169" s="9">
        <v>7</v>
      </c>
      <c r="G169" s="9">
        <v>0</v>
      </c>
      <c r="H169" s="9">
        <v>75000</v>
      </c>
      <c r="I169" s="9">
        <f t="shared" si="27"/>
        <v>38031.739943889013</v>
      </c>
      <c r="J169" s="133">
        <f t="shared" si="33"/>
        <v>1.1025</v>
      </c>
      <c r="K169" s="9">
        <f t="shared" si="28"/>
        <v>48.929993288137638</v>
      </c>
      <c r="L169" s="9">
        <f t="shared" si="29"/>
        <v>36801.824042782297</v>
      </c>
      <c r="M169" s="9">
        <f t="shared" si="34"/>
        <v>46.482451368111846</v>
      </c>
      <c r="N169" s="9">
        <f t="shared" si="30"/>
        <v>36848.306494150405</v>
      </c>
      <c r="R169" s="129" t="s">
        <v>301</v>
      </c>
      <c r="S169" s="127">
        <v>1104.23641764222</v>
      </c>
    </row>
    <row r="170" spans="1:19">
      <c r="A170" s="122">
        <f t="shared" si="32"/>
        <v>63</v>
      </c>
      <c r="B170" s="122">
        <f t="shared" si="31"/>
        <v>165</v>
      </c>
      <c r="C170" s="9">
        <f t="shared" si="35"/>
        <v>0</v>
      </c>
      <c r="D170" s="9">
        <f t="shared" si="36"/>
        <v>0</v>
      </c>
      <c r="E170" s="9">
        <f t="shared" si="26"/>
        <v>0</v>
      </c>
      <c r="F170" s="9">
        <v>7</v>
      </c>
      <c r="G170" s="9">
        <v>0</v>
      </c>
      <c r="H170" s="9">
        <v>75000</v>
      </c>
      <c r="I170" s="9">
        <f t="shared" si="27"/>
        <v>38034.179499339312</v>
      </c>
      <c r="J170" s="133">
        <f t="shared" si="33"/>
        <v>1.1025</v>
      </c>
      <c r="K170" s="9">
        <f t="shared" si="28"/>
        <v>48.932682898021596</v>
      </c>
      <c r="L170" s="9">
        <f t="shared" si="29"/>
        <v>36799.373811252386</v>
      </c>
      <c r="M170" s="9">
        <f t="shared" si="34"/>
        <v>310.03756601163349</v>
      </c>
      <c r="N170" s="9">
        <f t="shared" si="30"/>
        <v>37109.411377264019</v>
      </c>
      <c r="R170" s="129" t="s">
        <v>302</v>
      </c>
      <c r="S170" s="127">
        <v>1114.5831439835899</v>
      </c>
    </row>
    <row r="171" spans="1:19">
      <c r="A171" s="122">
        <f t="shared" si="32"/>
        <v>63</v>
      </c>
      <c r="B171" s="122">
        <f t="shared" si="31"/>
        <v>166</v>
      </c>
      <c r="C171" s="9">
        <f t="shared" si="35"/>
        <v>600</v>
      </c>
      <c r="D171" s="9">
        <f t="shared" si="36"/>
        <v>24</v>
      </c>
      <c r="E171" s="9">
        <f t="shared" si="26"/>
        <v>576</v>
      </c>
      <c r="F171" s="9">
        <v>7</v>
      </c>
      <c r="G171" s="9">
        <v>0</v>
      </c>
      <c r="H171" s="9">
        <v>75000</v>
      </c>
      <c r="I171" s="9">
        <f t="shared" si="27"/>
        <v>37199.806137493579</v>
      </c>
      <c r="J171" s="133">
        <f t="shared" si="33"/>
        <v>1.1025</v>
      </c>
      <c r="K171" s="9">
        <f t="shared" si="28"/>
        <v>48.012786266586673</v>
      </c>
      <c r="L171" s="9">
        <f t="shared" si="29"/>
        <v>37637.398590997436</v>
      </c>
      <c r="M171" s="9">
        <f t="shared" si="34"/>
        <v>493.51511827234259</v>
      </c>
      <c r="N171" s="9">
        <f t="shared" si="30"/>
        <v>38130.913709269778</v>
      </c>
      <c r="R171" s="129" t="s">
        <v>303</v>
      </c>
      <c r="S171" s="127">
        <v>1130.19908524843</v>
      </c>
    </row>
    <row r="172" spans="1:19">
      <c r="A172" s="122">
        <f t="shared" si="32"/>
        <v>63</v>
      </c>
      <c r="B172" s="122">
        <f t="shared" si="31"/>
        <v>167</v>
      </c>
      <c r="C172" s="9">
        <f t="shared" si="35"/>
        <v>0</v>
      </c>
      <c r="D172" s="9">
        <f t="shared" si="36"/>
        <v>0</v>
      </c>
      <c r="E172" s="9">
        <f t="shared" si="26"/>
        <v>0</v>
      </c>
      <c r="F172" s="9">
        <v>7</v>
      </c>
      <c r="G172" s="9">
        <v>0</v>
      </c>
      <c r="H172" s="9">
        <v>75000</v>
      </c>
      <c r="I172" s="9">
        <f t="shared" si="27"/>
        <v>36755.75750516072</v>
      </c>
      <c r="J172" s="133">
        <f t="shared" si="33"/>
        <v>1.1025</v>
      </c>
      <c r="K172" s="9">
        <f t="shared" si="28"/>
        <v>47.523222649439695</v>
      </c>
      <c r="L172" s="9">
        <f t="shared" si="29"/>
        <v>38083.390486620337</v>
      </c>
      <c r="M172" s="9">
        <f t="shared" si="34"/>
        <v>1443.7538709715579</v>
      </c>
      <c r="N172" s="9">
        <f t="shared" si="30"/>
        <v>39527.144357591897</v>
      </c>
      <c r="R172" s="129" t="s">
        <v>304</v>
      </c>
      <c r="S172" s="127">
        <v>1173.8243068460099</v>
      </c>
    </row>
    <row r="173" spans="1:19">
      <c r="A173" s="123">
        <f t="shared" si="32"/>
        <v>63</v>
      </c>
      <c r="B173" s="123">
        <f t="shared" si="31"/>
        <v>168</v>
      </c>
      <c r="C173" s="10">
        <f t="shared" si="35"/>
        <v>0</v>
      </c>
      <c r="D173" s="10">
        <f t="shared" si="36"/>
        <v>0</v>
      </c>
      <c r="E173" s="10">
        <f t="shared" si="26"/>
        <v>0</v>
      </c>
      <c r="F173" s="10">
        <v>7</v>
      </c>
      <c r="G173" s="10">
        <v>0</v>
      </c>
      <c r="H173" s="10">
        <v>75000</v>
      </c>
      <c r="I173" s="10">
        <f t="shared" si="27"/>
        <v>35364.0828375618</v>
      </c>
      <c r="J173" s="134">
        <f t="shared" si="33"/>
        <v>1.1025</v>
      </c>
      <c r="K173" s="10">
        <f t="shared" si="28"/>
        <v>45.988901328411885</v>
      </c>
      <c r="L173" s="10">
        <f t="shared" si="29"/>
        <v>39481.155456263485</v>
      </c>
      <c r="M173" s="10">
        <f t="shared" si="34"/>
        <v>1252.1531349541763</v>
      </c>
      <c r="N173" s="10">
        <f t="shared" si="30"/>
        <v>40733.308591217661</v>
      </c>
      <c r="R173" s="129" t="s">
        <v>305</v>
      </c>
      <c r="S173" s="127">
        <v>1211.91630230549</v>
      </c>
    </row>
    <row r="174" spans="1:19">
      <c r="A174" s="122">
        <f t="shared" si="32"/>
        <v>64</v>
      </c>
      <c r="B174" s="122">
        <f t="shared" si="31"/>
        <v>169</v>
      </c>
      <c r="C174" s="9">
        <f t="shared" si="35"/>
        <v>600</v>
      </c>
      <c r="D174" s="9">
        <f t="shared" si="36"/>
        <v>24</v>
      </c>
      <c r="E174" s="9">
        <f t="shared" si="26"/>
        <v>576</v>
      </c>
      <c r="F174" s="9">
        <v>7</v>
      </c>
      <c r="G174" s="9">
        <v>0</v>
      </c>
      <c r="H174" s="9">
        <v>75000</v>
      </c>
      <c r="I174" s="9">
        <f t="shared" si="27"/>
        <v>33587.733908093505</v>
      </c>
      <c r="J174" s="133">
        <f t="shared" si="33"/>
        <v>1.2249999999999999</v>
      </c>
      <c r="K174" s="9">
        <f t="shared" si="28"/>
        <v>48.144974037414542</v>
      </c>
      <c r="L174" s="9">
        <f t="shared" si="29"/>
        <v>41261.163617180246</v>
      </c>
      <c r="M174" s="9">
        <f t="shared" si="34"/>
        <v>-1100.8721239275669</v>
      </c>
      <c r="N174" s="9">
        <f t="shared" si="30"/>
        <v>40160.291493252676</v>
      </c>
      <c r="R174" s="129" t="s">
        <v>306</v>
      </c>
      <c r="S174" s="127">
        <v>1181.2681154663901</v>
      </c>
    </row>
    <row r="175" spans="1:19">
      <c r="A175" s="122">
        <f t="shared" si="32"/>
        <v>64</v>
      </c>
      <c r="B175" s="122">
        <f t="shared" si="31"/>
        <v>170</v>
      </c>
      <c r="C175" s="9">
        <f t="shared" si="35"/>
        <v>0</v>
      </c>
      <c r="D175" s="9">
        <f t="shared" si="36"/>
        <v>0</v>
      </c>
      <c r="E175" s="9">
        <f t="shared" si="26"/>
        <v>0</v>
      </c>
      <c r="F175" s="9">
        <v>7</v>
      </c>
      <c r="G175" s="9">
        <v>0</v>
      </c>
      <c r="H175" s="9">
        <v>75000</v>
      </c>
      <c r="I175" s="9">
        <f t="shared" si="27"/>
        <v>34733.001697335574</v>
      </c>
      <c r="J175" s="133">
        <f t="shared" si="33"/>
        <v>1.2249999999999999</v>
      </c>
      <c r="K175" s="9">
        <f t="shared" si="28"/>
        <v>49.547927079236075</v>
      </c>
      <c r="L175" s="9">
        <f t="shared" si="29"/>
        <v>40110.743566173442</v>
      </c>
      <c r="M175" s="9">
        <f t="shared" si="34"/>
        <v>724.13819051935866</v>
      </c>
      <c r="N175" s="9">
        <f t="shared" si="30"/>
        <v>40834.881756692797</v>
      </c>
      <c r="R175" s="129" t="s">
        <v>307</v>
      </c>
      <c r="S175" s="127">
        <v>1203.6001149132401</v>
      </c>
    </row>
    <row r="176" spans="1:19">
      <c r="A176" s="122">
        <f t="shared" si="32"/>
        <v>64</v>
      </c>
      <c r="B176" s="122">
        <f t="shared" si="31"/>
        <v>171</v>
      </c>
      <c r="C176" s="9">
        <f t="shared" si="35"/>
        <v>0</v>
      </c>
      <c r="D176" s="9">
        <f t="shared" si="36"/>
        <v>0</v>
      </c>
      <c r="E176" s="9">
        <f t="shared" si="26"/>
        <v>0</v>
      </c>
      <c r="F176" s="9">
        <v>7</v>
      </c>
      <c r="G176" s="9">
        <v>0</v>
      </c>
      <c r="H176" s="9">
        <v>75000</v>
      </c>
      <c r="I176" s="9">
        <f t="shared" si="27"/>
        <v>34060.612660634019</v>
      </c>
      <c r="J176" s="133">
        <f t="shared" si="33"/>
        <v>1.2249999999999999</v>
      </c>
      <c r="K176" s="9">
        <f t="shared" si="28"/>
        <v>48.724250509276665</v>
      </c>
      <c r="L176" s="9">
        <f t="shared" si="29"/>
        <v>40786.157506183517</v>
      </c>
      <c r="M176" s="9">
        <f t="shared" si="34"/>
        <v>-832.62733370713966</v>
      </c>
      <c r="N176" s="9">
        <f t="shared" si="30"/>
        <v>39953.530172476378</v>
      </c>
      <c r="R176" s="129" t="s">
        <v>308</v>
      </c>
      <c r="S176" s="127">
        <v>1180.59090217893</v>
      </c>
    </row>
    <row r="177" spans="1:19">
      <c r="A177" s="122">
        <f t="shared" si="32"/>
        <v>64</v>
      </c>
      <c r="B177" s="122">
        <f t="shared" si="31"/>
        <v>172</v>
      </c>
      <c r="C177" s="9">
        <f t="shared" si="35"/>
        <v>600</v>
      </c>
      <c r="D177" s="9">
        <f t="shared" si="36"/>
        <v>24</v>
      </c>
      <c r="E177" s="9">
        <f t="shared" si="26"/>
        <v>576</v>
      </c>
      <c r="F177" s="9">
        <v>7</v>
      </c>
      <c r="G177" s="9">
        <v>0</v>
      </c>
      <c r="H177" s="9">
        <v>75000</v>
      </c>
      <c r="I177" s="9">
        <f t="shared" si="27"/>
        <v>34364.967865109626</v>
      </c>
      <c r="J177" s="133">
        <f t="shared" si="33"/>
        <v>1.2249999999999999</v>
      </c>
      <c r="K177" s="9">
        <f t="shared" si="28"/>
        <v>49.097085634759289</v>
      </c>
      <c r="L177" s="9">
        <f t="shared" si="29"/>
        <v>40480.433086841622</v>
      </c>
      <c r="M177" s="9">
        <f t="shared" si="34"/>
        <v>-867.23586485296607</v>
      </c>
      <c r="N177" s="9">
        <f t="shared" si="30"/>
        <v>39613.197221988659</v>
      </c>
      <c r="R177" s="129" t="s">
        <v>309</v>
      </c>
      <c r="S177" s="127">
        <v>1156.8475208730699</v>
      </c>
    </row>
    <row r="178" spans="1:19">
      <c r="A178" s="122">
        <f t="shared" si="32"/>
        <v>64</v>
      </c>
      <c r="B178" s="122">
        <f t="shared" si="31"/>
        <v>173</v>
      </c>
      <c r="C178" s="9">
        <f t="shared" si="35"/>
        <v>0</v>
      </c>
      <c r="D178" s="9">
        <f t="shared" si="36"/>
        <v>0</v>
      </c>
      <c r="E178" s="9">
        <f t="shared" si="26"/>
        <v>0</v>
      </c>
      <c r="F178" s="9">
        <v>7</v>
      </c>
      <c r="G178" s="9">
        <v>0</v>
      </c>
      <c r="H178" s="9">
        <v>75000</v>
      </c>
      <c r="I178" s="9">
        <f t="shared" si="27"/>
        <v>35278.310768599404</v>
      </c>
      <c r="J178" s="133">
        <f t="shared" si="33"/>
        <v>1.2249999999999999</v>
      </c>
      <c r="K178" s="9">
        <f t="shared" si="28"/>
        <v>50.215930691534268</v>
      </c>
      <c r="L178" s="9">
        <f t="shared" si="29"/>
        <v>39562.981291297125</v>
      </c>
      <c r="M178" s="9">
        <f t="shared" si="34"/>
        <v>1155.1628619325993</v>
      </c>
      <c r="N178" s="9">
        <f t="shared" si="30"/>
        <v>40718.144153229725</v>
      </c>
      <c r="R178" s="129" t="s">
        <v>310</v>
      </c>
      <c r="S178" s="127">
        <v>1191.4997431844199</v>
      </c>
    </row>
    <row r="179" spans="1:19">
      <c r="A179" s="122">
        <f t="shared" si="32"/>
        <v>64</v>
      </c>
      <c r="B179" s="122">
        <f t="shared" si="31"/>
        <v>174</v>
      </c>
      <c r="C179" s="9">
        <f t="shared" si="35"/>
        <v>0</v>
      </c>
      <c r="D179" s="9">
        <f t="shared" si="36"/>
        <v>0</v>
      </c>
      <c r="E179" s="9">
        <f t="shared" si="26"/>
        <v>0</v>
      </c>
      <c r="F179" s="9">
        <v>7</v>
      </c>
      <c r="G179" s="9">
        <v>0</v>
      </c>
      <c r="H179" s="9">
        <v>75000</v>
      </c>
      <c r="I179" s="9">
        <f t="shared" si="27"/>
        <v>34176.969342598415</v>
      </c>
      <c r="J179" s="133">
        <f t="shared" si="33"/>
        <v>1.2249999999999999</v>
      </c>
      <c r="K179" s="9">
        <f t="shared" si="28"/>
        <v>48.866787444683055</v>
      </c>
      <c r="L179" s="9">
        <f t="shared" si="29"/>
        <v>40669.277365785041</v>
      </c>
      <c r="M179" s="9">
        <f t="shared" si="34"/>
        <v>-48.552037603467348</v>
      </c>
      <c r="N179" s="9">
        <f t="shared" si="30"/>
        <v>40620.725328181572</v>
      </c>
      <c r="R179" s="129" t="s">
        <v>311</v>
      </c>
      <c r="S179" s="127">
        <v>1191.3276115208901</v>
      </c>
    </row>
    <row r="180" spans="1:19">
      <c r="A180" s="122">
        <f t="shared" si="32"/>
        <v>64</v>
      </c>
      <c r="B180" s="122">
        <f t="shared" si="31"/>
        <v>175</v>
      </c>
      <c r="C180" s="9">
        <f t="shared" si="35"/>
        <v>600</v>
      </c>
      <c r="D180" s="9">
        <f t="shared" si="36"/>
        <v>24</v>
      </c>
      <c r="E180" s="9">
        <f t="shared" si="26"/>
        <v>576</v>
      </c>
      <c r="F180" s="9">
        <v>7</v>
      </c>
      <c r="G180" s="9">
        <v>0</v>
      </c>
      <c r="H180" s="9">
        <v>75000</v>
      </c>
      <c r="I180" s="9">
        <f t="shared" si="27"/>
        <v>33699.949805482116</v>
      </c>
      <c r="J180" s="133">
        <f t="shared" si="33"/>
        <v>1.2249999999999999</v>
      </c>
      <c r="K180" s="9">
        <f t="shared" si="28"/>
        <v>48.28243851171559</v>
      </c>
      <c r="L180" s="9">
        <f t="shared" si="29"/>
        <v>41148.442889669859</v>
      </c>
      <c r="M180" s="9">
        <f t="shared" si="34"/>
        <v>1450.9349220616741</v>
      </c>
      <c r="N180" s="9">
        <f t="shared" si="30"/>
        <v>42599.377811731531</v>
      </c>
      <c r="R180" s="129" t="s">
        <v>312</v>
      </c>
      <c r="S180" s="127">
        <v>1234.17945812474</v>
      </c>
    </row>
    <row r="181" spans="1:19">
      <c r="A181" s="122">
        <f t="shared" si="32"/>
        <v>64</v>
      </c>
      <c r="B181" s="122">
        <f t="shared" si="31"/>
        <v>176</v>
      </c>
      <c r="C181" s="9">
        <f t="shared" si="35"/>
        <v>0</v>
      </c>
      <c r="D181" s="9">
        <f t="shared" si="36"/>
        <v>0</v>
      </c>
      <c r="E181" s="9">
        <f t="shared" si="26"/>
        <v>0</v>
      </c>
      <c r="F181" s="9">
        <v>7</v>
      </c>
      <c r="G181" s="9">
        <v>0</v>
      </c>
      <c r="H181" s="9">
        <v>75000</v>
      </c>
      <c r="I181" s="9">
        <f t="shared" si="27"/>
        <v>32301.874257472195</v>
      </c>
      <c r="J181" s="133">
        <f t="shared" si="33"/>
        <v>1.2249999999999999</v>
      </c>
      <c r="K181" s="9">
        <f t="shared" si="28"/>
        <v>46.569795965403436</v>
      </c>
      <c r="L181" s="9">
        <f t="shared" si="29"/>
        <v>42552.808015766124</v>
      </c>
      <c r="M181" s="9">
        <f t="shared" si="34"/>
        <v>-527.99224607481551</v>
      </c>
      <c r="N181" s="9">
        <f t="shared" si="30"/>
        <v>42024.815769691311</v>
      </c>
      <c r="R181" s="129" t="s">
        <v>313</v>
      </c>
      <c r="S181" s="127">
        <v>1220.33099019732</v>
      </c>
    </row>
    <row r="182" spans="1:19">
      <c r="A182" s="122">
        <f t="shared" si="32"/>
        <v>64</v>
      </c>
      <c r="B182" s="122">
        <f t="shared" si="31"/>
        <v>177</v>
      </c>
      <c r="C182" s="9">
        <f t="shared" si="35"/>
        <v>0</v>
      </c>
      <c r="D182" s="9">
        <f t="shared" si="36"/>
        <v>0</v>
      </c>
      <c r="E182" s="9">
        <f t="shared" si="26"/>
        <v>0</v>
      </c>
      <c r="F182" s="9">
        <v>7</v>
      </c>
      <c r="G182" s="9">
        <v>0</v>
      </c>
      <c r="H182" s="9">
        <v>75000</v>
      </c>
      <c r="I182" s="9">
        <f t="shared" si="27"/>
        <v>32874.561470600042</v>
      </c>
      <c r="J182" s="133">
        <f t="shared" si="33"/>
        <v>1.2249999999999999</v>
      </c>
      <c r="K182" s="9">
        <f t="shared" si="28"/>
        <v>47.271337801485046</v>
      </c>
      <c r="L182" s="9">
        <f t="shared" si="29"/>
        <v>41977.54443188983</v>
      </c>
      <c r="M182" s="9">
        <f t="shared" si="34"/>
        <v>250.97801641849904</v>
      </c>
      <c r="N182" s="9">
        <f t="shared" si="30"/>
        <v>42228.522448308329</v>
      </c>
      <c r="R182" s="129" t="s">
        <v>314</v>
      </c>
      <c r="S182" s="127">
        <v>1228.81137882894</v>
      </c>
    </row>
    <row r="183" spans="1:19">
      <c r="A183" s="122">
        <f t="shared" si="32"/>
        <v>64</v>
      </c>
      <c r="B183" s="122">
        <f t="shared" si="31"/>
        <v>178</v>
      </c>
      <c r="C183" s="9">
        <f t="shared" si="35"/>
        <v>600</v>
      </c>
      <c r="D183" s="9">
        <f t="shared" si="36"/>
        <v>24</v>
      </c>
      <c r="E183" s="9">
        <f t="shared" si="26"/>
        <v>576</v>
      </c>
      <c r="F183" s="9">
        <v>7</v>
      </c>
      <c r="G183" s="9">
        <v>0</v>
      </c>
      <c r="H183" s="9">
        <v>75000</v>
      </c>
      <c r="I183" s="9">
        <f t="shared" si="27"/>
        <v>32097.399019616041</v>
      </c>
      <c r="J183" s="133">
        <f t="shared" si="33"/>
        <v>1.2249999999999999</v>
      </c>
      <c r="K183" s="9">
        <f t="shared" si="28"/>
        <v>46.319313799029644</v>
      </c>
      <c r="L183" s="9">
        <f t="shared" si="29"/>
        <v>42758.203134509298</v>
      </c>
      <c r="M183" s="9">
        <f t="shared" si="34"/>
        <v>-813.37910351144728</v>
      </c>
      <c r="N183" s="9">
        <f t="shared" si="30"/>
        <v>41944.82403099785</v>
      </c>
      <c r="R183" s="129" t="s">
        <v>315</v>
      </c>
      <c r="S183" s="127">
        <v>1207.005823276</v>
      </c>
    </row>
    <row r="184" spans="1:19">
      <c r="A184" s="122">
        <f t="shared" si="32"/>
        <v>64</v>
      </c>
      <c r="B184" s="122">
        <f t="shared" si="31"/>
        <v>179</v>
      </c>
      <c r="C184" s="9">
        <f t="shared" si="35"/>
        <v>0</v>
      </c>
      <c r="D184" s="9">
        <f t="shared" si="36"/>
        <v>0</v>
      </c>
      <c r="E184" s="9">
        <f t="shared" si="26"/>
        <v>0</v>
      </c>
      <c r="F184" s="9">
        <v>7</v>
      </c>
      <c r="G184" s="9">
        <v>0</v>
      </c>
      <c r="H184" s="9">
        <v>75000</v>
      </c>
      <c r="I184" s="9">
        <f t="shared" si="27"/>
        <v>32954.292191660104</v>
      </c>
      <c r="J184" s="133">
        <f t="shared" si="33"/>
        <v>1.2249999999999999</v>
      </c>
      <c r="K184" s="9">
        <f t="shared" si="28"/>
        <v>47.369007934783625</v>
      </c>
      <c r="L184" s="9">
        <f t="shared" si="29"/>
        <v>41897.455023063063</v>
      </c>
      <c r="M184" s="9">
        <f t="shared" si="34"/>
        <v>1444.3820170095801</v>
      </c>
      <c r="N184" s="9">
        <f t="shared" si="30"/>
        <v>43341.837040072642</v>
      </c>
      <c r="R184" s="129" t="s">
        <v>316</v>
      </c>
      <c r="S184" s="127">
        <v>1249.47912732298</v>
      </c>
    </row>
    <row r="185" spans="1:19">
      <c r="A185" s="123">
        <f t="shared" si="32"/>
        <v>64</v>
      </c>
      <c r="B185" s="123">
        <f t="shared" si="31"/>
        <v>180</v>
      </c>
      <c r="C185" s="10">
        <f t="shared" si="35"/>
        <v>0</v>
      </c>
      <c r="D185" s="10">
        <f t="shared" si="36"/>
        <v>0</v>
      </c>
      <c r="E185" s="10">
        <f t="shared" si="26"/>
        <v>0</v>
      </c>
      <c r="F185" s="10">
        <v>7</v>
      </c>
      <c r="G185" s="10">
        <v>0</v>
      </c>
      <c r="H185" s="10">
        <v>75000</v>
      </c>
      <c r="I185" s="10">
        <f t="shared" si="27"/>
        <v>31561.83771619654</v>
      </c>
      <c r="J185" s="134">
        <f t="shared" si="33"/>
        <v>1.2249999999999999</v>
      </c>
      <c r="K185" s="10">
        <f t="shared" si="28"/>
        <v>45.663251202340753</v>
      </c>
      <c r="L185" s="10">
        <f t="shared" si="29"/>
        <v>43296.173788870299</v>
      </c>
      <c r="M185" s="10">
        <f t="shared" si="34"/>
        <v>-86.942124226213807</v>
      </c>
      <c r="N185" s="10">
        <f t="shared" si="30"/>
        <v>43209.231664644089</v>
      </c>
      <c r="R185" s="129" t="s">
        <v>317</v>
      </c>
      <c r="S185" s="127">
        <v>1248.2929683669099</v>
      </c>
    </row>
    <row r="186" spans="1:19">
      <c r="A186" s="122">
        <f t="shared" si="32"/>
        <v>65</v>
      </c>
      <c r="B186" s="122">
        <f t="shared" si="31"/>
        <v>181</v>
      </c>
      <c r="C186" s="9">
        <f t="shared" si="35"/>
        <v>600</v>
      </c>
      <c r="D186" s="9">
        <f t="shared" si="36"/>
        <v>24</v>
      </c>
      <c r="E186" s="9">
        <f>+C186-D186</f>
        <v>576</v>
      </c>
      <c r="F186" s="9">
        <v>7</v>
      </c>
      <c r="G186" s="9">
        <v>0</v>
      </c>
      <c r="H186" s="9">
        <v>75000</v>
      </c>
      <c r="I186" s="9">
        <f>(H186-N185-E186+F186+G186)/(1.04^(1/12))</f>
        <v>31119.889913727689</v>
      </c>
      <c r="J186" s="133">
        <f t="shared" si="33"/>
        <v>1.3525</v>
      </c>
      <c r="K186" s="9">
        <f>+I186*J186/1000+G186+F186</f>
        <v>49.089651108316701</v>
      </c>
      <c r="L186" s="9">
        <f>+N185+E186-K186</f>
        <v>43736.142013535769</v>
      </c>
      <c r="M186" s="9">
        <f t="shared" si="34"/>
        <v>1079.190789974261</v>
      </c>
      <c r="N186" s="9">
        <f>+L186+M186</f>
        <v>44815.332803510028</v>
      </c>
      <c r="R186" s="129" t="s">
        <v>318</v>
      </c>
      <c r="S186" s="127">
        <v>1280.0848958531201</v>
      </c>
    </row>
    <row r="187" spans="1:19">
      <c r="A187" s="122">
        <f t="shared" si="32"/>
        <v>65</v>
      </c>
      <c r="B187" s="122">
        <f>+B186+1</f>
        <v>182</v>
      </c>
      <c r="C187" s="9">
        <f t="shared" si="35"/>
        <v>0</v>
      </c>
      <c r="D187" s="9">
        <f t="shared" si="36"/>
        <v>0</v>
      </c>
      <c r="E187" s="9">
        <f t="shared" ref="E187:E245" si="37">+C187-D187</f>
        <v>0</v>
      </c>
      <c r="F187" s="9">
        <v>7</v>
      </c>
      <c r="G187" s="9">
        <v>0</v>
      </c>
      <c r="H187" s="9">
        <v>75000</v>
      </c>
      <c r="I187" s="9">
        <f t="shared" ref="I187:I245" si="38">(H187-N186-E187+F187+G187)/(1.04^(1/12))</f>
        <v>30093.150053986556</v>
      </c>
      <c r="J187" s="133">
        <f t="shared" si="33"/>
        <v>1.3525</v>
      </c>
      <c r="K187" s="9">
        <f t="shared" ref="K187:K245" si="39">+I187*J187/1000+G187+F187</f>
        <v>47.700985448016816</v>
      </c>
      <c r="L187" s="9">
        <f t="shared" ref="L187:L245" si="40">+N186+E187-K187</f>
        <v>44767.631818062007</v>
      </c>
      <c r="M187" s="9">
        <f t="shared" si="34"/>
        <v>-26.404281065783628</v>
      </c>
      <c r="N187" s="9">
        <f t="shared" ref="N187:N245" si="41">+L187+M187</f>
        <v>44741.227536996223</v>
      </c>
      <c r="R187" s="129" t="s">
        <v>319</v>
      </c>
      <c r="S187" s="127">
        <v>1280.6643137861499</v>
      </c>
    </row>
    <row r="188" spans="1:19">
      <c r="A188" s="122">
        <f t="shared" si="32"/>
        <v>65</v>
      </c>
      <c r="B188" s="122">
        <f t="shared" ref="B188:B245" si="42">+B187+1</f>
        <v>183</v>
      </c>
      <c r="C188" s="9">
        <f t="shared" si="35"/>
        <v>0</v>
      </c>
      <c r="D188" s="9">
        <f t="shared" si="36"/>
        <v>0</v>
      </c>
      <c r="E188" s="9">
        <f t="shared" si="37"/>
        <v>0</v>
      </c>
      <c r="F188" s="9">
        <v>7</v>
      </c>
      <c r="G188" s="9">
        <v>0</v>
      </c>
      <c r="H188" s="9">
        <v>75000</v>
      </c>
      <c r="I188" s="9">
        <f t="shared" si="38"/>
        <v>30167.01351076346</v>
      </c>
      <c r="J188" s="133">
        <f t="shared" si="33"/>
        <v>1.3525</v>
      </c>
      <c r="K188" s="9">
        <f t="shared" si="39"/>
        <v>47.800885773307577</v>
      </c>
      <c r="L188" s="9">
        <f t="shared" si="40"/>
        <v>44693.426651222915</v>
      </c>
      <c r="M188" s="9">
        <f t="shared" si="34"/>
        <v>452.82868485471545</v>
      </c>
      <c r="N188" s="9">
        <f t="shared" si="41"/>
        <v>45146.255336077629</v>
      </c>
      <c r="R188" s="129" t="s">
        <v>320</v>
      </c>
      <c r="S188" s="127">
        <v>1294.8278417890499</v>
      </c>
    </row>
    <row r="189" spans="1:19">
      <c r="A189" s="122">
        <f t="shared" si="32"/>
        <v>65</v>
      </c>
      <c r="B189" s="122">
        <f t="shared" si="42"/>
        <v>184</v>
      </c>
      <c r="C189" s="9">
        <f t="shared" si="35"/>
        <v>600</v>
      </c>
      <c r="D189" s="9">
        <f t="shared" si="36"/>
        <v>24</v>
      </c>
      <c r="E189" s="9">
        <f t="shared" si="37"/>
        <v>576</v>
      </c>
      <c r="F189" s="9">
        <v>7</v>
      </c>
      <c r="G189" s="9">
        <v>0</v>
      </c>
      <c r="H189" s="9">
        <v>75000</v>
      </c>
      <c r="I189" s="9">
        <f t="shared" si="38"/>
        <v>29189.18686168324</v>
      </c>
      <c r="J189" s="133">
        <f t="shared" si="33"/>
        <v>1.3525</v>
      </c>
      <c r="K189" s="9">
        <f t="shared" si="39"/>
        <v>46.478375230426579</v>
      </c>
      <c r="L189" s="9">
        <f t="shared" si="40"/>
        <v>45675.776960847201</v>
      </c>
      <c r="M189" s="9">
        <f t="shared" si="34"/>
        <v>514.9440235419471</v>
      </c>
      <c r="N189" s="9">
        <f t="shared" si="41"/>
        <v>46190.720984389147</v>
      </c>
      <c r="R189" s="129" t="s">
        <v>321</v>
      </c>
      <c r="S189" s="127">
        <v>1310.61196417927</v>
      </c>
    </row>
    <row r="190" spans="1:19">
      <c r="A190" s="122">
        <f t="shared" si="32"/>
        <v>65</v>
      </c>
      <c r="B190" s="122">
        <f t="shared" si="42"/>
        <v>185</v>
      </c>
      <c r="C190" s="9">
        <f t="shared" si="35"/>
        <v>0</v>
      </c>
      <c r="D190" s="9">
        <f t="shared" si="36"/>
        <v>0</v>
      </c>
      <c r="E190" s="9">
        <f t="shared" si="37"/>
        <v>0</v>
      </c>
      <c r="F190" s="9">
        <v>7</v>
      </c>
      <c r="G190" s="9">
        <v>0</v>
      </c>
      <c r="H190" s="9">
        <v>75000</v>
      </c>
      <c r="I190" s="9">
        <f t="shared" si="38"/>
        <v>28722.249843663394</v>
      </c>
      <c r="J190" s="133">
        <f t="shared" si="33"/>
        <v>1.3525</v>
      </c>
      <c r="K190" s="9">
        <f t="shared" si="39"/>
        <v>45.846842913554738</v>
      </c>
      <c r="L190" s="9">
        <f t="shared" si="40"/>
        <v>46144.874141475593</v>
      </c>
      <c r="M190" s="9">
        <f t="shared" si="34"/>
        <v>-1495.2051360991577</v>
      </c>
      <c r="N190" s="9">
        <f t="shared" si="41"/>
        <v>44649.669005376432</v>
      </c>
      <c r="R190" s="129" t="s">
        <v>322</v>
      </c>
      <c r="S190" s="127">
        <v>1270.0898621369399</v>
      </c>
    </row>
    <row r="191" spans="1:19">
      <c r="A191" s="122">
        <f t="shared" si="32"/>
        <v>65</v>
      </c>
      <c r="B191" s="122">
        <f t="shared" si="42"/>
        <v>186</v>
      </c>
      <c r="C191" s="9">
        <f t="shared" si="35"/>
        <v>0</v>
      </c>
      <c r="D191" s="9">
        <f t="shared" si="36"/>
        <v>0</v>
      </c>
      <c r="E191" s="9">
        <f t="shared" si="37"/>
        <v>0</v>
      </c>
      <c r="F191" s="9">
        <v>7</v>
      </c>
      <c r="G191" s="9">
        <v>0</v>
      </c>
      <c r="H191" s="9">
        <v>75000</v>
      </c>
      <c r="I191" s="9">
        <f t="shared" si="38"/>
        <v>30258.273281640813</v>
      </c>
      <c r="J191" s="133">
        <f t="shared" si="33"/>
        <v>1.3525</v>
      </c>
      <c r="K191" s="9">
        <f t="shared" si="39"/>
        <v>47.924314613419199</v>
      </c>
      <c r="L191" s="9">
        <f t="shared" si="40"/>
        <v>44601.744690763015</v>
      </c>
      <c r="M191" s="9">
        <f t="shared" si="34"/>
        <v>-42.660306284415441</v>
      </c>
      <c r="N191" s="9">
        <f t="shared" si="41"/>
        <v>44559.0843844786</v>
      </c>
      <c r="R191" s="129" t="s">
        <v>323</v>
      </c>
      <c r="S191" s="127">
        <v>1270.2043808654801</v>
      </c>
    </row>
    <row r="192" spans="1:19">
      <c r="A192" s="122">
        <f t="shared" si="32"/>
        <v>65</v>
      </c>
      <c r="B192" s="122">
        <f t="shared" si="42"/>
        <v>187</v>
      </c>
      <c r="C192" s="9">
        <f t="shared" si="35"/>
        <v>600</v>
      </c>
      <c r="D192" s="9">
        <f t="shared" si="36"/>
        <v>24</v>
      </c>
      <c r="E192" s="9">
        <f t="shared" si="37"/>
        <v>576</v>
      </c>
      <c r="F192" s="9">
        <v>7</v>
      </c>
      <c r="G192" s="9">
        <v>0</v>
      </c>
      <c r="H192" s="9">
        <v>75000</v>
      </c>
      <c r="I192" s="9">
        <f t="shared" si="38"/>
        <v>29774.441840774489</v>
      </c>
      <c r="J192" s="133">
        <f t="shared" si="33"/>
        <v>1.3525</v>
      </c>
      <c r="K192" s="9">
        <f t="shared" si="39"/>
        <v>47.269932589647496</v>
      </c>
      <c r="L192" s="9">
        <f t="shared" si="40"/>
        <v>45087.814451888953</v>
      </c>
      <c r="M192" s="9">
        <f t="shared" si="34"/>
        <v>184.50415324295585</v>
      </c>
      <c r="N192" s="9">
        <f t="shared" si="41"/>
        <v>45272.318605131906</v>
      </c>
      <c r="R192" s="129" t="s">
        <v>324</v>
      </c>
      <c r="S192" s="127">
        <v>1276.6603521130801</v>
      </c>
    </row>
    <row r="193" spans="1:19">
      <c r="A193" s="122">
        <f t="shared" si="32"/>
        <v>65</v>
      </c>
      <c r="B193" s="122">
        <f t="shared" si="42"/>
        <v>188</v>
      </c>
      <c r="C193" s="9">
        <f t="shared" si="35"/>
        <v>0</v>
      </c>
      <c r="D193" s="9">
        <f t="shared" si="36"/>
        <v>0</v>
      </c>
      <c r="E193" s="9">
        <f t="shared" si="37"/>
        <v>0</v>
      </c>
      <c r="F193" s="9">
        <v>7</v>
      </c>
      <c r="G193" s="9">
        <v>0</v>
      </c>
      <c r="H193" s="9">
        <v>75000</v>
      </c>
      <c r="I193" s="9">
        <f t="shared" si="38"/>
        <v>29637.655423257871</v>
      </c>
      <c r="J193" s="133">
        <f t="shared" si="33"/>
        <v>1.3525</v>
      </c>
      <c r="K193" s="9">
        <f t="shared" si="39"/>
        <v>47.084928959956272</v>
      </c>
      <c r="L193" s="9">
        <f t="shared" si="40"/>
        <v>45225.233676171949</v>
      </c>
      <c r="M193" s="9">
        <f t="shared" si="34"/>
        <v>924.52648960498993</v>
      </c>
      <c r="N193" s="9">
        <f t="shared" si="41"/>
        <v>46149.760165776941</v>
      </c>
      <c r="R193" s="129" t="s">
        <v>325</v>
      </c>
      <c r="S193" s="127">
        <v>1303.8184595953301</v>
      </c>
    </row>
    <row r="194" spans="1:19">
      <c r="A194" s="122">
        <f t="shared" si="32"/>
        <v>65</v>
      </c>
      <c r="B194" s="122">
        <f t="shared" si="42"/>
        <v>189</v>
      </c>
      <c r="C194" s="9">
        <f t="shared" si="35"/>
        <v>0</v>
      </c>
      <c r="D194" s="9">
        <f t="shared" si="36"/>
        <v>0</v>
      </c>
      <c r="E194" s="9">
        <f t="shared" si="37"/>
        <v>0</v>
      </c>
      <c r="F194" s="9">
        <v>7</v>
      </c>
      <c r="G194" s="9">
        <v>0</v>
      </c>
      <c r="H194" s="9">
        <v>75000</v>
      </c>
      <c r="I194" s="9">
        <f t="shared" si="38"/>
        <v>28763.077004774081</v>
      </c>
      <c r="J194" s="133">
        <f t="shared" si="33"/>
        <v>1.3525</v>
      </c>
      <c r="K194" s="9">
        <f t="shared" si="39"/>
        <v>45.902061648956945</v>
      </c>
      <c r="L194" s="9">
        <f t="shared" si="40"/>
        <v>46103.858104127983</v>
      </c>
      <c r="M194" s="9">
        <f t="shared" si="34"/>
        <v>1095.617983289321</v>
      </c>
      <c r="N194" s="9">
        <f t="shared" si="41"/>
        <v>47199.476087417301</v>
      </c>
      <c r="R194" s="129" t="s">
        <v>326</v>
      </c>
      <c r="S194" s="127">
        <v>1335.8469928263701</v>
      </c>
    </row>
    <row r="195" spans="1:19">
      <c r="A195" s="122">
        <f t="shared" si="32"/>
        <v>65</v>
      </c>
      <c r="B195" s="122">
        <f t="shared" si="42"/>
        <v>190</v>
      </c>
      <c r="C195" s="9">
        <f t="shared" si="35"/>
        <v>600</v>
      </c>
      <c r="D195" s="9">
        <f t="shared" si="36"/>
        <v>24</v>
      </c>
      <c r="E195" s="9">
        <f t="shared" si="37"/>
        <v>576</v>
      </c>
      <c r="F195" s="9">
        <v>7</v>
      </c>
      <c r="G195" s="9">
        <v>0</v>
      </c>
      <c r="H195" s="9">
        <v>75000</v>
      </c>
      <c r="I195" s="9">
        <f t="shared" si="38"/>
        <v>27142.665887471951</v>
      </c>
      <c r="J195" s="133">
        <f t="shared" si="33"/>
        <v>1.3525</v>
      </c>
      <c r="K195" s="9">
        <f t="shared" si="39"/>
        <v>43.710455612805816</v>
      </c>
      <c r="L195" s="9">
        <f t="shared" si="40"/>
        <v>47731.765631804497</v>
      </c>
      <c r="M195" s="9">
        <f t="shared" si="34"/>
        <v>1468.6520623181095</v>
      </c>
      <c r="N195" s="9">
        <f t="shared" si="41"/>
        <v>49200.417694122603</v>
      </c>
      <c r="R195" s="129" t="s">
        <v>327</v>
      </c>
      <c r="S195" s="127">
        <v>1377.9425715134701</v>
      </c>
    </row>
    <row r="196" spans="1:19">
      <c r="A196" s="122">
        <f t="shared" si="32"/>
        <v>65</v>
      </c>
      <c r="B196" s="122">
        <f t="shared" si="42"/>
        <v>191</v>
      </c>
      <c r="C196" s="9">
        <f t="shared" si="35"/>
        <v>0</v>
      </c>
      <c r="D196" s="9">
        <f t="shared" si="36"/>
        <v>0</v>
      </c>
      <c r="E196" s="9">
        <f t="shared" si="37"/>
        <v>0</v>
      </c>
      <c r="F196" s="9">
        <v>7</v>
      </c>
      <c r="G196" s="9">
        <v>0</v>
      </c>
      <c r="H196" s="9">
        <v>75000</v>
      </c>
      <c r="I196" s="9">
        <f t="shared" si="38"/>
        <v>25722.373946994525</v>
      </c>
      <c r="J196" s="133">
        <f t="shared" si="33"/>
        <v>1.3525</v>
      </c>
      <c r="K196" s="9">
        <f t="shared" si="39"/>
        <v>41.789510763310091</v>
      </c>
      <c r="L196" s="9">
        <f t="shared" si="40"/>
        <v>49158.628183359295</v>
      </c>
      <c r="M196" s="9">
        <f t="shared" si="34"/>
        <v>766.54988044452375</v>
      </c>
      <c r="N196" s="9">
        <f t="shared" si="41"/>
        <v>49925.178063803818</v>
      </c>
      <c r="R196" s="129" t="s">
        <v>328</v>
      </c>
      <c r="S196" s="127">
        <v>1400.6343639275401</v>
      </c>
    </row>
    <row r="197" spans="1:19">
      <c r="A197" s="123">
        <f t="shared" si="32"/>
        <v>65</v>
      </c>
      <c r="B197" s="123">
        <f t="shared" si="42"/>
        <v>192</v>
      </c>
      <c r="C197" s="10">
        <f t="shared" si="35"/>
        <v>0</v>
      </c>
      <c r="D197" s="10">
        <f t="shared" si="36"/>
        <v>0</v>
      </c>
      <c r="E197" s="10">
        <f t="shared" si="37"/>
        <v>0</v>
      </c>
      <c r="F197" s="10">
        <v>7</v>
      </c>
      <c r="G197" s="10">
        <v>0</v>
      </c>
      <c r="H197" s="10">
        <v>75000</v>
      </c>
      <c r="I197" s="10">
        <f t="shared" si="38"/>
        <v>24999.97851198737</v>
      </c>
      <c r="J197" s="134">
        <f t="shared" si="33"/>
        <v>1.3525</v>
      </c>
      <c r="K197" s="10">
        <f t="shared" si="39"/>
        <v>40.812470937462919</v>
      </c>
      <c r="L197" s="10">
        <f t="shared" si="40"/>
        <v>49884.365592866357</v>
      </c>
      <c r="M197" s="10">
        <f t="shared" si="34"/>
        <v>583.69351422986733</v>
      </c>
      <c r="N197" s="10">
        <f t="shared" si="41"/>
        <v>50468.059107096225</v>
      </c>
      <c r="R197" s="129" t="s">
        <v>329</v>
      </c>
      <c r="S197" s="127">
        <v>1418.30048570335</v>
      </c>
    </row>
    <row r="198" spans="1:19">
      <c r="A198" s="122">
        <f t="shared" si="32"/>
        <v>66</v>
      </c>
      <c r="B198" s="122">
        <f t="shared" si="42"/>
        <v>193</v>
      </c>
      <c r="C198" s="9">
        <f t="shared" si="35"/>
        <v>600</v>
      </c>
      <c r="D198" s="9">
        <f t="shared" si="36"/>
        <v>24</v>
      </c>
      <c r="E198" s="9">
        <f t="shared" si="37"/>
        <v>576</v>
      </c>
      <c r="F198" s="9">
        <v>7</v>
      </c>
      <c r="G198" s="9">
        <v>0</v>
      </c>
      <c r="H198" s="9">
        <v>75000</v>
      </c>
      <c r="I198" s="9">
        <f t="shared" si="38"/>
        <v>23884.748441742231</v>
      </c>
      <c r="J198" s="133">
        <f t="shared" si="33"/>
        <v>1.4816666666666667</v>
      </c>
      <c r="K198" s="9">
        <f t="shared" si="39"/>
        <v>42.389235607848072</v>
      </c>
      <c r="L198" s="9">
        <f t="shared" si="40"/>
        <v>51001.669871488375</v>
      </c>
      <c r="M198" s="9">
        <f t="shared" si="34"/>
        <v>671.33795887509916</v>
      </c>
      <c r="N198" s="9">
        <f t="shared" si="41"/>
        <v>51673.007830363473</v>
      </c>
      <c r="R198" s="129" t="s">
        <v>330</v>
      </c>
      <c r="S198" s="127">
        <v>1438.24288727312</v>
      </c>
    </row>
    <row r="199" spans="1:19">
      <c r="A199" s="122">
        <f t="shared" ref="A199:A245" si="43">50+INT((B199-1)/12)</f>
        <v>66</v>
      </c>
      <c r="B199" s="122">
        <f t="shared" si="42"/>
        <v>194</v>
      </c>
      <c r="C199" s="9">
        <f t="shared" si="35"/>
        <v>0</v>
      </c>
      <c r="D199" s="9">
        <f t="shared" si="36"/>
        <v>0</v>
      </c>
      <c r="E199" s="9">
        <f t="shared" si="37"/>
        <v>0</v>
      </c>
      <c r="F199" s="9">
        <v>7</v>
      </c>
      <c r="G199" s="9">
        <v>0</v>
      </c>
      <c r="H199" s="9">
        <v>75000</v>
      </c>
      <c r="I199" s="9">
        <f t="shared" si="38"/>
        <v>23257.852014248987</v>
      </c>
      <c r="J199" s="133">
        <f t="shared" ref="J199:J245" si="44">VLOOKUP(A199,$P$22:$Q$42,2)/12</f>
        <v>1.4816666666666667</v>
      </c>
      <c r="K199" s="9">
        <f t="shared" si="39"/>
        <v>41.460384067778918</v>
      </c>
      <c r="L199" s="9">
        <f t="shared" si="40"/>
        <v>51631.547446295692</v>
      </c>
      <c r="M199" s="9">
        <f t="shared" ref="M199:M245" si="45">L199*((((S199/S198)^12-0.0125)^(1/12))-1)</f>
        <v>-1197.1817250872948</v>
      </c>
      <c r="N199" s="9">
        <f t="shared" si="41"/>
        <v>50434.3657212084</v>
      </c>
      <c r="R199" s="129" t="s">
        <v>331</v>
      </c>
      <c r="S199" s="127">
        <v>1406.8190087714399</v>
      </c>
    </row>
    <row r="200" spans="1:19">
      <c r="A200" s="122">
        <f t="shared" si="43"/>
        <v>66</v>
      </c>
      <c r="B200" s="122">
        <f t="shared" si="42"/>
        <v>195</v>
      </c>
      <c r="C200" s="9">
        <f t="shared" si="35"/>
        <v>0</v>
      </c>
      <c r="D200" s="9">
        <f t="shared" si="36"/>
        <v>0</v>
      </c>
      <c r="E200" s="9">
        <f t="shared" si="37"/>
        <v>0</v>
      </c>
      <c r="F200" s="9">
        <v>7</v>
      </c>
      <c r="G200" s="9">
        <v>0</v>
      </c>
      <c r="H200" s="9">
        <v>75000</v>
      </c>
      <c r="I200" s="9">
        <f t="shared" si="38"/>
        <v>24492.45236312682</v>
      </c>
      <c r="J200" s="133">
        <f t="shared" si="44"/>
        <v>1.4816666666666667</v>
      </c>
      <c r="K200" s="9">
        <f t="shared" si="39"/>
        <v>43.28965025136624</v>
      </c>
      <c r="L200" s="9">
        <f t="shared" si="40"/>
        <v>50391.076070957031</v>
      </c>
      <c r="M200" s="9">
        <f t="shared" si="45"/>
        <v>455.77329280848176</v>
      </c>
      <c r="N200" s="9">
        <f t="shared" si="41"/>
        <v>50846.849363765512</v>
      </c>
      <c r="R200" s="129" t="s">
        <v>332</v>
      </c>
      <c r="S200" s="127">
        <v>1420.8637684604601</v>
      </c>
    </row>
    <row r="201" spans="1:19">
      <c r="A201" s="122">
        <f t="shared" si="43"/>
        <v>66</v>
      </c>
      <c r="B201" s="122">
        <f t="shared" si="42"/>
        <v>196</v>
      </c>
      <c r="C201" s="9">
        <f t="shared" si="35"/>
        <v>600</v>
      </c>
      <c r="D201" s="9">
        <f t="shared" si="36"/>
        <v>24</v>
      </c>
      <c r="E201" s="9">
        <f t="shared" si="37"/>
        <v>576</v>
      </c>
      <c r="F201" s="9">
        <v>7</v>
      </c>
      <c r="G201" s="9">
        <v>0</v>
      </c>
      <c r="H201" s="9">
        <v>75000</v>
      </c>
      <c r="I201" s="9">
        <f t="shared" si="38"/>
        <v>23507.194199415986</v>
      </c>
      <c r="J201" s="133">
        <f t="shared" si="44"/>
        <v>1.4816666666666667</v>
      </c>
      <c r="K201" s="9">
        <f t="shared" si="39"/>
        <v>41.829826072134686</v>
      </c>
      <c r="L201" s="9">
        <f t="shared" si="40"/>
        <v>51381.019537693377</v>
      </c>
      <c r="M201" s="9">
        <f t="shared" si="45"/>
        <v>2190.3830702458577</v>
      </c>
      <c r="N201" s="9">
        <f t="shared" si="41"/>
        <v>53571.402607939235</v>
      </c>
      <c r="R201" s="129" t="s">
        <v>333</v>
      </c>
      <c r="S201" s="127">
        <v>1482.3673207519601</v>
      </c>
    </row>
    <row r="202" spans="1:19">
      <c r="A202" s="122">
        <f t="shared" si="43"/>
        <v>66</v>
      </c>
      <c r="B202" s="122">
        <f t="shared" si="42"/>
        <v>197</v>
      </c>
      <c r="C202" s="9">
        <f t="shared" ref="C202:C245" si="46">+C199</f>
        <v>0</v>
      </c>
      <c r="D202" s="9">
        <f t="shared" si="36"/>
        <v>0</v>
      </c>
      <c r="E202" s="9">
        <f t="shared" si="37"/>
        <v>0</v>
      </c>
      <c r="F202" s="9">
        <v>7</v>
      </c>
      <c r="G202" s="9">
        <v>0</v>
      </c>
      <c r="H202" s="9">
        <v>75000</v>
      </c>
      <c r="I202" s="9">
        <f t="shared" si="38"/>
        <v>21365.651807765073</v>
      </c>
      <c r="J202" s="133">
        <f t="shared" si="44"/>
        <v>1.4816666666666667</v>
      </c>
      <c r="K202" s="9">
        <f t="shared" si="39"/>
        <v>38.656774095171919</v>
      </c>
      <c r="L202" s="9">
        <f t="shared" si="40"/>
        <v>53532.745833844063</v>
      </c>
      <c r="M202" s="9">
        <f t="shared" si="45"/>
        <v>1703.2347946151517</v>
      </c>
      <c r="N202" s="9">
        <f t="shared" si="41"/>
        <v>55235.980628459212</v>
      </c>
      <c r="R202" s="129" t="s">
        <v>334</v>
      </c>
      <c r="S202" s="127">
        <v>1530.62116056332</v>
      </c>
    </row>
    <row r="203" spans="1:19">
      <c r="A203" s="122">
        <f t="shared" si="43"/>
        <v>66</v>
      </c>
      <c r="B203" s="122">
        <f t="shared" si="42"/>
        <v>198</v>
      </c>
      <c r="C203" s="9">
        <f t="shared" si="46"/>
        <v>0</v>
      </c>
      <c r="D203" s="9">
        <f t="shared" si="36"/>
        <v>0</v>
      </c>
      <c r="E203" s="9">
        <f t="shared" si="37"/>
        <v>0</v>
      </c>
      <c r="F203" s="9">
        <v>7</v>
      </c>
      <c r="G203" s="9">
        <v>0</v>
      </c>
      <c r="H203" s="9">
        <v>75000</v>
      </c>
      <c r="I203" s="9">
        <f t="shared" si="38"/>
        <v>19706.505400841932</v>
      </c>
      <c r="J203" s="133">
        <f t="shared" si="44"/>
        <v>1.4816666666666667</v>
      </c>
      <c r="K203" s="9">
        <f t="shared" si="39"/>
        <v>36.19847216891413</v>
      </c>
      <c r="L203" s="9">
        <f t="shared" si="40"/>
        <v>55199.782156290297</v>
      </c>
      <c r="M203" s="9">
        <f t="shared" si="45"/>
        <v>-1054.1248532306802</v>
      </c>
      <c r="N203" s="9">
        <f t="shared" si="41"/>
        <v>54145.657303059619</v>
      </c>
      <c r="R203" s="129" t="s">
        <v>335</v>
      </c>
      <c r="S203" s="127">
        <v>1503.34859621028</v>
      </c>
    </row>
    <row r="204" spans="1:19">
      <c r="A204" s="122">
        <f t="shared" si="43"/>
        <v>66</v>
      </c>
      <c r="B204" s="122">
        <f t="shared" si="42"/>
        <v>199</v>
      </c>
      <c r="C204" s="9">
        <f t="shared" si="46"/>
        <v>600</v>
      </c>
      <c r="D204" s="9">
        <f t="shared" si="36"/>
        <v>24</v>
      </c>
      <c r="E204" s="9">
        <f t="shared" si="37"/>
        <v>576</v>
      </c>
      <c r="F204" s="9">
        <v>7</v>
      </c>
      <c r="G204" s="9">
        <v>0</v>
      </c>
      <c r="H204" s="9">
        <v>75000</v>
      </c>
      <c r="I204" s="9">
        <f t="shared" si="38"/>
        <v>20219.150459718137</v>
      </c>
      <c r="J204" s="133">
        <f t="shared" si="44"/>
        <v>1.4816666666666667</v>
      </c>
      <c r="K204" s="9">
        <f t="shared" si="39"/>
        <v>36.958041264482375</v>
      </c>
      <c r="L204" s="9">
        <f t="shared" si="40"/>
        <v>54684.69926179514</v>
      </c>
      <c r="M204" s="9">
        <f t="shared" si="45"/>
        <v>-1830.8386067048095</v>
      </c>
      <c r="N204" s="9">
        <f t="shared" si="41"/>
        <v>52853.860655090328</v>
      </c>
      <c r="R204" s="129" t="s">
        <v>336</v>
      </c>
      <c r="S204" s="127">
        <v>1455.27477802626</v>
      </c>
    </row>
    <row r="205" spans="1:19">
      <c r="A205" s="122">
        <f t="shared" si="43"/>
        <v>66</v>
      </c>
      <c r="B205" s="122">
        <f t="shared" si="42"/>
        <v>200</v>
      </c>
      <c r="C205" s="9">
        <f t="shared" si="46"/>
        <v>0</v>
      </c>
      <c r="D205" s="9">
        <f t="shared" si="36"/>
        <v>0</v>
      </c>
      <c r="E205" s="9">
        <f t="shared" si="37"/>
        <v>0</v>
      </c>
      <c r="F205" s="9">
        <v>7</v>
      </c>
      <c r="G205" s="9">
        <v>0</v>
      </c>
      <c r="H205" s="9">
        <v>75000</v>
      </c>
      <c r="I205" s="9">
        <f t="shared" si="38"/>
        <v>22080.852380048247</v>
      </c>
      <c r="J205" s="133">
        <f t="shared" si="44"/>
        <v>1.4816666666666667</v>
      </c>
      <c r="K205" s="9">
        <f t="shared" si="39"/>
        <v>39.716462943104823</v>
      </c>
      <c r="L205" s="9">
        <f t="shared" si="40"/>
        <v>52814.144192147221</v>
      </c>
      <c r="M205" s="9">
        <f t="shared" si="45"/>
        <v>631.09022575161305</v>
      </c>
      <c r="N205" s="9">
        <f t="shared" si="41"/>
        <v>53445.234417898835</v>
      </c>
      <c r="R205" s="129" t="s">
        <v>337</v>
      </c>
      <c r="S205" s="127">
        <v>1473.9879120601499</v>
      </c>
    </row>
    <row r="206" spans="1:19">
      <c r="A206" s="122">
        <f t="shared" si="43"/>
        <v>66</v>
      </c>
      <c r="B206" s="122">
        <f t="shared" si="42"/>
        <v>201</v>
      </c>
      <c r="C206" s="9">
        <f t="shared" si="46"/>
        <v>0</v>
      </c>
      <c r="D206" s="9">
        <f t="shared" si="36"/>
        <v>0</v>
      </c>
      <c r="E206" s="9">
        <f t="shared" si="37"/>
        <v>0</v>
      </c>
      <c r="F206" s="9">
        <v>7</v>
      </c>
      <c r="G206" s="9">
        <v>0</v>
      </c>
      <c r="H206" s="9">
        <v>75000</v>
      </c>
      <c r="I206" s="9">
        <f t="shared" si="38"/>
        <v>21491.408303761662</v>
      </c>
      <c r="J206" s="133">
        <f t="shared" si="44"/>
        <v>1.4816666666666667</v>
      </c>
      <c r="K206" s="9">
        <f t="shared" si="39"/>
        <v>38.843103303406863</v>
      </c>
      <c r="L206" s="9">
        <f t="shared" si="40"/>
        <v>53406.391314595428</v>
      </c>
      <c r="M206" s="9">
        <f t="shared" si="45"/>
        <v>1873.6607438686615</v>
      </c>
      <c r="N206" s="9">
        <f t="shared" si="41"/>
        <v>55280.052058464091</v>
      </c>
      <c r="R206" s="129" t="s">
        <v>338</v>
      </c>
      <c r="S206" s="127">
        <v>1526.7467302933801</v>
      </c>
    </row>
    <row r="207" spans="1:19">
      <c r="A207" s="122">
        <f t="shared" si="43"/>
        <v>66</v>
      </c>
      <c r="B207" s="122">
        <f t="shared" si="42"/>
        <v>202</v>
      </c>
      <c r="C207" s="9">
        <f t="shared" si="46"/>
        <v>600</v>
      </c>
      <c r="D207" s="9">
        <f t="shared" si="36"/>
        <v>24</v>
      </c>
      <c r="E207" s="9">
        <f t="shared" si="37"/>
        <v>576</v>
      </c>
      <c r="F207" s="9">
        <v>7</v>
      </c>
      <c r="G207" s="9">
        <v>0</v>
      </c>
      <c r="H207" s="9">
        <v>75000</v>
      </c>
      <c r="I207" s="9">
        <f t="shared" si="38"/>
        <v>19088.457299493752</v>
      </c>
      <c r="J207" s="133">
        <f t="shared" si="44"/>
        <v>1.4816666666666667</v>
      </c>
      <c r="K207" s="9">
        <f t="shared" si="39"/>
        <v>35.282730898749911</v>
      </c>
      <c r="L207" s="9">
        <f t="shared" si="40"/>
        <v>55820.769327565344</v>
      </c>
      <c r="M207" s="9">
        <f t="shared" si="45"/>
        <v>777.72077739741371</v>
      </c>
      <c r="N207" s="9">
        <f t="shared" si="41"/>
        <v>56598.490104962759</v>
      </c>
      <c r="R207" s="129" t="s">
        <v>339</v>
      </c>
      <c r="S207" s="127">
        <v>1549.3773178578999</v>
      </c>
    </row>
    <row r="208" spans="1:19">
      <c r="A208" s="122">
        <f t="shared" si="43"/>
        <v>66</v>
      </c>
      <c r="B208" s="122">
        <f t="shared" si="42"/>
        <v>203</v>
      </c>
      <c r="C208" s="9">
        <f t="shared" si="46"/>
        <v>0</v>
      </c>
      <c r="D208" s="9">
        <f t="shared" si="36"/>
        <v>0</v>
      </c>
      <c r="E208" s="9">
        <f t="shared" si="37"/>
        <v>0</v>
      </c>
      <c r="F208" s="9">
        <v>7</v>
      </c>
      <c r="G208" s="9">
        <v>0</v>
      </c>
      <c r="H208" s="9">
        <v>75000</v>
      </c>
      <c r="I208" s="9">
        <f t="shared" si="38"/>
        <v>18348.44187094297</v>
      </c>
      <c r="J208" s="133">
        <f t="shared" si="44"/>
        <v>1.4816666666666667</v>
      </c>
      <c r="K208" s="9">
        <f t="shared" si="39"/>
        <v>34.186274705447168</v>
      </c>
      <c r="L208" s="9">
        <f t="shared" si="40"/>
        <v>56564.303830257311</v>
      </c>
      <c r="M208" s="9">
        <f t="shared" si="45"/>
        <v>-2588.7425420888494</v>
      </c>
      <c r="N208" s="9">
        <f t="shared" si="41"/>
        <v>53975.561288168465</v>
      </c>
      <c r="R208" s="129" t="s">
        <v>340</v>
      </c>
      <c r="S208" s="127">
        <v>1481.14315797736</v>
      </c>
    </row>
    <row r="209" spans="1:19">
      <c r="A209" s="123">
        <f t="shared" si="43"/>
        <v>66</v>
      </c>
      <c r="B209" s="123">
        <f t="shared" si="42"/>
        <v>204</v>
      </c>
      <c r="C209" s="10">
        <f t="shared" si="46"/>
        <v>0</v>
      </c>
      <c r="D209" s="10">
        <f t="shared" si="36"/>
        <v>0</v>
      </c>
      <c r="E209" s="10">
        <f t="shared" si="37"/>
        <v>0</v>
      </c>
      <c r="F209" s="10">
        <v>7</v>
      </c>
      <c r="G209" s="10">
        <v>0</v>
      </c>
      <c r="H209" s="10">
        <v>75000</v>
      </c>
      <c r="I209" s="10">
        <f t="shared" si="38"/>
        <v>20962.811920500641</v>
      </c>
      <c r="J209" s="134">
        <f t="shared" si="44"/>
        <v>1.4816666666666667</v>
      </c>
      <c r="K209" s="10">
        <f t="shared" si="39"/>
        <v>38.059899662208451</v>
      </c>
      <c r="L209" s="10">
        <f t="shared" si="40"/>
        <v>53937.501388506258</v>
      </c>
      <c r="M209" s="10">
        <f t="shared" si="45"/>
        <v>-527.89334077526212</v>
      </c>
      <c r="N209" s="10">
        <f t="shared" si="41"/>
        <v>53409.608047730995</v>
      </c>
      <c r="R209" s="129" t="s">
        <v>341</v>
      </c>
      <c r="S209" s="127">
        <v>1468.35517406699</v>
      </c>
    </row>
    <row r="210" spans="1:19">
      <c r="A210" s="122">
        <f t="shared" si="43"/>
        <v>67</v>
      </c>
      <c r="B210" s="122">
        <f t="shared" si="42"/>
        <v>205</v>
      </c>
      <c r="C210" s="9">
        <f t="shared" si="46"/>
        <v>600</v>
      </c>
      <c r="D210" s="9">
        <f t="shared" si="36"/>
        <v>24</v>
      </c>
      <c r="E210" s="9">
        <f t="shared" si="37"/>
        <v>576</v>
      </c>
      <c r="F210" s="9">
        <v>7</v>
      </c>
      <c r="G210" s="9">
        <v>0</v>
      </c>
      <c r="H210" s="9">
        <v>75000</v>
      </c>
      <c r="I210" s="9">
        <f t="shared" si="38"/>
        <v>20952.797944091057</v>
      </c>
      <c r="J210" s="133">
        <f t="shared" si="44"/>
        <v>1.6166666666666665</v>
      </c>
      <c r="K210" s="9">
        <f t="shared" si="39"/>
        <v>40.873690009613874</v>
      </c>
      <c r="L210" s="9">
        <f t="shared" si="40"/>
        <v>53944.734357721383</v>
      </c>
      <c r="M210" s="9">
        <f t="shared" si="45"/>
        <v>-3413.2864684715037</v>
      </c>
      <c r="N210" s="9">
        <f t="shared" si="41"/>
        <v>50531.447889249881</v>
      </c>
      <c r="R210" s="129" t="s">
        <v>342</v>
      </c>
      <c r="S210" s="127">
        <v>1378.5472934583499</v>
      </c>
    </row>
    <row r="211" spans="1:19">
      <c r="A211" s="122">
        <f t="shared" si="43"/>
        <v>67</v>
      </c>
      <c r="B211" s="122">
        <f t="shared" si="42"/>
        <v>206</v>
      </c>
      <c r="C211" s="9">
        <f t="shared" si="46"/>
        <v>0</v>
      </c>
      <c r="D211" s="9">
        <f t="shared" ref="D211:D245" si="47">C211*0.04</f>
        <v>0</v>
      </c>
      <c r="E211" s="9">
        <f t="shared" si="37"/>
        <v>0</v>
      </c>
      <c r="F211" s="9">
        <v>7</v>
      </c>
      <c r="G211" s="9">
        <v>0</v>
      </c>
      <c r="H211" s="9">
        <v>75000</v>
      </c>
      <c r="I211" s="9">
        <f t="shared" si="38"/>
        <v>24395.686979770373</v>
      </c>
      <c r="J211" s="133">
        <f t="shared" si="44"/>
        <v>1.6166666666666665</v>
      </c>
      <c r="K211" s="9">
        <f t="shared" si="39"/>
        <v>46.439693950628765</v>
      </c>
      <c r="L211" s="9">
        <f t="shared" si="40"/>
        <v>50485.008195299255</v>
      </c>
      <c r="M211" s="9">
        <f t="shared" si="45"/>
        <v>-1833.0067448056018</v>
      </c>
      <c r="N211" s="9">
        <f t="shared" si="41"/>
        <v>48652.001450493655</v>
      </c>
      <c r="R211" s="129" t="s">
        <v>343</v>
      </c>
      <c r="S211" s="127">
        <v>1330.6329513220001</v>
      </c>
    </row>
    <row r="212" spans="1:19">
      <c r="A212" s="122">
        <f t="shared" si="43"/>
        <v>67</v>
      </c>
      <c r="B212" s="122">
        <f t="shared" si="42"/>
        <v>207</v>
      </c>
      <c r="C212" s="9">
        <f t="shared" si="46"/>
        <v>0</v>
      </c>
      <c r="D212" s="9">
        <f t="shared" si="47"/>
        <v>0</v>
      </c>
      <c r="E212" s="9">
        <f t="shared" si="37"/>
        <v>0</v>
      </c>
      <c r="F212" s="9">
        <v>7</v>
      </c>
      <c r="G212" s="9">
        <v>0</v>
      </c>
      <c r="H212" s="9">
        <v>75000</v>
      </c>
      <c r="I212" s="9">
        <f t="shared" si="38"/>
        <v>26269.000676951597</v>
      </c>
      <c r="J212" s="133">
        <f t="shared" si="44"/>
        <v>1.6166666666666665</v>
      </c>
      <c r="K212" s="9">
        <f t="shared" si="39"/>
        <v>49.468217761071742</v>
      </c>
      <c r="L212" s="9">
        <f t="shared" si="40"/>
        <v>48602.533232732581</v>
      </c>
      <c r="M212" s="9">
        <f t="shared" si="45"/>
        <v>-344.03624487578224</v>
      </c>
      <c r="N212" s="9">
        <f t="shared" si="41"/>
        <v>48258.496987856801</v>
      </c>
      <c r="R212" s="129" t="s">
        <v>344</v>
      </c>
      <c r="S212" s="127">
        <v>1322.7034376367999</v>
      </c>
    </row>
    <row r="213" spans="1:19">
      <c r="A213" s="122">
        <f t="shared" si="43"/>
        <v>67</v>
      </c>
      <c r="B213" s="122">
        <f t="shared" si="42"/>
        <v>208</v>
      </c>
      <c r="C213" s="9">
        <f t="shared" si="46"/>
        <v>600</v>
      </c>
      <c r="D213" s="9">
        <f t="shared" si="47"/>
        <v>24</v>
      </c>
      <c r="E213" s="9">
        <f t="shared" si="37"/>
        <v>576</v>
      </c>
      <c r="F213" s="9">
        <v>7</v>
      </c>
      <c r="G213" s="9">
        <v>0</v>
      </c>
      <c r="H213" s="9">
        <v>75000</v>
      </c>
      <c r="I213" s="9">
        <f t="shared" si="38"/>
        <v>26087.100632998725</v>
      </c>
      <c r="J213" s="133">
        <f t="shared" si="44"/>
        <v>1.6166666666666665</v>
      </c>
      <c r="K213" s="9">
        <f t="shared" si="39"/>
        <v>49.17414602334793</v>
      </c>
      <c r="L213" s="9">
        <f t="shared" si="40"/>
        <v>48785.322841833455</v>
      </c>
      <c r="M213" s="9">
        <f t="shared" si="45"/>
        <v>2288.7300614988708</v>
      </c>
      <c r="N213" s="9">
        <f t="shared" si="41"/>
        <v>51074.052903332326</v>
      </c>
      <c r="R213" s="129" t="s">
        <v>345</v>
      </c>
      <c r="S213" s="127">
        <v>1385.58651455924</v>
      </c>
    </row>
    <row r="214" spans="1:19">
      <c r="A214" s="122">
        <f t="shared" si="43"/>
        <v>67</v>
      </c>
      <c r="B214" s="122">
        <f t="shared" si="42"/>
        <v>209</v>
      </c>
      <c r="C214" s="9">
        <f t="shared" si="46"/>
        <v>0</v>
      </c>
      <c r="D214" s="9">
        <f t="shared" si="47"/>
        <v>0</v>
      </c>
      <c r="E214" s="9">
        <f t="shared" si="37"/>
        <v>0</v>
      </c>
      <c r="F214" s="9">
        <v>7</v>
      </c>
      <c r="G214" s="9">
        <v>0</v>
      </c>
      <c r="H214" s="9">
        <v>75000</v>
      </c>
      <c r="I214" s="9">
        <f t="shared" si="38"/>
        <v>23854.852516984334</v>
      </c>
      <c r="J214" s="133">
        <f t="shared" si="44"/>
        <v>1.6166666666666665</v>
      </c>
      <c r="K214" s="9">
        <f t="shared" si="39"/>
        <v>45.565344902458001</v>
      </c>
      <c r="L214" s="9">
        <f t="shared" si="40"/>
        <v>51028.487558429864</v>
      </c>
      <c r="M214" s="9">
        <f t="shared" si="45"/>
        <v>497.15778991902823</v>
      </c>
      <c r="N214" s="9">
        <f t="shared" si="41"/>
        <v>51525.645348348895</v>
      </c>
      <c r="R214" s="129" t="s">
        <v>346</v>
      </c>
      <c r="S214" s="127">
        <v>1400.37667926584</v>
      </c>
    </row>
    <row r="215" spans="1:19">
      <c r="A215" s="122">
        <f t="shared" si="43"/>
        <v>67</v>
      </c>
      <c r="B215" s="122">
        <f t="shared" si="42"/>
        <v>210</v>
      </c>
      <c r="C215" s="9">
        <f t="shared" si="46"/>
        <v>0</v>
      </c>
      <c r="D215" s="9">
        <f t="shared" si="47"/>
        <v>0</v>
      </c>
      <c r="E215" s="9">
        <f t="shared" si="37"/>
        <v>0</v>
      </c>
      <c r="F215" s="9">
        <v>7</v>
      </c>
      <c r="G215" s="9">
        <v>0</v>
      </c>
      <c r="H215" s="9">
        <v>75000</v>
      </c>
      <c r="I215" s="9">
        <f t="shared" si="38"/>
        <v>23404.733644028878</v>
      </c>
      <c r="J215" s="133">
        <f t="shared" si="44"/>
        <v>1.6166666666666665</v>
      </c>
      <c r="K215" s="9">
        <f t="shared" si="39"/>
        <v>44.837652724513347</v>
      </c>
      <c r="L215" s="9">
        <f t="shared" si="40"/>
        <v>51480.807695624382</v>
      </c>
      <c r="M215" s="9">
        <f t="shared" si="45"/>
        <v>-4571.8724199503604</v>
      </c>
      <c r="N215" s="9">
        <f t="shared" si="41"/>
        <v>46908.935275674019</v>
      </c>
      <c r="R215" s="129" t="s">
        <v>347</v>
      </c>
      <c r="S215" s="127">
        <v>1280.0012286060501</v>
      </c>
    </row>
    <row r="216" spans="1:19">
      <c r="A216" s="122">
        <f t="shared" si="43"/>
        <v>67</v>
      </c>
      <c r="B216" s="122">
        <f t="shared" si="42"/>
        <v>211</v>
      </c>
      <c r="C216" s="9">
        <f t="shared" si="46"/>
        <v>600</v>
      </c>
      <c r="D216" s="9">
        <f t="shared" si="47"/>
        <v>24</v>
      </c>
      <c r="E216" s="9">
        <f t="shared" si="37"/>
        <v>576</v>
      </c>
      <c r="F216" s="9">
        <v>7</v>
      </c>
      <c r="G216" s="9">
        <v>0</v>
      </c>
      <c r="H216" s="9">
        <v>75000</v>
      </c>
      <c r="I216" s="9">
        <f t="shared" si="38"/>
        <v>27432.258647874864</v>
      </c>
      <c r="J216" s="133">
        <f t="shared" si="44"/>
        <v>1.6166666666666665</v>
      </c>
      <c r="K216" s="9">
        <f t="shared" si="39"/>
        <v>51.348818147397687</v>
      </c>
      <c r="L216" s="9">
        <f t="shared" si="40"/>
        <v>47433.586457526624</v>
      </c>
      <c r="M216" s="9">
        <f t="shared" si="45"/>
        <v>-523.13547336923443</v>
      </c>
      <c r="N216" s="9">
        <f t="shared" si="41"/>
        <v>46910.450984157389</v>
      </c>
      <c r="R216" s="129" t="s">
        <v>348</v>
      </c>
      <c r="S216" s="127">
        <v>1267.3809097025801</v>
      </c>
    </row>
    <row r="217" spans="1:19">
      <c r="A217" s="122">
        <f t="shared" si="43"/>
        <v>67</v>
      </c>
      <c r="B217" s="122">
        <f t="shared" si="42"/>
        <v>212</v>
      </c>
      <c r="C217" s="9">
        <f t="shared" si="46"/>
        <v>0</v>
      </c>
      <c r="D217" s="9">
        <f t="shared" si="47"/>
        <v>0</v>
      </c>
      <c r="E217" s="9">
        <f t="shared" si="37"/>
        <v>0</v>
      </c>
      <c r="F217" s="9">
        <v>7</v>
      </c>
      <c r="G217" s="9">
        <v>0</v>
      </c>
      <c r="H217" s="9">
        <v>75000</v>
      </c>
      <c r="I217" s="9">
        <f t="shared" si="38"/>
        <v>28004.868364183538</v>
      </c>
      <c r="J217" s="133">
        <f t="shared" si="44"/>
        <v>1.6166666666666665</v>
      </c>
      <c r="K217" s="9">
        <f t="shared" si="39"/>
        <v>52.274537188763382</v>
      </c>
      <c r="L217" s="9">
        <f t="shared" si="40"/>
        <v>46858.176446968624</v>
      </c>
      <c r="M217" s="9">
        <f t="shared" si="45"/>
        <v>528.18154349154872</v>
      </c>
      <c r="N217" s="9">
        <f t="shared" si="41"/>
        <v>47386.357990460172</v>
      </c>
      <c r="R217" s="129" t="s">
        <v>349</v>
      </c>
      <c r="S217" s="127">
        <v>1282.8279671284099</v>
      </c>
    </row>
    <row r="218" spans="1:19">
      <c r="A218" s="122">
        <f t="shared" si="43"/>
        <v>67</v>
      </c>
      <c r="B218" s="122">
        <f t="shared" si="42"/>
        <v>213</v>
      </c>
      <c r="C218" s="9">
        <f t="shared" si="46"/>
        <v>0</v>
      </c>
      <c r="D218" s="9">
        <f t="shared" si="47"/>
        <v>0</v>
      </c>
      <c r="E218" s="9">
        <f t="shared" si="37"/>
        <v>0</v>
      </c>
      <c r="F218" s="9">
        <v>7</v>
      </c>
      <c r="G218" s="9">
        <v>0</v>
      </c>
      <c r="H218" s="9">
        <v>75000</v>
      </c>
      <c r="I218" s="9">
        <f t="shared" si="38"/>
        <v>27530.514269750551</v>
      </c>
      <c r="J218" s="133">
        <f t="shared" si="44"/>
        <v>1.6166666666666665</v>
      </c>
      <c r="K218" s="9">
        <f t="shared" si="39"/>
        <v>51.507664736096721</v>
      </c>
      <c r="L218" s="9">
        <f t="shared" si="40"/>
        <v>47334.850325724074</v>
      </c>
      <c r="M218" s="9">
        <f t="shared" si="45"/>
        <v>-4440.5407021338824</v>
      </c>
      <c r="N218" s="9">
        <f t="shared" si="41"/>
        <v>42894.30962359019</v>
      </c>
      <c r="R218" s="129" t="s">
        <v>350</v>
      </c>
      <c r="S218" s="127">
        <v>1166.3614179789499</v>
      </c>
    </row>
    <row r="219" spans="1:19">
      <c r="A219" s="122">
        <f t="shared" si="43"/>
        <v>67</v>
      </c>
      <c r="B219" s="122">
        <f t="shared" si="42"/>
        <v>214</v>
      </c>
      <c r="C219" s="9">
        <f t="shared" si="46"/>
        <v>600</v>
      </c>
      <c r="D219" s="9">
        <f t="shared" si="47"/>
        <v>24</v>
      </c>
      <c r="E219" s="9">
        <f t="shared" si="37"/>
        <v>576</v>
      </c>
      <c r="F219" s="9">
        <v>7</v>
      </c>
      <c r="G219" s="9">
        <v>0</v>
      </c>
      <c r="H219" s="9">
        <v>75000</v>
      </c>
      <c r="I219" s="9">
        <f t="shared" si="38"/>
        <v>31433.78434609095</v>
      </c>
      <c r="J219" s="133">
        <f t="shared" si="44"/>
        <v>1.6166666666666665</v>
      </c>
      <c r="K219" s="9">
        <f t="shared" si="39"/>
        <v>57.817951359513692</v>
      </c>
      <c r="L219" s="9">
        <f t="shared" si="40"/>
        <v>43412.491672230673</v>
      </c>
      <c r="M219" s="9">
        <f t="shared" si="45"/>
        <v>-7723.53294866133</v>
      </c>
      <c r="N219" s="9">
        <f t="shared" si="41"/>
        <v>35688.958723569347</v>
      </c>
      <c r="R219" s="129" t="s">
        <v>351</v>
      </c>
      <c r="S219" s="127">
        <v>968.75377014091805</v>
      </c>
    </row>
    <row r="220" spans="1:19">
      <c r="A220" s="122">
        <f t="shared" si="43"/>
        <v>67</v>
      </c>
      <c r="B220" s="122">
        <f t="shared" si="42"/>
        <v>215</v>
      </c>
      <c r="C220" s="9">
        <f t="shared" si="46"/>
        <v>0</v>
      </c>
      <c r="D220" s="9">
        <f t="shared" si="47"/>
        <v>0</v>
      </c>
      <c r="E220" s="9">
        <f t="shared" si="37"/>
        <v>0</v>
      </c>
      <c r="F220" s="9">
        <v>7</v>
      </c>
      <c r="G220" s="9">
        <v>0</v>
      </c>
      <c r="H220" s="9">
        <v>75000</v>
      </c>
      <c r="I220" s="9">
        <f t="shared" si="38"/>
        <v>39189.744251619923</v>
      </c>
      <c r="J220" s="133">
        <f t="shared" si="44"/>
        <v>1.6166666666666665</v>
      </c>
      <c r="K220" s="9">
        <f t="shared" si="39"/>
        <v>70.356753206785527</v>
      </c>
      <c r="L220" s="9">
        <f t="shared" si="40"/>
        <v>35618.601970362564</v>
      </c>
      <c r="M220" s="9">
        <f t="shared" si="45"/>
        <v>-2754.8678561078386</v>
      </c>
      <c r="N220" s="9">
        <f t="shared" si="41"/>
        <v>32863.734114254723</v>
      </c>
      <c r="R220" s="129" t="s">
        <v>352</v>
      </c>
      <c r="S220" s="127">
        <v>896.23713616059899</v>
      </c>
    </row>
    <row r="221" spans="1:19">
      <c r="A221" s="123">
        <f t="shared" si="43"/>
        <v>67</v>
      </c>
      <c r="B221" s="123">
        <f t="shared" si="42"/>
        <v>216</v>
      </c>
      <c r="C221" s="10">
        <f t="shared" si="46"/>
        <v>0</v>
      </c>
      <c r="D221" s="10">
        <f t="shared" si="47"/>
        <v>0</v>
      </c>
      <c r="E221" s="10">
        <f t="shared" si="37"/>
        <v>0</v>
      </c>
      <c r="F221" s="10">
        <v>7</v>
      </c>
      <c r="G221" s="10">
        <v>0</v>
      </c>
      <c r="H221" s="10">
        <v>75000</v>
      </c>
      <c r="I221" s="10">
        <f t="shared" si="38"/>
        <v>42005.749990918906</v>
      </c>
      <c r="J221" s="134">
        <f t="shared" si="44"/>
        <v>1.6166666666666665</v>
      </c>
      <c r="K221" s="10">
        <f t="shared" si="39"/>
        <v>74.909295818652225</v>
      </c>
      <c r="L221" s="10">
        <f t="shared" si="40"/>
        <v>32788.824818436071</v>
      </c>
      <c r="M221" s="10">
        <f t="shared" si="45"/>
        <v>225.23404641843609</v>
      </c>
      <c r="N221" s="10">
        <f t="shared" si="41"/>
        <v>33014.058864854509</v>
      </c>
      <c r="R221" s="129" t="s">
        <v>353</v>
      </c>
      <c r="S221" s="127">
        <v>903.25492143355405</v>
      </c>
    </row>
    <row r="222" spans="1:19">
      <c r="A222" s="122">
        <f t="shared" si="43"/>
        <v>68</v>
      </c>
      <c r="B222" s="122">
        <f t="shared" si="42"/>
        <v>217</v>
      </c>
      <c r="C222" s="9">
        <f t="shared" si="46"/>
        <v>600</v>
      </c>
      <c r="D222" s="9">
        <f t="shared" si="47"/>
        <v>24</v>
      </c>
      <c r="E222" s="9">
        <f t="shared" si="37"/>
        <v>576</v>
      </c>
      <c r="F222" s="9">
        <v>7</v>
      </c>
      <c r="G222" s="9">
        <v>0</v>
      </c>
      <c r="H222" s="9">
        <v>75000</v>
      </c>
      <c r="I222" s="9">
        <f t="shared" si="38"/>
        <v>41281.795279657883</v>
      </c>
      <c r="J222" s="133">
        <f t="shared" si="44"/>
        <v>1.7591666666666665</v>
      </c>
      <c r="K222" s="9">
        <f t="shared" si="39"/>
        <v>79.621558196131488</v>
      </c>
      <c r="L222" s="9">
        <f t="shared" si="40"/>
        <v>33510.437306658379</v>
      </c>
      <c r="M222" s="9">
        <f t="shared" si="45"/>
        <v>-2965.608887926488</v>
      </c>
      <c r="N222" s="9">
        <f t="shared" si="41"/>
        <v>30544.828418731893</v>
      </c>
      <c r="R222" s="129" t="s">
        <v>354</v>
      </c>
      <c r="S222" s="130">
        <v>825.88165263162</v>
      </c>
    </row>
    <row r="223" spans="1:19">
      <c r="A223" s="122">
        <f t="shared" si="43"/>
        <v>68</v>
      </c>
      <c r="B223" s="122">
        <f t="shared" si="42"/>
        <v>218</v>
      </c>
      <c r="C223" s="9">
        <f t="shared" si="46"/>
        <v>0</v>
      </c>
      <c r="D223" s="9">
        <f t="shared" si="47"/>
        <v>0</v>
      </c>
      <c r="E223" s="9">
        <f t="shared" si="37"/>
        <v>0</v>
      </c>
      <c r="F223" s="9">
        <v>7</v>
      </c>
      <c r="G223" s="9">
        <v>0</v>
      </c>
      <c r="H223" s="9">
        <v>75000</v>
      </c>
      <c r="I223" s="9">
        <f t="shared" si="38"/>
        <v>44317.088964095099</v>
      </c>
      <c r="J223" s="133">
        <f t="shared" si="44"/>
        <v>1.7591666666666665</v>
      </c>
      <c r="K223" s="9">
        <f t="shared" si="39"/>
        <v>84.961145669337284</v>
      </c>
      <c r="L223" s="9">
        <f t="shared" si="40"/>
        <v>30459.867273062555</v>
      </c>
      <c r="M223" s="9">
        <f t="shared" si="45"/>
        <v>-3465.4337238116227</v>
      </c>
      <c r="N223" s="9">
        <f t="shared" si="41"/>
        <v>26994.433549250931</v>
      </c>
      <c r="R223" s="131" t="s">
        <v>355</v>
      </c>
      <c r="S223" s="130">
        <v>735.09218156952898</v>
      </c>
    </row>
    <row r="224" spans="1:19">
      <c r="A224" s="122">
        <f t="shared" si="43"/>
        <v>68</v>
      </c>
      <c r="B224" s="122">
        <f t="shared" si="42"/>
        <v>219</v>
      </c>
      <c r="C224" s="9">
        <f t="shared" si="46"/>
        <v>0</v>
      </c>
      <c r="D224" s="9">
        <f t="shared" si="47"/>
        <v>0</v>
      </c>
      <c r="E224" s="9">
        <f t="shared" si="37"/>
        <v>0</v>
      </c>
      <c r="F224" s="9">
        <v>7</v>
      </c>
      <c r="G224" s="9">
        <v>0</v>
      </c>
      <c r="H224" s="9">
        <v>75000</v>
      </c>
      <c r="I224" s="9">
        <f t="shared" si="38"/>
        <v>47855.89869139019</v>
      </c>
      <c r="J224" s="133">
        <f t="shared" si="44"/>
        <v>1.7591666666666665</v>
      </c>
      <c r="K224" s="9">
        <f t="shared" si="39"/>
        <v>91.186501781270564</v>
      </c>
      <c r="L224" s="9">
        <f t="shared" si="40"/>
        <v>26903.24704746966</v>
      </c>
      <c r="M224" s="9">
        <f t="shared" si="45"/>
        <v>2286.052734590487</v>
      </c>
      <c r="N224" s="9">
        <f t="shared" si="41"/>
        <v>29189.299782060149</v>
      </c>
      <c r="R224" s="132" t="s">
        <v>356</v>
      </c>
      <c r="S224" s="130">
        <v>797.866805412806</v>
      </c>
    </row>
    <row r="225" spans="1:19">
      <c r="A225" s="122">
        <f t="shared" si="43"/>
        <v>68</v>
      </c>
      <c r="B225" s="122">
        <f t="shared" si="42"/>
        <v>220</v>
      </c>
      <c r="C225" s="9">
        <f t="shared" si="46"/>
        <v>600</v>
      </c>
      <c r="D225" s="9">
        <f t="shared" si="47"/>
        <v>24</v>
      </c>
      <c r="E225" s="9">
        <f t="shared" si="37"/>
        <v>576</v>
      </c>
      <c r="F225" s="9">
        <v>7</v>
      </c>
      <c r="G225" s="9">
        <v>0</v>
      </c>
      <c r="H225" s="9">
        <v>75000</v>
      </c>
      <c r="I225" s="9">
        <f t="shared" si="38"/>
        <v>45094.073954094914</v>
      </c>
      <c r="J225" s="133">
        <f t="shared" si="44"/>
        <v>1.7591666666666665</v>
      </c>
      <c r="K225" s="9">
        <f t="shared" si="39"/>
        <v>86.327991764245297</v>
      </c>
      <c r="L225" s="9">
        <f t="shared" si="40"/>
        <v>29678.971790295902</v>
      </c>
      <c r="M225" s="9">
        <f t="shared" si="45"/>
        <v>2776.0878080916773</v>
      </c>
      <c r="N225" s="9">
        <f t="shared" si="41"/>
        <v>32455.059598387579</v>
      </c>
      <c r="R225" s="131" t="s">
        <v>357</v>
      </c>
      <c r="S225" s="130">
        <v>872.80722850034499</v>
      </c>
    </row>
    <row r="226" spans="1:19">
      <c r="A226" s="122">
        <f t="shared" si="43"/>
        <v>68</v>
      </c>
      <c r="B226" s="122">
        <f t="shared" si="42"/>
        <v>221</v>
      </c>
      <c r="C226" s="9">
        <f t="shared" si="46"/>
        <v>0</v>
      </c>
      <c r="D226" s="9">
        <f t="shared" si="47"/>
        <v>0</v>
      </c>
      <c r="E226" s="9">
        <f t="shared" si="37"/>
        <v>0</v>
      </c>
      <c r="F226" s="9">
        <v>7</v>
      </c>
      <c r="G226" s="9">
        <v>0</v>
      </c>
      <c r="H226" s="9">
        <v>75000</v>
      </c>
      <c r="I226" s="9">
        <f t="shared" si="38"/>
        <v>42413.090978390435</v>
      </c>
      <c r="J226" s="133">
        <f t="shared" si="44"/>
        <v>1.7591666666666665</v>
      </c>
      <c r="K226" s="9">
        <f t="shared" si="39"/>
        <v>81.611695879485168</v>
      </c>
      <c r="L226" s="9">
        <f t="shared" si="40"/>
        <v>32373.447902508095</v>
      </c>
      <c r="M226" s="9">
        <f t="shared" si="45"/>
        <v>1699.3822264695798</v>
      </c>
      <c r="N226" s="9">
        <f t="shared" si="41"/>
        <v>34072.830128977672</v>
      </c>
      <c r="R226" s="132" t="s">
        <v>358</v>
      </c>
      <c r="S226" s="130">
        <v>919.13986299999999</v>
      </c>
    </row>
    <row r="227" spans="1:19">
      <c r="A227" s="122">
        <f t="shared" si="43"/>
        <v>68</v>
      </c>
      <c r="B227" s="122">
        <f t="shared" si="42"/>
        <v>222</v>
      </c>
      <c r="C227" s="9">
        <f t="shared" si="46"/>
        <v>0</v>
      </c>
      <c r="D227" s="9">
        <f t="shared" si="47"/>
        <v>0</v>
      </c>
      <c r="E227" s="9">
        <f t="shared" si="37"/>
        <v>0</v>
      </c>
      <c r="F227" s="9">
        <v>7</v>
      </c>
      <c r="G227" s="9">
        <v>0</v>
      </c>
      <c r="H227" s="9">
        <v>75000</v>
      </c>
      <c r="I227" s="9">
        <f t="shared" si="38"/>
        <v>40800.599325871663</v>
      </c>
      <c r="J227" s="133">
        <f t="shared" si="44"/>
        <v>1.7591666666666665</v>
      </c>
      <c r="K227" s="9">
        <f t="shared" si="39"/>
        <v>78.775054314095897</v>
      </c>
      <c r="L227" s="9">
        <f t="shared" si="40"/>
        <v>33994.055074663578</v>
      </c>
      <c r="M227" s="9">
        <f t="shared" si="45"/>
        <v>-28.875507166464676</v>
      </c>
      <c r="N227" s="9">
        <f t="shared" si="41"/>
        <v>33965.179567497114</v>
      </c>
      <c r="R227" s="132" t="s">
        <v>359</v>
      </c>
      <c r="S227" s="130">
        <v>919.32</v>
      </c>
    </row>
    <row r="228" spans="1:19">
      <c r="A228" s="122">
        <f t="shared" si="43"/>
        <v>68</v>
      </c>
      <c r="B228" s="122">
        <f t="shared" si="42"/>
        <v>223</v>
      </c>
      <c r="C228" s="9">
        <f t="shared" si="46"/>
        <v>600</v>
      </c>
      <c r="D228" s="9">
        <f t="shared" si="47"/>
        <v>24</v>
      </c>
      <c r="E228" s="9">
        <f t="shared" si="37"/>
        <v>576</v>
      </c>
      <c r="F228" s="9">
        <v>7</v>
      </c>
      <c r="G228" s="9">
        <v>0</v>
      </c>
      <c r="H228" s="9">
        <v>75000</v>
      </c>
      <c r="I228" s="9">
        <f t="shared" si="38"/>
        <v>40333.778138444672</v>
      </c>
      <c r="J228" s="133">
        <f t="shared" si="44"/>
        <v>1.7591666666666665</v>
      </c>
      <c r="K228" s="9">
        <f t="shared" si="39"/>
        <v>77.953838041880573</v>
      </c>
      <c r="L228" s="9">
        <f t="shared" si="40"/>
        <v>34463.225729455233</v>
      </c>
      <c r="M228" s="9">
        <f t="shared" si="45"/>
        <v>2538.7784394270202</v>
      </c>
      <c r="N228" s="9">
        <f t="shared" si="41"/>
        <v>37002.004168882253</v>
      </c>
      <c r="R228" s="132" t="s">
        <v>360</v>
      </c>
      <c r="S228" s="130">
        <v>987.48</v>
      </c>
    </row>
    <row r="229" spans="1:19">
      <c r="A229" s="122">
        <f t="shared" si="43"/>
        <v>68</v>
      </c>
      <c r="B229" s="122">
        <f t="shared" si="42"/>
        <v>224</v>
      </c>
      <c r="C229" s="9">
        <f t="shared" si="46"/>
        <v>0</v>
      </c>
      <c r="D229" s="9">
        <f t="shared" si="47"/>
        <v>0</v>
      </c>
      <c r="E229" s="9">
        <f t="shared" si="37"/>
        <v>0</v>
      </c>
      <c r="F229" s="9">
        <v>7</v>
      </c>
      <c r="G229" s="9">
        <v>0</v>
      </c>
      <c r="H229" s="9">
        <v>75000</v>
      </c>
      <c r="I229" s="9">
        <f t="shared" si="38"/>
        <v>37880.98334893951</v>
      </c>
      <c r="J229" s="133">
        <f t="shared" si="44"/>
        <v>1.7591666666666665</v>
      </c>
      <c r="K229" s="9">
        <f t="shared" si="39"/>
        <v>73.638963208009415</v>
      </c>
      <c r="L229" s="9">
        <f t="shared" si="40"/>
        <v>36928.365205674243</v>
      </c>
      <c r="M229" s="9">
        <f t="shared" si="45"/>
        <v>1212.6389767170474</v>
      </c>
      <c r="N229" s="9">
        <f t="shared" si="41"/>
        <v>38141.004182391291</v>
      </c>
      <c r="R229" s="132" t="s">
        <v>361</v>
      </c>
      <c r="S229" s="130">
        <v>1020.624637</v>
      </c>
    </row>
    <row r="230" spans="1:19">
      <c r="A230" s="122">
        <f t="shared" si="43"/>
        <v>68</v>
      </c>
      <c r="B230" s="122">
        <f t="shared" si="42"/>
        <v>225</v>
      </c>
      <c r="C230" s="9">
        <f t="shared" si="46"/>
        <v>0</v>
      </c>
      <c r="D230" s="9">
        <f t="shared" si="47"/>
        <v>0</v>
      </c>
      <c r="E230" s="9">
        <f t="shared" si="37"/>
        <v>0</v>
      </c>
      <c r="F230" s="9">
        <v>7</v>
      </c>
      <c r="G230" s="9">
        <v>0</v>
      </c>
      <c r="H230" s="9">
        <v>75000</v>
      </c>
      <c r="I230" s="9">
        <f t="shared" si="38"/>
        <v>36745.69995783201</v>
      </c>
      <c r="J230" s="133">
        <f t="shared" si="44"/>
        <v>1.7591666666666665</v>
      </c>
      <c r="K230" s="9">
        <f t="shared" si="39"/>
        <v>71.641810509152805</v>
      </c>
      <c r="L230" s="9">
        <f t="shared" si="40"/>
        <v>38069.36237188214</v>
      </c>
      <c r="M230" s="9">
        <f t="shared" si="45"/>
        <v>1332.6759036393721</v>
      </c>
      <c r="N230" s="9">
        <f t="shared" si="41"/>
        <v>39402.038275521511</v>
      </c>
      <c r="R230" s="132" t="s">
        <v>362</v>
      </c>
      <c r="S230" s="130">
        <v>1057.0785579753399</v>
      </c>
    </row>
    <row r="231" spans="1:19">
      <c r="A231" s="122">
        <f t="shared" si="43"/>
        <v>68</v>
      </c>
      <c r="B231" s="122">
        <f t="shared" si="42"/>
        <v>226</v>
      </c>
      <c r="C231" s="9">
        <f t="shared" si="46"/>
        <v>600</v>
      </c>
      <c r="D231" s="9">
        <f t="shared" si="47"/>
        <v>24</v>
      </c>
      <c r="E231" s="9">
        <f t="shared" si="37"/>
        <v>576</v>
      </c>
      <c r="F231" s="9">
        <v>7</v>
      </c>
      <c r="G231" s="9">
        <v>0</v>
      </c>
      <c r="H231" s="9">
        <v>75000</v>
      </c>
      <c r="I231" s="9">
        <f t="shared" si="38"/>
        <v>34914.660212359333</v>
      </c>
      <c r="J231" s="133">
        <f t="shared" si="44"/>
        <v>1.7591666666666665</v>
      </c>
      <c r="K231" s="9">
        <f t="shared" si="39"/>
        <v>68.420706423575467</v>
      </c>
      <c r="L231" s="9">
        <f t="shared" si="40"/>
        <v>39909.617569097936</v>
      </c>
      <c r="M231" s="9">
        <f t="shared" si="45"/>
        <v>-840.62580333228993</v>
      </c>
      <c r="N231" s="9">
        <f t="shared" si="41"/>
        <v>39068.991765765648</v>
      </c>
      <c r="R231" s="132" t="s">
        <v>363</v>
      </c>
      <c r="S231" s="130">
        <v>1036.1945371475999</v>
      </c>
    </row>
    <row r="232" spans="1:19">
      <c r="A232" s="122">
        <f t="shared" si="43"/>
        <v>68</v>
      </c>
      <c r="B232" s="122">
        <f t="shared" si="42"/>
        <v>227</v>
      </c>
      <c r="C232" s="9">
        <f t="shared" si="46"/>
        <v>0</v>
      </c>
      <c r="D232" s="9">
        <f t="shared" si="47"/>
        <v>0</v>
      </c>
      <c r="E232" s="9">
        <f t="shared" si="37"/>
        <v>0</v>
      </c>
      <c r="F232" s="9">
        <v>7</v>
      </c>
      <c r="G232" s="9">
        <v>0</v>
      </c>
      <c r="H232" s="9">
        <v>75000</v>
      </c>
      <c r="I232" s="9">
        <f t="shared" si="38"/>
        <v>35820.740451191465</v>
      </c>
      <c r="J232" s="133">
        <f t="shared" si="44"/>
        <v>1.7591666666666665</v>
      </c>
      <c r="K232" s="9">
        <f t="shared" si="39"/>
        <v>70.014652577054306</v>
      </c>
      <c r="L232" s="9">
        <f t="shared" si="40"/>
        <v>38998.977113188594</v>
      </c>
      <c r="M232" s="9">
        <f t="shared" si="45"/>
        <v>2214.8963837953852</v>
      </c>
      <c r="N232" s="9">
        <f t="shared" si="41"/>
        <v>41213.873496983979</v>
      </c>
      <c r="R232" s="132" t="s">
        <v>364</v>
      </c>
      <c r="S232" s="127">
        <v>1095.6300000000001</v>
      </c>
    </row>
    <row r="233" spans="1:19">
      <c r="A233" s="123">
        <f t="shared" si="43"/>
        <v>68</v>
      </c>
      <c r="B233" s="123">
        <f t="shared" si="42"/>
        <v>228</v>
      </c>
      <c r="C233" s="10">
        <f t="shared" si="46"/>
        <v>0</v>
      </c>
      <c r="D233" s="10">
        <f t="shared" si="47"/>
        <v>0</v>
      </c>
      <c r="E233" s="10">
        <f t="shared" si="37"/>
        <v>0</v>
      </c>
      <c r="F233" s="10">
        <v>7</v>
      </c>
      <c r="G233" s="10">
        <v>0</v>
      </c>
      <c r="H233" s="10">
        <v>75000</v>
      </c>
      <c r="I233" s="10">
        <f t="shared" si="38"/>
        <v>33682.857592138498</v>
      </c>
      <c r="J233" s="134">
        <f t="shared" si="44"/>
        <v>1.7591666666666665</v>
      </c>
      <c r="K233" s="10">
        <f t="shared" si="39"/>
        <v>66.253760314170307</v>
      </c>
      <c r="L233" s="10">
        <f t="shared" si="40"/>
        <v>41147.619736669811</v>
      </c>
      <c r="M233" s="10">
        <f t="shared" si="45"/>
        <v>695.74078406904744</v>
      </c>
      <c r="N233" s="10">
        <f t="shared" si="41"/>
        <v>41843.360520738861</v>
      </c>
      <c r="R233" s="132" t="s">
        <v>365</v>
      </c>
      <c r="S233" s="127">
        <v>1115.0999999999999</v>
      </c>
    </row>
    <row r="234" spans="1:19">
      <c r="A234" s="122">
        <f t="shared" si="43"/>
        <v>69</v>
      </c>
      <c r="B234" s="122">
        <f t="shared" si="42"/>
        <v>229</v>
      </c>
      <c r="C234" s="9">
        <f t="shared" si="46"/>
        <v>600</v>
      </c>
      <c r="D234" s="9">
        <f t="shared" si="47"/>
        <v>24</v>
      </c>
      <c r="E234" s="9">
        <f t="shared" si="37"/>
        <v>576</v>
      </c>
      <c r="F234" s="9">
        <v>7</v>
      </c>
      <c r="G234" s="9">
        <v>0</v>
      </c>
      <c r="H234" s="9">
        <v>75000</v>
      </c>
      <c r="I234" s="9">
        <f t="shared" si="38"/>
        <v>32481.304141714707</v>
      </c>
      <c r="J234" s="133">
        <f t="shared" si="44"/>
        <v>1.9191666666666667</v>
      </c>
      <c r="K234" s="9">
        <f t="shared" si="39"/>
        <v>69.337036198640817</v>
      </c>
      <c r="L234" s="9">
        <f t="shared" si="40"/>
        <v>42350.023484540223</v>
      </c>
      <c r="M234" s="9">
        <f t="shared" si="45"/>
        <v>-1633.2372855555966</v>
      </c>
      <c r="N234" s="9">
        <f t="shared" si="41"/>
        <v>40716.786198984628</v>
      </c>
      <c r="R234" s="132" t="s">
        <v>366</v>
      </c>
      <c r="S234" s="127">
        <v>1073.8699999999999</v>
      </c>
    </row>
    <row r="235" spans="1:19">
      <c r="A235" s="122">
        <f t="shared" si="43"/>
        <v>69</v>
      </c>
      <c r="B235" s="122">
        <f t="shared" si="42"/>
        <v>230</v>
      </c>
      <c r="C235" s="9">
        <f t="shared" si="46"/>
        <v>0</v>
      </c>
      <c r="D235" s="9">
        <f t="shared" si="47"/>
        <v>0</v>
      </c>
      <c r="E235" s="9">
        <f t="shared" si="37"/>
        <v>0</v>
      </c>
      <c r="F235" s="9">
        <v>7</v>
      </c>
      <c r="G235" s="9">
        <v>0</v>
      </c>
      <c r="H235" s="9">
        <v>75000</v>
      </c>
      <c r="I235" s="9">
        <f t="shared" si="38"/>
        <v>34178.322865760892</v>
      </c>
      <c r="J235" s="133">
        <f t="shared" si="44"/>
        <v>1.9191666666666667</v>
      </c>
      <c r="K235" s="9">
        <f t="shared" si="39"/>
        <v>72.593897966539444</v>
      </c>
      <c r="L235" s="9">
        <f t="shared" si="40"/>
        <v>40644.192301018091</v>
      </c>
      <c r="M235" s="9">
        <f t="shared" si="45"/>
        <v>1127.7128810536869</v>
      </c>
      <c r="N235" s="9">
        <f t="shared" si="41"/>
        <v>41771.90518207178</v>
      </c>
      <c r="R235" s="131" t="s">
        <v>367</v>
      </c>
      <c r="S235" s="127">
        <v>1104.49</v>
      </c>
    </row>
    <row r="236" spans="1:19">
      <c r="A236" s="122">
        <f t="shared" si="43"/>
        <v>69</v>
      </c>
      <c r="B236" s="122">
        <f t="shared" si="42"/>
        <v>231</v>
      </c>
      <c r="C236" s="9">
        <f t="shared" si="46"/>
        <v>0</v>
      </c>
      <c r="D236" s="9">
        <f t="shared" si="47"/>
        <v>0</v>
      </c>
      <c r="E236" s="9">
        <f t="shared" si="37"/>
        <v>0</v>
      </c>
      <c r="F236" s="9">
        <v>7</v>
      </c>
      <c r="G236" s="9">
        <v>0</v>
      </c>
      <c r="H236" s="9">
        <v>75000</v>
      </c>
      <c r="I236" s="9">
        <f t="shared" si="38"/>
        <v>33126.646796459798</v>
      </c>
      <c r="J236" s="133">
        <f t="shared" si="44"/>
        <v>1.9191666666666667</v>
      </c>
      <c r="K236" s="9">
        <f t="shared" si="39"/>
        <v>70.575556310205769</v>
      </c>
      <c r="L236" s="9">
        <f t="shared" si="40"/>
        <v>41701.329625761573</v>
      </c>
      <c r="M236" s="9">
        <f t="shared" si="45"/>
        <v>2428.6940078705347</v>
      </c>
      <c r="N236" s="9">
        <f t="shared" si="41"/>
        <v>44130.02363363211</v>
      </c>
      <c r="R236" s="132" t="s">
        <v>368</v>
      </c>
      <c r="S236" s="127">
        <v>1169.43119269817</v>
      </c>
    </row>
    <row r="237" spans="1:19">
      <c r="A237" s="122">
        <f t="shared" si="43"/>
        <v>69</v>
      </c>
      <c r="B237" s="122">
        <f t="shared" si="42"/>
        <v>232</v>
      </c>
      <c r="C237" s="9">
        <f t="shared" si="46"/>
        <v>600</v>
      </c>
      <c r="D237" s="9">
        <f t="shared" si="47"/>
        <v>24</v>
      </c>
      <c r="E237" s="9">
        <f t="shared" si="37"/>
        <v>576</v>
      </c>
      <c r="F237" s="9">
        <v>7</v>
      </c>
      <c r="G237" s="9">
        <v>0</v>
      </c>
      <c r="H237" s="9">
        <v>75000</v>
      </c>
      <c r="I237" s="9">
        <f t="shared" si="38"/>
        <v>30202.102541770844</v>
      </c>
      <c r="J237" s="133">
        <f t="shared" si="44"/>
        <v>1.9191666666666667</v>
      </c>
      <c r="K237" s="9">
        <f t="shared" si="39"/>
        <v>64.962868461415212</v>
      </c>
      <c r="L237" s="9">
        <f t="shared" si="40"/>
        <v>44641.060765170696</v>
      </c>
      <c r="M237" s="9">
        <f t="shared" si="45"/>
        <v>619.0544458665895</v>
      </c>
      <c r="N237" s="9">
        <f t="shared" si="41"/>
        <v>45260.115211037286</v>
      </c>
      <c r="R237" s="131" t="s">
        <v>369</v>
      </c>
      <c r="S237" s="127">
        <v>1186.69</v>
      </c>
    </row>
    <row r="238" spans="1:19">
      <c r="A238" s="122">
        <f t="shared" si="43"/>
        <v>69</v>
      </c>
      <c r="B238" s="122">
        <f t="shared" si="42"/>
        <v>233</v>
      </c>
      <c r="C238" s="9">
        <f t="shared" si="46"/>
        <v>0</v>
      </c>
      <c r="D238" s="9">
        <f t="shared" si="47"/>
        <v>0</v>
      </c>
      <c r="E238" s="9">
        <f t="shared" si="37"/>
        <v>0</v>
      </c>
      <c r="F238" s="9">
        <v>7</v>
      </c>
      <c r="G238" s="9">
        <v>0</v>
      </c>
      <c r="H238" s="9">
        <v>75000</v>
      </c>
      <c r="I238" s="9">
        <f t="shared" si="38"/>
        <v>29649.818996977312</v>
      </c>
      <c r="J238" s="133">
        <f t="shared" si="44"/>
        <v>1.9191666666666667</v>
      </c>
      <c r="K238" s="9">
        <f t="shared" si="39"/>
        <v>63.902944291698958</v>
      </c>
      <c r="L238" s="9">
        <f t="shared" si="40"/>
        <v>45196.212266745584</v>
      </c>
      <c r="M238" s="9">
        <f t="shared" si="45"/>
        <v>-3827.5984123030298</v>
      </c>
      <c r="N238" s="9">
        <f t="shared" si="41"/>
        <v>41368.613854442556</v>
      </c>
      <c r="R238" s="132" t="s">
        <v>370</v>
      </c>
      <c r="S238" s="127">
        <v>1089.4100000000001</v>
      </c>
    </row>
    <row r="239" spans="1:19">
      <c r="A239" s="122">
        <f t="shared" si="43"/>
        <v>69</v>
      </c>
      <c r="B239" s="122">
        <f t="shared" si="42"/>
        <v>234</v>
      </c>
      <c r="C239" s="9">
        <f t="shared" si="46"/>
        <v>0</v>
      </c>
      <c r="D239" s="9">
        <f t="shared" si="47"/>
        <v>0</v>
      </c>
      <c r="E239" s="9">
        <f t="shared" si="37"/>
        <v>0</v>
      </c>
      <c r="F239" s="9">
        <v>7</v>
      </c>
      <c r="G239" s="9">
        <v>0</v>
      </c>
      <c r="H239" s="9">
        <v>75000</v>
      </c>
      <c r="I239" s="9">
        <f t="shared" si="38"/>
        <v>33528.622161345535</v>
      </c>
      <c r="J239" s="133">
        <f t="shared" si="44"/>
        <v>1.9191666666666667</v>
      </c>
      <c r="K239" s="9">
        <f t="shared" si="39"/>
        <v>71.347014031315638</v>
      </c>
      <c r="L239" s="9">
        <f t="shared" si="40"/>
        <v>41297.266840411241</v>
      </c>
      <c r="M239" s="9">
        <f t="shared" si="45"/>
        <v>-2305.2006899307735</v>
      </c>
      <c r="N239" s="9">
        <f t="shared" si="41"/>
        <v>38992.066150480467</v>
      </c>
      <c r="R239" s="132" t="s">
        <v>371</v>
      </c>
      <c r="S239" s="127">
        <v>1030.71008330308</v>
      </c>
    </row>
    <row r="240" spans="1:19">
      <c r="A240" s="122">
        <f t="shared" si="43"/>
        <v>69</v>
      </c>
      <c r="B240" s="122">
        <f t="shared" si="42"/>
        <v>235</v>
      </c>
      <c r="C240" s="9">
        <f t="shared" si="46"/>
        <v>600</v>
      </c>
      <c r="D240" s="9">
        <f t="shared" si="47"/>
        <v>24</v>
      </c>
      <c r="E240" s="9">
        <f t="shared" si="37"/>
        <v>576</v>
      </c>
      <c r="F240" s="9">
        <v>7</v>
      </c>
      <c r="G240" s="9">
        <v>0</v>
      </c>
      <c r="H240" s="9">
        <v>75000</v>
      </c>
      <c r="I240" s="9">
        <f t="shared" si="38"/>
        <v>35323.294574831576</v>
      </c>
      <c r="J240" s="133">
        <f t="shared" si="44"/>
        <v>1.9191666666666667</v>
      </c>
      <c r="K240" s="9">
        <f t="shared" si="39"/>
        <v>74.791289504864267</v>
      </c>
      <c r="L240" s="9">
        <f t="shared" si="40"/>
        <v>39493.274860975602</v>
      </c>
      <c r="M240" s="9">
        <f t="shared" si="45"/>
        <v>2696.4151784036444</v>
      </c>
      <c r="N240" s="9">
        <f t="shared" si="41"/>
        <v>42189.690039379246</v>
      </c>
      <c r="R240" s="132" t="s">
        <v>372</v>
      </c>
      <c r="S240" s="127">
        <v>1101.5999999999999</v>
      </c>
    </row>
    <row r="241" spans="1:19">
      <c r="A241" s="122">
        <f t="shared" si="43"/>
        <v>69</v>
      </c>
      <c r="B241" s="122">
        <f t="shared" si="42"/>
        <v>236</v>
      </c>
      <c r="C241" s="9">
        <f t="shared" si="46"/>
        <v>0</v>
      </c>
      <c r="D241" s="9">
        <f t="shared" si="47"/>
        <v>0</v>
      </c>
      <c r="E241" s="9">
        <f t="shared" si="37"/>
        <v>0</v>
      </c>
      <c r="F241" s="9">
        <v>7</v>
      </c>
      <c r="G241" s="9">
        <v>0</v>
      </c>
      <c r="H241" s="9">
        <v>75000</v>
      </c>
      <c r="I241" s="9">
        <f t="shared" si="38"/>
        <v>32710.225195114821</v>
      </c>
      <c r="J241" s="133">
        <f t="shared" si="44"/>
        <v>1.9191666666666667</v>
      </c>
      <c r="K241" s="9">
        <f t="shared" si="39"/>
        <v>69.776373853624534</v>
      </c>
      <c r="L241" s="9">
        <f t="shared" si="40"/>
        <v>42119.913665525622</v>
      </c>
      <c r="M241" s="9">
        <f t="shared" si="45"/>
        <v>-2074.2287336655509</v>
      </c>
      <c r="N241" s="9">
        <f t="shared" si="41"/>
        <v>40045.684931860073</v>
      </c>
      <c r="R241" s="132" t="s">
        <v>373</v>
      </c>
      <c r="S241" s="127">
        <v>1049.33</v>
      </c>
    </row>
    <row r="242" spans="1:19">
      <c r="A242" s="122">
        <f t="shared" si="43"/>
        <v>69</v>
      </c>
      <c r="B242" s="122">
        <f t="shared" si="42"/>
        <v>237</v>
      </c>
      <c r="C242" s="9">
        <f t="shared" si="46"/>
        <v>0</v>
      </c>
      <c r="D242" s="9">
        <f t="shared" si="47"/>
        <v>0</v>
      </c>
      <c r="E242" s="9">
        <f t="shared" si="37"/>
        <v>0</v>
      </c>
      <c r="F242" s="9">
        <v>7</v>
      </c>
      <c r="G242" s="9">
        <v>0</v>
      </c>
      <c r="H242" s="9">
        <v>75000</v>
      </c>
      <c r="I242" s="9">
        <f t="shared" si="38"/>
        <v>34847.234290942062</v>
      </c>
      <c r="J242" s="133">
        <f t="shared" si="44"/>
        <v>1.9191666666666667</v>
      </c>
      <c r="K242" s="9">
        <f t="shared" si="39"/>
        <v>73.877650476699642</v>
      </c>
      <c r="L242" s="9">
        <f t="shared" si="40"/>
        <v>39971.807281383371</v>
      </c>
      <c r="M242" s="9">
        <f t="shared" si="45"/>
        <v>3483.04537484715</v>
      </c>
      <c r="N242" s="9">
        <f t="shared" si="41"/>
        <v>43454.85265623052</v>
      </c>
      <c r="R242" s="132" t="s">
        <v>374</v>
      </c>
      <c r="S242" s="127">
        <v>1141.20115690593</v>
      </c>
    </row>
    <row r="243" spans="1:19">
      <c r="A243" s="122">
        <f t="shared" si="43"/>
        <v>69</v>
      </c>
      <c r="B243" s="122">
        <f t="shared" si="42"/>
        <v>238</v>
      </c>
      <c r="C243" s="9">
        <f t="shared" si="46"/>
        <v>600</v>
      </c>
      <c r="D243" s="9">
        <f t="shared" si="47"/>
        <v>24</v>
      </c>
      <c r="E243" s="9">
        <f t="shared" si="37"/>
        <v>576</v>
      </c>
      <c r="F243" s="9">
        <v>7</v>
      </c>
      <c r="G243" s="9">
        <v>0</v>
      </c>
      <c r="H243" s="9">
        <v>75000</v>
      </c>
      <c r="I243" s="9">
        <f t="shared" si="38"/>
        <v>30875.07039753089</v>
      </c>
      <c r="J243" s="133">
        <f t="shared" si="44"/>
        <v>1.9191666666666667</v>
      </c>
      <c r="K243" s="9">
        <f t="shared" si="39"/>
        <v>66.254405937928027</v>
      </c>
      <c r="L243" s="9">
        <f t="shared" si="40"/>
        <v>43964.598250292591</v>
      </c>
      <c r="M243" s="9">
        <f t="shared" si="45"/>
        <v>1589.4394051010943</v>
      </c>
      <c r="N243" s="9">
        <f t="shared" si="41"/>
        <v>45554.037655393688</v>
      </c>
      <c r="R243" s="132" t="s">
        <v>375</v>
      </c>
      <c r="S243" s="127">
        <v>1183.26</v>
      </c>
    </row>
    <row r="244" spans="1:19">
      <c r="A244" s="122">
        <f t="shared" si="43"/>
        <v>69</v>
      </c>
      <c r="B244" s="122">
        <f t="shared" si="42"/>
        <v>239</v>
      </c>
      <c r="C244" s="9">
        <f t="shared" si="46"/>
        <v>0</v>
      </c>
      <c r="D244" s="9">
        <f t="shared" si="47"/>
        <v>0</v>
      </c>
      <c r="E244" s="9">
        <f t="shared" si="37"/>
        <v>0</v>
      </c>
      <c r="F244" s="9">
        <v>7</v>
      </c>
      <c r="G244" s="9">
        <v>0</v>
      </c>
      <c r="H244" s="9">
        <v>75000</v>
      </c>
      <c r="I244" s="9">
        <f t="shared" si="38"/>
        <v>29356.855638422538</v>
      </c>
      <c r="J244" s="133">
        <f t="shared" si="44"/>
        <v>1.9191666666666667</v>
      </c>
      <c r="K244" s="9">
        <f t="shared" si="39"/>
        <v>63.340698779405926</v>
      </c>
      <c r="L244" s="9">
        <f t="shared" si="40"/>
        <v>45490.69695661428</v>
      </c>
      <c r="M244" s="9">
        <f t="shared" si="45"/>
        <v>-153.07163185186209</v>
      </c>
      <c r="N244" s="9">
        <f t="shared" si="41"/>
        <v>45337.625324762419</v>
      </c>
      <c r="R244" s="132" t="s">
        <v>376</v>
      </c>
      <c r="S244" s="127">
        <v>1180.55</v>
      </c>
    </row>
    <row r="245" spans="1:19">
      <c r="A245" s="123">
        <f t="shared" si="43"/>
        <v>69</v>
      </c>
      <c r="B245" s="123">
        <f t="shared" si="42"/>
        <v>240</v>
      </c>
      <c r="C245" s="10">
        <f t="shared" si="46"/>
        <v>0</v>
      </c>
      <c r="D245" s="10">
        <f t="shared" si="47"/>
        <v>0</v>
      </c>
      <c r="E245" s="10">
        <f t="shared" si="37"/>
        <v>0</v>
      </c>
      <c r="F245" s="10">
        <v>7</v>
      </c>
      <c r="G245" s="10">
        <v>0</v>
      </c>
      <c r="H245" s="10">
        <v>75000</v>
      </c>
      <c r="I245" s="10">
        <f t="shared" si="38"/>
        <v>29572.561803200908</v>
      </c>
      <c r="J245" s="134">
        <f t="shared" si="44"/>
        <v>1.9191666666666667</v>
      </c>
      <c r="K245" s="10">
        <f t="shared" si="39"/>
        <v>63.754674860643078</v>
      </c>
      <c r="L245" s="10">
        <f t="shared" si="40"/>
        <v>45273.870649901779</v>
      </c>
      <c r="M245" s="10">
        <f t="shared" si="45"/>
        <v>2932.651857708398</v>
      </c>
      <c r="N245" s="10">
        <f t="shared" si="41"/>
        <v>48206.522507610178</v>
      </c>
      <c r="R245" s="132" t="s">
        <v>377</v>
      </c>
      <c r="S245" s="127">
        <v>1257.63598797798</v>
      </c>
    </row>
  </sheetData>
  <mergeCells count="14">
    <mergeCell ref="P7:Q7"/>
    <mergeCell ref="P4:Q4"/>
    <mergeCell ref="P5:Q5"/>
    <mergeCell ref="B1:N1"/>
    <mergeCell ref="B2:N2"/>
    <mergeCell ref="P6:Q6"/>
    <mergeCell ref="P15:Q15"/>
    <mergeCell ref="P16:Q16"/>
    <mergeCell ref="P17:Q17"/>
    <mergeCell ref="P12:Q12"/>
    <mergeCell ref="P8:Q8"/>
    <mergeCell ref="P9:Q9"/>
    <mergeCell ref="P10:Q10"/>
    <mergeCell ref="P11:Q1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D18"/>
  <sheetViews>
    <sheetView workbookViewId="0">
      <selection activeCell="A2" sqref="A2:D2"/>
    </sheetView>
  </sheetViews>
  <sheetFormatPr defaultRowHeight="15"/>
  <cols>
    <col min="2" max="2" width="10.5703125" bestFit="1" customWidth="1"/>
    <col min="4" max="4" width="11.5703125" bestFit="1" customWidth="1"/>
  </cols>
  <sheetData>
    <row r="1" spans="1:4" ht="18.75" customHeight="1">
      <c r="A1" s="205" t="s">
        <v>575</v>
      </c>
      <c r="B1" s="205"/>
      <c r="C1" s="205"/>
      <c r="D1" s="205"/>
    </row>
    <row r="2" spans="1:4" ht="18.75">
      <c r="A2" s="206" t="s">
        <v>72</v>
      </c>
      <c r="B2" s="206"/>
      <c r="C2" s="206"/>
      <c r="D2" s="206"/>
    </row>
    <row r="3" spans="1:4" ht="18.75">
      <c r="A3" s="60"/>
      <c r="B3" s="60"/>
      <c r="C3" s="60"/>
    </row>
    <row r="4" spans="1:4" ht="18.75" customHeight="1">
      <c r="A4" s="229" t="s">
        <v>74</v>
      </c>
      <c r="B4" s="229"/>
      <c r="C4" s="229"/>
      <c r="D4" s="63">
        <v>50000</v>
      </c>
    </row>
    <row r="5" spans="1:4" ht="18.75" customHeight="1">
      <c r="A5" s="229" t="s">
        <v>75</v>
      </c>
      <c r="B5" s="229"/>
      <c r="C5" s="229"/>
      <c r="D5" s="64">
        <v>0.06</v>
      </c>
    </row>
    <row r="6" spans="1:4" ht="15.75" thickBot="1">
      <c r="A6" s="16"/>
    </row>
    <row r="7" spans="1:4" ht="30">
      <c r="A7" s="33" t="s">
        <v>73</v>
      </c>
      <c r="B7" s="58" t="s">
        <v>72</v>
      </c>
      <c r="C7" s="58" t="s">
        <v>73</v>
      </c>
      <c r="D7" s="59" t="s">
        <v>72</v>
      </c>
    </row>
    <row r="8" spans="1:4">
      <c r="A8" s="34"/>
      <c r="B8" s="7"/>
      <c r="C8" s="34"/>
      <c r="D8" s="7"/>
    </row>
    <row r="9" spans="1:4">
      <c r="A9" s="17">
        <v>1</v>
      </c>
      <c r="B9" s="19">
        <f>D4*(1+D5)</f>
        <v>53000</v>
      </c>
      <c r="C9" s="17">
        <v>11</v>
      </c>
      <c r="D9" s="19">
        <f>+B18*(1+D5)</f>
        <v>94914.927916771281</v>
      </c>
    </row>
    <row r="10" spans="1:4">
      <c r="A10" s="17">
        <f>+A9+1</f>
        <v>2</v>
      </c>
      <c r="B10" s="19">
        <f>+B9*(1+$D$5)</f>
        <v>56180</v>
      </c>
      <c r="C10" s="17">
        <f t="shared" ref="A10:C18" si="0">+C9+1</f>
        <v>12</v>
      </c>
      <c r="D10" s="19">
        <f>+D9*(1+$D$5)</f>
        <v>100609.82359177756</v>
      </c>
    </row>
    <row r="11" spans="1:4">
      <c r="A11" s="17">
        <f t="shared" si="0"/>
        <v>3</v>
      </c>
      <c r="B11" s="19">
        <f t="shared" ref="B11:D18" si="1">+B10*(1+$D$5)</f>
        <v>59550.8</v>
      </c>
      <c r="C11" s="17">
        <f t="shared" si="0"/>
        <v>13</v>
      </c>
      <c r="D11" s="19">
        <f t="shared" si="1"/>
        <v>106646.41300728422</v>
      </c>
    </row>
    <row r="12" spans="1:4">
      <c r="A12" s="17">
        <f t="shared" si="0"/>
        <v>4</v>
      </c>
      <c r="B12" s="19">
        <f t="shared" si="1"/>
        <v>63123.848000000005</v>
      </c>
      <c r="C12" s="17">
        <f t="shared" si="0"/>
        <v>14</v>
      </c>
      <c r="D12" s="19">
        <f t="shared" si="1"/>
        <v>113045.19778772128</v>
      </c>
    </row>
    <row r="13" spans="1:4">
      <c r="A13" s="17">
        <f t="shared" si="0"/>
        <v>5</v>
      </c>
      <c r="B13" s="19">
        <f t="shared" si="1"/>
        <v>66911.278880000013</v>
      </c>
      <c r="C13" s="17">
        <f t="shared" si="0"/>
        <v>15</v>
      </c>
      <c r="D13" s="19">
        <f t="shared" si="1"/>
        <v>119827.90965498456</v>
      </c>
    </row>
    <row r="14" spans="1:4">
      <c r="A14" s="17">
        <f t="shared" si="0"/>
        <v>6</v>
      </c>
      <c r="B14" s="19">
        <f t="shared" si="1"/>
        <v>70925.955612800011</v>
      </c>
      <c r="C14" s="17">
        <f t="shared" si="0"/>
        <v>16</v>
      </c>
      <c r="D14" s="19">
        <f t="shared" si="1"/>
        <v>127017.58423428364</v>
      </c>
    </row>
    <row r="15" spans="1:4">
      <c r="A15" s="17">
        <f t="shared" si="0"/>
        <v>7</v>
      </c>
      <c r="B15" s="19">
        <f t="shared" si="1"/>
        <v>75181.512949568016</v>
      </c>
      <c r="C15" s="17">
        <f t="shared" si="0"/>
        <v>17</v>
      </c>
      <c r="D15" s="19">
        <f t="shared" si="1"/>
        <v>134638.63928834067</v>
      </c>
    </row>
    <row r="16" spans="1:4">
      <c r="A16" s="17">
        <f t="shared" si="0"/>
        <v>8</v>
      </c>
      <c r="B16" s="19">
        <f t="shared" si="1"/>
        <v>79692.403726542107</v>
      </c>
      <c r="C16" s="17">
        <f t="shared" si="0"/>
        <v>18</v>
      </c>
      <c r="D16" s="19">
        <f t="shared" si="1"/>
        <v>142716.95764564112</v>
      </c>
    </row>
    <row r="17" spans="1:4">
      <c r="A17" s="17">
        <f t="shared" si="0"/>
        <v>9</v>
      </c>
      <c r="B17" s="19">
        <f t="shared" si="1"/>
        <v>84473.947950134636</v>
      </c>
      <c r="C17" s="17">
        <f t="shared" si="0"/>
        <v>19</v>
      </c>
      <c r="D17" s="19">
        <f t="shared" si="1"/>
        <v>151279.97510437958</v>
      </c>
    </row>
    <row r="18" spans="1:4">
      <c r="A18" s="18">
        <f t="shared" si="0"/>
        <v>10</v>
      </c>
      <c r="B18" s="20">
        <f t="shared" si="1"/>
        <v>89542.384827142712</v>
      </c>
      <c r="C18" s="18">
        <f t="shared" si="0"/>
        <v>20</v>
      </c>
      <c r="D18" s="20">
        <f t="shared" si="1"/>
        <v>160356.77361064235</v>
      </c>
    </row>
  </sheetData>
  <mergeCells count="4">
    <mergeCell ref="A4:C4"/>
    <mergeCell ref="A5:C5"/>
    <mergeCell ref="A1:D1"/>
    <mergeCell ref="A2:D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B20" sqref="B20"/>
    </sheetView>
  </sheetViews>
  <sheetFormatPr defaultRowHeight="15"/>
  <cols>
    <col min="1" max="2" width="9.140625" style="174"/>
    <col min="3" max="3" width="10" style="174" customWidth="1"/>
    <col min="4" max="5" width="9.140625" style="174"/>
    <col min="6" max="6" width="15" style="174" customWidth="1"/>
    <col min="7" max="7" width="15.28515625" style="174" customWidth="1"/>
    <col min="8" max="8" width="13.85546875" style="174" customWidth="1"/>
    <col min="9" max="9" width="15.42578125" style="174" customWidth="1"/>
    <col min="10" max="10" width="11.7109375" style="174" customWidth="1"/>
    <col min="11" max="16384" width="9.140625" style="174"/>
  </cols>
  <sheetData>
    <row r="1" spans="1:10" ht="18.75">
      <c r="A1" s="204" t="s">
        <v>576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0" ht="18.75">
      <c r="A2" s="204" t="s">
        <v>548</v>
      </c>
      <c r="B2" s="204"/>
      <c r="C2" s="204"/>
      <c r="D2" s="204"/>
      <c r="E2" s="204"/>
      <c r="F2" s="204"/>
      <c r="G2" s="204"/>
      <c r="H2" s="204"/>
      <c r="I2" s="204"/>
      <c r="J2" s="204"/>
    </row>
    <row r="5" spans="1:10">
      <c r="A5" s="174" t="s">
        <v>536</v>
      </c>
      <c r="B5" s="194">
        <v>0.03</v>
      </c>
      <c r="F5" s="174" t="s">
        <v>537</v>
      </c>
    </row>
    <row r="6" spans="1:10">
      <c r="A6" s="174" t="s">
        <v>538</v>
      </c>
      <c r="D6" s="195">
        <v>100000</v>
      </c>
      <c r="F6" s="174" t="s">
        <v>539</v>
      </c>
    </row>
    <row r="7" spans="1:10">
      <c r="A7" s="174" t="s">
        <v>540</v>
      </c>
      <c r="D7" s="196">
        <f>ROUND(D6*B10/SUMPRODUCT(B10:B20,C10:C20),2)</f>
        <v>50958.26</v>
      </c>
      <c r="F7" s="174" t="s">
        <v>541</v>
      </c>
    </row>
    <row r="8" spans="1:10">
      <c r="D8" s="196"/>
    </row>
    <row r="9" spans="1:10" ht="51" customHeight="1">
      <c r="A9" s="67" t="s">
        <v>542</v>
      </c>
      <c r="B9" s="67" t="s">
        <v>550</v>
      </c>
      <c r="C9" s="67" t="s">
        <v>549</v>
      </c>
      <c r="D9" s="67"/>
      <c r="E9" s="67" t="s">
        <v>543</v>
      </c>
      <c r="F9" s="67" t="s">
        <v>544</v>
      </c>
      <c r="G9" s="67" t="s">
        <v>545</v>
      </c>
      <c r="H9" s="67" t="s">
        <v>546</v>
      </c>
      <c r="I9" s="67" t="s">
        <v>547</v>
      </c>
      <c r="J9" s="67" t="s">
        <v>551</v>
      </c>
    </row>
    <row r="10" spans="1:10">
      <c r="A10" s="174">
        <v>90</v>
      </c>
      <c r="B10" s="174">
        <v>10</v>
      </c>
      <c r="C10" s="174">
        <f>(1+B$5)^(90-A10)</f>
        <v>1</v>
      </c>
      <c r="E10" s="194">
        <v>0.06</v>
      </c>
      <c r="F10" s="196">
        <f>D6*B10</f>
        <v>1000000</v>
      </c>
      <c r="G10" s="196">
        <f>D7*B10</f>
        <v>509582.60000000003</v>
      </c>
      <c r="H10" s="196">
        <f>F10-G10</f>
        <v>490417.39999999997</v>
      </c>
      <c r="I10" s="196">
        <f>H10*(1+E10)</f>
        <v>519842.44400000002</v>
      </c>
      <c r="J10" s="66">
        <f>+G10/B10</f>
        <v>50958.26</v>
      </c>
    </row>
    <row r="11" spans="1:10">
      <c r="A11" s="174">
        <v>91</v>
      </c>
      <c r="B11" s="174">
        <v>7</v>
      </c>
      <c r="C11" s="174">
        <f t="shared" ref="C11:C20" si="0">(1+B$5)^(90-A11)</f>
        <v>0.970873786407767</v>
      </c>
      <c r="E11" s="194">
        <v>7.0000000000000007E-2</v>
      </c>
      <c r="F11" s="196">
        <f>IF(B11=0,"",I10)</f>
        <v>519842.44400000002</v>
      </c>
      <c r="G11" s="196">
        <f>IF(B11=0,"",G10*B11*(1+E10)/(1+B$5)/B10)</f>
        <v>367097.36815533985</v>
      </c>
      <c r="H11" s="196">
        <f>IF(B11=0,"",F11-G11)</f>
        <v>152745.07584466017</v>
      </c>
      <c r="I11" s="196">
        <f>IF(B11=0,"",H11*(1+E11))</f>
        <v>163437.23115378639</v>
      </c>
      <c r="J11" s="66">
        <f>IF(B11=0,"",G11/B11)</f>
        <v>52442.48116504855</v>
      </c>
    </row>
    <row r="12" spans="1:10">
      <c r="A12" s="174">
        <v>92</v>
      </c>
      <c r="B12" s="174">
        <v>3</v>
      </c>
      <c r="C12" s="174">
        <f t="shared" si="0"/>
        <v>0.94259590913375435</v>
      </c>
      <c r="E12" s="194">
        <v>0.05</v>
      </c>
      <c r="F12" s="196">
        <f t="shared" ref="F12:F19" si="1">IF(B12=0,"",I11)</f>
        <v>163437.23115378639</v>
      </c>
      <c r="G12" s="196">
        <f t="shared" ref="G12:G19" si="2">IF(B12=0,"",G11*B12*(1+E11)/(1+B$5)/B11)</f>
        <v>163437.24712602512</v>
      </c>
      <c r="H12" s="196">
        <f t="shared" ref="H12:H19" si="3">IF(B12=0,"",F12-G12)</f>
        <v>-1.5972238732501864E-2</v>
      </c>
      <c r="I12" s="196">
        <f t="shared" ref="I12:I19" si="4">IF(B12=0,"",H12*(1+E12))</f>
        <v>-1.6770850669126959E-2</v>
      </c>
      <c r="J12" s="66">
        <f t="shared" ref="J12:J19" si="5">IF(B12=0,"",G12/B12)</f>
        <v>54479.082375341706</v>
      </c>
    </row>
    <row r="13" spans="1:10">
      <c r="A13" s="174">
        <v>93</v>
      </c>
      <c r="B13" s="174">
        <v>0</v>
      </c>
      <c r="C13" s="174">
        <f t="shared" si="0"/>
        <v>0.91514165935315961</v>
      </c>
      <c r="E13" s="194">
        <v>0.08</v>
      </c>
      <c r="F13" s="196" t="str">
        <f t="shared" si="1"/>
        <v/>
      </c>
      <c r="G13" s="196" t="str">
        <f t="shared" si="2"/>
        <v/>
      </c>
      <c r="H13" s="196" t="str">
        <f t="shared" si="3"/>
        <v/>
      </c>
      <c r="I13" s="196" t="str">
        <f t="shared" si="4"/>
        <v/>
      </c>
      <c r="J13" s="66" t="str">
        <f t="shared" si="5"/>
        <v/>
      </c>
    </row>
    <row r="14" spans="1:10">
      <c r="A14" s="174">
        <v>94</v>
      </c>
      <c r="B14" s="174">
        <v>0</v>
      </c>
      <c r="C14" s="174">
        <f t="shared" si="0"/>
        <v>0.888487047915689</v>
      </c>
      <c r="E14" s="194">
        <v>0.06</v>
      </c>
      <c r="F14" s="196" t="str">
        <f t="shared" si="1"/>
        <v/>
      </c>
      <c r="G14" s="196" t="str">
        <f t="shared" si="2"/>
        <v/>
      </c>
      <c r="H14" s="196" t="str">
        <f t="shared" si="3"/>
        <v/>
      </c>
      <c r="I14" s="196" t="str">
        <f t="shared" si="4"/>
        <v/>
      </c>
      <c r="J14" s="66" t="str">
        <f t="shared" si="5"/>
        <v/>
      </c>
    </row>
    <row r="15" spans="1:10">
      <c r="A15" s="174">
        <v>95</v>
      </c>
      <c r="B15" s="174">
        <v>0</v>
      </c>
      <c r="C15" s="174">
        <f t="shared" si="0"/>
        <v>0.86260878438416411</v>
      </c>
      <c r="E15" s="194">
        <v>0.05</v>
      </c>
      <c r="F15" s="196" t="str">
        <f t="shared" si="1"/>
        <v/>
      </c>
      <c r="G15" s="196" t="str">
        <f t="shared" si="2"/>
        <v/>
      </c>
      <c r="H15" s="196" t="str">
        <f t="shared" si="3"/>
        <v/>
      </c>
      <c r="I15" s="196" t="str">
        <f t="shared" si="4"/>
        <v/>
      </c>
      <c r="J15" s="66" t="str">
        <f t="shared" si="5"/>
        <v/>
      </c>
    </row>
    <row r="16" spans="1:10">
      <c r="A16" s="174">
        <v>96</v>
      </c>
      <c r="B16" s="174">
        <v>0</v>
      </c>
      <c r="C16" s="174">
        <f t="shared" si="0"/>
        <v>0.83748425668365445</v>
      </c>
      <c r="E16" s="194">
        <v>0.01</v>
      </c>
      <c r="F16" s="196" t="str">
        <f t="shared" si="1"/>
        <v/>
      </c>
      <c r="G16" s="196" t="str">
        <f t="shared" si="2"/>
        <v/>
      </c>
      <c r="H16" s="196" t="str">
        <f t="shared" si="3"/>
        <v/>
      </c>
      <c r="I16" s="196" t="str">
        <f t="shared" si="4"/>
        <v/>
      </c>
      <c r="J16" s="66" t="str">
        <f t="shared" si="5"/>
        <v/>
      </c>
    </row>
    <row r="17" spans="1:10">
      <c r="A17" s="174">
        <v>97</v>
      </c>
      <c r="B17" s="174">
        <v>0</v>
      </c>
      <c r="C17" s="174">
        <f t="shared" si="0"/>
        <v>0.81309151134335378</v>
      </c>
      <c r="E17" s="194">
        <v>0.06</v>
      </c>
      <c r="F17" s="196" t="str">
        <f t="shared" si="1"/>
        <v/>
      </c>
      <c r="G17" s="196" t="str">
        <f t="shared" si="2"/>
        <v/>
      </c>
      <c r="H17" s="196" t="str">
        <f t="shared" si="3"/>
        <v/>
      </c>
      <c r="I17" s="196" t="str">
        <f t="shared" si="4"/>
        <v/>
      </c>
      <c r="J17" s="66" t="str">
        <f t="shared" si="5"/>
        <v/>
      </c>
    </row>
    <row r="18" spans="1:10">
      <c r="A18" s="174">
        <v>98</v>
      </c>
      <c r="B18" s="174">
        <v>0</v>
      </c>
      <c r="C18" s="174">
        <f t="shared" si="0"/>
        <v>0.78940923431393573</v>
      </c>
      <c r="E18" s="194">
        <v>0.03</v>
      </c>
      <c r="F18" s="196" t="str">
        <f t="shared" si="1"/>
        <v/>
      </c>
      <c r="G18" s="196" t="str">
        <f t="shared" si="2"/>
        <v/>
      </c>
      <c r="H18" s="196" t="str">
        <f t="shared" si="3"/>
        <v/>
      </c>
      <c r="I18" s="196" t="str">
        <f t="shared" si="4"/>
        <v/>
      </c>
      <c r="J18" s="66" t="str">
        <f t="shared" si="5"/>
        <v/>
      </c>
    </row>
    <row r="19" spans="1:10">
      <c r="A19" s="174">
        <v>99</v>
      </c>
      <c r="B19" s="174">
        <v>0</v>
      </c>
      <c r="C19" s="174">
        <f t="shared" si="0"/>
        <v>0.76641673234362695</v>
      </c>
      <c r="E19" s="194">
        <v>0.02</v>
      </c>
      <c r="F19" s="196" t="str">
        <f t="shared" si="1"/>
        <v/>
      </c>
      <c r="G19" s="196" t="str">
        <f t="shared" si="2"/>
        <v/>
      </c>
      <c r="H19" s="196" t="str">
        <f t="shared" si="3"/>
        <v/>
      </c>
      <c r="I19" s="196" t="str">
        <f t="shared" si="4"/>
        <v/>
      </c>
      <c r="J19" s="66" t="str">
        <f t="shared" si="5"/>
        <v/>
      </c>
    </row>
    <row r="20" spans="1:10">
      <c r="A20" s="174">
        <v>100</v>
      </c>
      <c r="B20" s="174">
        <v>0</v>
      </c>
      <c r="C20" s="174">
        <f t="shared" si="0"/>
        <v>0.74409391489672516</v>
      </c>
    </row>
  </sheetData>
  <mergeCells count="2">
    <mergeCell ref="A1:J1"/>
    <mergeCell ref="A2:J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45</vt:i4>
      </vt:variant>
    </vt:vector>
  </HeadingPairs>
  <TitlesOfParts>
    <vt:vector size="45" baseType="lpstr">
      <vt:lpstr>Table 13.3</vt:lpstr>
      <vt:lpstr>Table 13.4</vt:lpstr>
      <vt:lpstr>Table 13.5</vt:lpstr>
      <vt:lpstr>Table 13.8</vt:lpstr>
      <vt:lpstr>Table 13.9</vt:lpstr>
      <vt:lpstr>Solution to Exercise 13.1</vt:lpstr>
      <vt:lpstr>Solution to Exercise 13.3</vt:lpstr>
      <vt:lpstr>Table 13.10</vt:lpstr>
      <vt:lpstr>Example 13.12</vt:lpstr>
      <vt:lpstr>Solution to Exercise 13.7</vt:lpstr>
      <vt:lpstr>Solution to Exercise 13.8</vt:lpstr>
      <vt:lpstr>Solution to Exercise 13.9</vt:lpstr>
      <vt:lpstr>Solution to Exercise 13.10</vt:lpstr>
      <vt:lpstr>Example 14.1</vt:lpstr>
      <vt:lpstr>Solution to Exercise 14.1</vt:lpstr>
      <vt:lpstr>Table 15.1</vt:lpstr>
      <vt:lpstr>Solution to Exercise 15.1</vt:lpstr>
      <vt:lpstr>Tables 15.8 and 15.9</vt:lpstr>
      <vt:lpstr>Solutions to Ex. 15.4 and 15.5</vt:lpstr>
      <vt:lpstr>Table 15.10</vt:lpstr>
      <vt:lpstr>Solution to Exercise 15.6</vt:lpstr>
      <vt:lpstr>Example 16.1</vt:lpstr>
      <vt:lpstr>Example 16.3 - Part 1</vt:lpstr>
      <vt:lpstr>Example 16.3 - Part 2</vt:lpstr>
      <vt:lpstr>Solution to Exercise 16.5</vt:lpstr>
      <vt:lpstr>Example 18.1</vt:lpstr>
      <vt:lpstr>Example 18.3</vt:lpstr>
      <vt:lpstr>Example 18.4</vt:lpstr>
      <vt:lpstr>Example 18.5</vt:lpstr>
      <vt:lpstr>Example 18.6</vt:lpstr>
      <vt:lpstr>Example 18.7</vt:lpstr>
      <vt:lpstr>Example 18.8</vt:lpstr>
      <vt:lpstr>Example 18.9</vt:lpstr>
      <vt:lpstr>Example 18.10</vt:lpstr>
      <vt:lpstr>Solution to Exercise 18.1</vt:lpstr>
      <vt:lpstr>Solution to Exercise 18.2</vt:lpstr>
      <vt:lpstr>Exercises 18.4 and 18.5</vt:lpstr>
      <vt:lpstr>Solution to Exercise 18.4</vt:lpstr>
      <vt:lpstr>Solution to Exercise 18.5</vt:lpstr>
      <vt:lpstr>Solution to Exercise 18.7</vt:lpstr>
      <vt:lpstr>Solution to Exercise 18.8</vt:lpstr>
      <vt:lpstr>Solution to Exercise 18.9</vt:lpstr>
      <vt:lpstr>Solution to Exercise 18.10</vt:lpstr>
      <vt:lpstr>Solution to Exercise 18.11</vt:lpstr>
      <vt:lpstr>Solution to Exercise 18.12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Stuart Klugman</cp:lastModifiedBy>
  <cp:lastPrinted>2011-05-26T20:05:14Z</cp:lastPrinted>
  <dcterms:created xsi:type="dcterms:W3CDTF">2011-03-15T12:52:03Z</dcterms:created>
  <dcterms:modified xsi:type="dcterms:W3CDTF">2012-01-08T21:15:01Z</dcterms:modified>
</cp:coreProperties>
</file>