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November 2025 Solutions/INV 201/"/>
    </mc:Choice>
  </mc:AlternateContent>
  <xr:revisionPtr revIDLastSave="0" documentId="8_{AFB36E1E-E8CA-4E73-A906-F26CDD827BD2}" xr6:coauthVersionLast="47" xr6:coauthVersionMax="47" xr10:uidLastSave="{00000000-0000-0000-0000-000000000000}"/>
  <bookViews>
    <workbookView xWindow="1152" yWindow="0" windowWidth="19632" windowHeight="12240" xr2:uid="{00000000-000D-0000-FFFF-FFFF00000000}"/>
  </bookViews>
  <sheets>
    <sheet name="Q4" sheetId="2" r:id="rId1"/>
  </sheets>
  <externalReferences>
    <externalReference r:id="rId2"/>
    <externalReference r:id="rId3"/>
    <externalReference r:id="rId4"/>
  </externalReference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2</definedName>
    <definedName name="_AtRisk_SimSetting_MultipleCPUManualCount" hidden="1">2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CurrentStock" localSheetId="0">[1]Q10!$C$95</definedName>
    <definedName name="CurrentStock">#REF!</definedName>
    <definedName name="InterestRate" localSheetId="0">[1]Q10!$C$96</definedName>
    <definedName name="InterestRate">#REF!</definedName>
    <definedName name="rate" localSheetId="0">'[2]Question (a)'!$C$3</definedName>
    <definedName name="rate">'[3]Question (a)'!$C$3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trike" localSheetId="0">'[2]Question (a)'!$C$1</definedName>
    <definedName name="Strike">'[3]Question (a)'!$C$1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2" l="1"/>
  <c r="D67" i="2"/>
  <c r="D47" i="2"/>
  <c r="D46" i="2"/>
  <c r="C100" i="2"/>
  <c r="C103" i="2" s="1"/>
  <c r="C77" i="2"/>
  <c r="D57" i="2"/>
  <c r="C57" i="2" s="1"/>
  <c r="E57" i="2" s="1"/>
  <c r="E56" i="2"/>
  <c r="C78" i="2" s="1"/>
  <c r="D56" i="2"/>
  <c r="C56" i="2"/>
  <c r="C79" i="2" l="1"/>
  <c r="C104" i="2"/>
  <c r="C105" i="2" s="1"/>
  <c r="C80" i="2" l="1"/>
  <c r="C81" i="2" s="1"/>
  <c r="C82" i="2" l="1"/>
</calcChain>
</file>

<file path=xl/sharedStrings.xml><?xml version="1.0" encoding="utf-8"?>
<sst xmlns="http://schemas.openxmlformats.org/spreadsheetml/2006/main" count="47" uniqueCount="30">
  <si>
    <t>Q4</t>
  </si>
  <si>
    <t>Fill in your final answers here:</t>
  </si>
  <si>
    <t>Price of one-year bond</t>
  </si>
  <si>
    <t>Price of five-year bond</t>
  </si>
  <si>
    <t>Show your work here, for part b):</t>
  </si>
  <si>
    <t>Parameter</t>
  </si>
  <si>
    <t>Value</t>
  </si>
  <si>
    <t>r0</t>
  </si>
  <si>
    <t>T</t>
  </si>
  <si>
    <t>A(0;T)</t>
  </si>
  <si>
    <t>B(0;T)</t>
  </si>
  <si>
    <t>Z(0;r0;T)</t>
  </si>
  <si>
    <t>The option price</t>
  </si>
  <si>
    <t>Show your work here, for part c):</t>
  </si>
  <si>
    <t>Term</t>
  </si>
  <si>
    <t>Formula/value</t>
  </si>
  <si>
    <t>TO</t>
  </si>
  <si>
    <t>TB</t>
  </si>
  <si>
    <t>K</t>
  </si>
  <si>
    <t>SZ(TO;TB)</t>
  </si>
  <si>
    <t>Z(0,r0;TO)</t>
  </si>
  <si>
    <t>Z(0,r0;TB)</t>
  </si>
  <si>
    <t>d1</t>
  </si>
  <si>
    <t>d2</t>
  </si>
  <si>
    <t>Call option</t>
  </si>
  <si>
    <t>Show your work here, for part d):</t>
  </si>
  <si>
    <t>Model solution for part (e):</t>
  </si>
  <si>
    <t xml:space="preserve"> </t>
  </si>
  <si>
    <t>• Vasicek model calibration:
   – Use overnight rate data to estimate real-world parameters (r̄, γ, σ) via Maximum Likelihood Estimation (MLE).
   – Estimate risk-neutral parameters by fitting model zero-coupon prices to STRIPS yield data using non-linear least squares.
   – Use the calibrated risk-neutral parameters for pricing.
• Hull-White model calibration:
   – Use STRIPS yield curve to obtain the initial forward rate curve f(0,t) (or theta_t)
   – Use swaption prices to estimate  (α, σ) using least square method
   – Use calibrated parameters to pricing.</t>
  </si>
  <si>
    <t>• Both models do not perfectly match the market option price.
• Vasicek model limitations:
   – Not arbitrage-free and cannot fit both the yield curve and option surface simultaneously.
   – Its option price deviates significantly from observed market option price.
• Hull-White model advantages:
   – Arbitrage free so better suited to pricing options on coupon-bearing bonds since swaption prices reflect similar interest rate dynamics.
   – Produces option prices closer to market values; preferred for pricing and hedging.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</si>
</sst>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</numFmts>
  <fonts count="1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Symbol"/>
      <charset val="2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43" fontId="1" fillId="0" borderId="0"/>
    <xf numFmtId="0" fontId="1" fillId="0" borderId="0"/>
    <xf numFmtId="43" fontId="1" fillId="0" borderId="0"/>
    <xf numFmtId="9" fontId="1" fillId="0" borderId="0"/>
    <xf numFmtId="43" fontId="1" fillId="0" borderId="0"/>
    <xf numFmtId="0" fontId="3" fillId="0" borderId="0">
      <alignment vertical="center"/>
    </xf>
    <xf numFmtId="165" fontId="3" fillId="0" borderId="0">
      <alignment vertical="center"/>
    </xf>
    <xf numFmtId="9" fontId="3" fillId="0" borderId="0">
      <alignment vertical="center"/>
    </xf>
    <xf numFmtId="0" fontId="1" fillId="0" borderId="0"/>
    <xf numFmtId="9" fontId="1" fillId="0" borderId="0"/>
    <xf numFmtId="43" fontId="1" fillId="0" borderId="0"/>
    <xf numFmtId="164" fontId="1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2" borderId="0" xfId="0" applyFill="1"/>
    <xf numFmtId="0" fontId="4" fillId="0" borderId="0" xfId="7" applyFont="1">
      <alignment vertical="center"/>
    </xf>
    <xf numFmtId="0" fontId="0" fillId="2" borderId="3" xfId="0" applyFill="1" applyBorder="1"/>
    <xf numFmtId="0" fontId="2" fillId="3" borderId="2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3" xfId="0" applyFont="1" applyBorder="1"/>
    <xf numFmtId="0" fontId="6" fillId="2" borderId="0" xfId="0" applyFont="1" applyFill="1"/>
    <xf numFmtId="0" fontId="4" fillId="2" borderId="0" xfId="7" applyFont="1" applyFill="1">
      <alignment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3" xfId="0" applyFont="1" applyBorder="1" applyAlignment="1">
      <alignment horizontal="right"/>
    </xf>
    <xf numFmtId="0" fontId="6" fillId="2" borderId="3" xfId="0" applyFont="1" applyFill="1" applyBorder="1"/>
    <xf numFmtId="0" fontId="0" fillId="2" borderId="0" xfId="0" applyFill="1" applyAlignment="1">
      <alignment wrapText="1"/>
    </xf>
    <xf numFmtId="0" fontId="6" fillId="2" borderId="0" xfId="0" applyFont="1" applyFill="1" applyAlignment="1">
      <alignment vertical="top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4"/>
    </xf>
    <xf numFmtId="0" fontId="9" fillId="0" borderId="0" xfId="0" applyFont="1"/>
    <xf numFmtId="0" fontId="6" fillId="2" borderId="0" xfId="0" applyFont="1" applyFill="1" applyAlignment="1">
      <alignment horizontal="left" vertical="top" wrapText="1"/>
    </xf>
  </cellXfs>
  <cellStyles count="14">
    <cellStyle name="Comma 2" xfId="2" xr:uid="{00000000-0005-0000-0000-000002000000}"/>
    <cellStyle name="Comma 3" xfId="4" xr:uid="{00000000-0005-0000-0000-000004000000}"/>
    <cellStyle name="Comma 4" xfId="6" xr:uid="{00000000-0005-0000-0000-000006000000}"/>
    <cellStyle name="Comma 5" xfId="8" xr:uid="{00000000-0005-0000-0000-000008000000}"/>
    <cellStyle name="Comma 6" xfId="12" xr:uid="{00000000-0005-0000-0000-00000C000000}"/>
    <cellStyle name="Comma 7" xfId="13" xr:uid="{00000000-0005-0000-0000-00000D000000}"/>
    <cellStyle name="Normal" xfId="0" builtinId="0"/>
    <cellStyle name="Normal 2" xfId="1" xr:uid="{00000000-0005-0000-0000-000001000000}"/>
    <cellStyle name="Normal 3" xfId="3" xr:uid="{00000000-0005-0000-0000-000003000000}"/>
    <cellStyle name="Normal 4" xfId="7" xr:uid="{00000000-0005-0000-0000-000007000000}"/>
    <cellStyle name="Normal 5" xfId="10" xr:uid="{00000000-0005-0000-0000-00000A000000}"/>
    <cellStyle name="Percent 2" xfId="5" xr:uid="{00000000-0005-0000-0000-000005000000}"/>
    <cellStyle name="Percent 3" xfId="9" xr:uid="{00000000-0005-0000-0000-000009000000}"/>
    <cellStyle name="Percent 4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219074</xdr:rowOff>
    </xdr:from>
    <xdr:to>
      <xdr:col>16</xdr:col>
      <xdr:colOff>336915</xdr:colOff>
      <xdr:row>19</xdr:row>
      <xdr:rowOff>91465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219074"/>
          <a:ext cx="7962900" cy="375859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0</xdr:colOff>
      <xdr:row>31</xdr:row>
      <xdr:rowOff>195262</xdr:rowOff>
    </xdr:from>
    <xdr:to>
      <xdr:col>16</xdr:col>
      <xdr:colOff>528729</xdr:colOff>
      <xdr:row>43</xdr:row>
      <xdr:rowOff>120983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" y="10202862"/>
          <a:ext cx="8153400" cy="236412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1281112</xdr:colOff>
      <xdr:row>49</xdr:row>
      <xdr:rowOff>161925</xdr:rowOff>
    </xdr:from>
    <xdr:to>
      <xdr:col>1</xdr:col>
      <xdr:colOff>1566864</xdr:colOff>
      <xdr:row>51</xdr:row>
      <xdr:rowOff>85728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38375" y="9182100"/>
          <a:ext cx="285752" cy="32385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1328738</xdr:colOff>
      <xdr:row>51</xdr:row>
      <xdr:rowOff>147638</xdr:rowOff>
    </xdr:from>
    <xdr:to>
      <xdr:col>1</xdr:col>
      <xdr:colOff>1481139</xdr:colOff>
      <xdr:row>53</xdr:row>
      <xdr:rowOff>14289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01" y="9567863"/>
          <a:ext cx="152401" cy="26670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1357313</xdr:colOff>
      <xdr:row>51</xdr:row>
      <xdr:rowOff>33337</xdr:rowOff>
    </xdr:from>
    <xdr:to>
      <xdr:col>1</xdr:col>
      <xdr:colOff>1519239</xdr:colOff>
      <xdr:row>52</xdr:row>
      <xdr:rowOff>23811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14576" y="10253662"/>
          <a:ext cx="161926" cy="19050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0</xdr:colOff>
      <xdr:row>58</xdr:row>
      <xdr:rowOff>200024</xdr:rowOff>
    </xdr:from>
    <xdr:to>
      <xdr:col>16</xdr:col>
      <xdr:colOff>222615</xdr:colOff>
      <xdr:row>64</xdr:row>
      <xdr:rowOff>165743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00" y="15490824"/>
          <a:ext cx="7848600" cy="1184918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128588</xdr:colOff>
      <xdr:row>71</xdr:row>
      <xdr:rowOff>9525</xdr:rowOff>
    </xdr:from>
    <xdr:to>
      <xdr:col>1</xdr:col>
      <xdr:colOff>290514</xdr:colOff>
      <xdr:row>72</xdr:row>
      <xdr:rowOff>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5851" y="14254163"/>
          <a:ext cx="161926" cy="19050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104775</xdr:colOff>
      <xdr:row>71</xdr:row>
      <xdr:rowOff>185738</xdr:rowOff>
    </xdr:from>
    <xdr:to>
      <xdr:col>1</xdr:col>
      <xdr:colOff>257176</xdr:colOff>
      <xdr:row>73</xdr:row>
      <xdr:rowOff>52390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2038" y="14430376"/>
          <a:ext cx="152401" cy="26670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</xdr:colOff>
      <xdr:row>84</xdr:row>
      <xdr:rowOff>0</xdr:rowOff>
    </xdr:from>
    <xdr:to>
      <xdr:col>16</xdr:col>
      <xdr:colOff>184516</xdr:colOff>
      <xdr:row>87</xdr:row>
      <xdr:rowOff>165742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1" y="20751800"/>
          <a:ext cx="7810500" cy="77534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0</xdr:colOff>
      <xdr:row>105</xdr:row>
      <xdr:rowOff>200024</xdr:rowOff>
    </xdr:from>
    <xdr:to>
      <xdr:col>16</xdr:col>
      <xdr:colOff>32115</xdr:colOff>
      <xdr:row>108</xdr:row>
      <xdr:rowOff>171454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25396824"/>
          <a:ext cx="7658100" cy="581029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</xdr:col>
      <xdr:colOff>128588</xdr:colOff>
      <xdr:row>94</xdr:row>
      <xdr:rowOff>9525</xdr:rowOff>
    </xdr:from>
    <xdr:ext cx="161926" cy="190501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5851" y="14254163"/>
          <a:ext cx="161926" cy="190501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</xdr:col>
      <xdr:colOff>104775</xdr:colOff>
      <xdr:row>94</xdr:row>
      <xdr:rowOff>185738</xdr:rowOff>
    </xdr:from>
    <xdr:ext cx="152401" cy="266702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2038" y="14430376"/>
          <a:ext cx="152401" cy="266702"/>
        </a:xfrm>
        <a:prstGeom prst="rect">
          <a:avLst/>
        </a:prstGeom>
        <a:ln>
          <a:prstDash val="solid"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didate #"/>
      <sheetName val="Q5"/>
      <sheetName val="Q10"/>
      <sheetName val="Q11"/>
    </sheetNames>
    <sheetDataSet>
      <sheetData sheetId="0"/>
      <sheetData sheetId="1">
        <row r="110">
          <cell r="K110" t="str">
            <v>Hedge Ratio
(Δ)</v>
          </cell>
        </row>
      </sheetData>
      <sheetData sheetId="2">
        <row r="95">
          <cell r="C95">
            <v>200</v>
          </cell>
        </row>
        <row r="96">
          <cell r="C96">
            <v>0.1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stion (a)"/>
      <sheetName val="question (c) Vega_vs_vol"/>
      <sheetName val="supporting graphs for (c)"/>
      <sheetName val="Just some background (notused)"/>
    </sheetNames>
    <sheetDataSet>
      <sheetData sheetId="0">
        <row r="1">
          <cell r="C1">
            <v>100</v>
          </cell>
        </row>
        <row r="3">
          <cell r="C3">
            <v>0.03</v>
          </cell>
        </row>
      </sheetData>
      <sheetData sheetId="1">
        <row r="3">
          <cell r="F3" t="str">
            <v>volatility at t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stion (a)"/>
      <sheetName val="question (c) Vega_vs_vol"/>
      <sheetName val="supporting graphs for (c)"/>
      <sheetName val="Just some background (notused)"/>
    </sheetNames>
    <sheetDataSet>
      <sheetData sheetId="0">
        <row r="1">
          <cell r="C1">
            <v>100</v>
          </cell>
        </row>
        <row r="3">
          <cell r="C3">
            <v>0.03</v>
          </cell>
        </row>
      </sheetData>
      <sheetData sheetId="1">
        <row r="3">
          <cell r="F3" t="str">
            <v>volatility at t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1"/>
  <sheetViews>
    <sheetView showGridLines="0" tabSelected="1" zoomScale="87" zoomScaleNormal="100" workbookViewId="0">
      <selection activeCell="B112" sqref="B112:E112"/>
    </sheetView>
  </sheetViews>
  <sheetFormatPr defaultColWidth="11.19921875" defaultRowHeight="15.6"/>
  <cols>
    <col min="1" max="1" width="12.5" customWidth="1"/>
    <col min="2" max="2" width="31.296875" customWidth="1"/>
    <col min="3" max="5" width="15.5" customWidth="1"/>
    <col min="6" max="12" width="0" hidden="1" customWidth="1"/>
    <col min="13" max="13" width="14.796875" hidden="1" customWidth="1"/>
    <col min="14" max="14" width="0" hidden="1" customWidth="1"/>
    <col min="18" max="18" width="12.5" bestFit="1" customWidth="1"/>
  </cols>
  <sheetData>
    <row r="1" spans="1:1" ht="18" customHeight="1">
      <c r="A1" s="7" t="s">
        <v>0</v>
      </c>
    </row>
    <row r="21" spans="2:15">
      <c r="B21" s="1" t="s">
        <v>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5">
      <c r="B22" s="10"/>
      <c r="C22" s="16"/>
      <c r="D22" s="3"/>
      <c r="E22" s="3"/>
      <c r="F22" s="11"/>
      <c r="G22" s="3"/>
      <c r="H22" s="3"/>
      <c r="I22" s="3"/>
      <c r="J22" s="3"/>
      <c r="K22" s="3"/>
      <c r="L22" s="3"/>
      <c r="M22" s="3"/>
      <c r="N22" s="3"/>
      <c r="O22" s="18"/>
    </row>
    <row r="23" spans="2:15" ht="200.25" customHeight="1">
      <c r="B23" s="21" t="s">
        <v>28</v>
      </c>
      <c r="C23" s="21"/>
      <c r="D23" s="21"/>
      <c r="E23" s="21"/>
      <c r="F23" s="3"/>
      <c r="G23" s="3"/>
      <c r="H23" s="3"/>
      <c r="I23" s="3"/>
      <c r="J23" s="3"/>
      <c r="K23" s="3"/>
      <c r="L23" s="3"/>
      <c r="M23" s="3"/>
      <c r="N23" s="3"/>
    </row>
    <row r="24" spans="2:15" ht="9.4499999999999993" customHeight="1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9"/>
    </row>
    <row r="25" spans="2:15" ht="9.4499999999999993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2:15" ht="9.4499999999999993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9"/>
    </row>
    <row r="27" spans="2:15" ht="9.4499999999999993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2:15" ht="9.4499999999999993" customHeight="1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9"/>
    </row>
    <row r="29" spans="2:15" ht="9.4499999999999993" customHeight="1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2:15" ht="9.4499999999999993" customHeight="1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9"/>
    </row>
    <row r="31" spans="2:15" ht="9.4499999999999993" customHeight="1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20"/>
    </row>
    <row r="32" spans="2:15">
      <c r="O32" s="20"/>
    </row>
    <row r="45" spans="2:14">
      <c r="B45" s="1" t="s">
        <v>1</v>
      </c>
      <c r="C45" s="2"/>
      <c r="D45" s="6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>
      <c r="B46" s="8" t="s">
        <v>2</v>
      </c>
      <c r="D46" s="5">
        <f>E56</f>
        <v>0.96402780872197447</v>
      </c>
      <c r="F46" s="4"/>
    </row>
    <row r="47" spans="2:14">
      <c r="B47" s="8" t="s">
        <v>3</v>
      </c>
      <c r="D47" s="5">
        <f>E57</f>
        <v>0.77898652217658626</v>
      </c>
    </row>
    <row r="49" spans="2:14">
      <c r="B49" s="1" t="s">
        <v>4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2:14">
      <c r="B50" s="9" t="s">
        <v>5</v>
      </c>
      <c r="C50" s="9" t="s">
        <v>6</v>
      </c>
      <c r="D50" s="8"/>
      <c r="E50" s="8"/>
    </row>
    <row r="51" spans="2:14">
      <c r="B51" s="9"/>
      <c r="C51" s="15">
        <v>6.3399999999999998E-2</v>
      </c>
      <c r="D51" s="8"/>
      <c r="E51" s="8"/>
    </row>
    <row r="52" spans="2:14">
      <c r="B52" s="9"/>
      <c r="C52" s="15">
        <v>0.46529999999999999</v>
      </c>
      <c r="D52" s="8"/>
      <c r="E52" s="8"/>
    </row>
    <row r="53" spans="2:14">
      <c r="B53" s="9"/>
      <c r="C53" s="15">
        <v>2.2100000000000002E-2</v>
      </c>
      <c r="D53" s="8"/>
      <c r="E53" s="8"/>
    </row>
    <row r="54" spans="2:14">
      <c r="B54" s="12" t="s">
        <v>7</v>
      </c>
      <c r="C54" s="13">
        <v>0.03</v>
      </c>
      <c r="D54" s="8"/>
      <c r="E54" s="8"/>
    </row>
    <row r="55" spans="2:14" ht="18" customHeight="1">
      <c r="B55" s="14" t="s">
        <v>8</v>
      </c>
      <c r="C55" s="9" t="s">
        <v>9</v>
      </c>
      <c r="D55" s="9" t="s">
        <v>10</v>
      </c>
      <c r="E55" s="9" t="s">
        <v>11</v>
      </c>
    </row>
    <row r="56" spans="2:14">
      <c r="B56" s="14">
        <v>1</v>
      </c>
      <c r="C56" s="9">
        <f>(D56-B56)*($C$51-($C$53/$C$52)^2/2)-$C$53^2*D56^2/(4*$C$52)</f>
        <v>-1.2647174504534692E-2</v>
      </c>
      <c r="D56" s="15">
        <f>1/$C$52*(1-EXP(-$C$52*B56))</f>
        <v>0.79959876870548618</v>
      </c>
      <c r="E56" s="15">
        <f>EXP(C56-D56*$C$54)</f>
        <v>0.96402780872197447</v>
      </c>
    </row>
    <row r="57" spans="2:14">
      <c r="B57" s="14">
        <v>5</v>
      </c>
      <c r="C57" s="9">
        <f>(D57-B57)*($C$51-($C$53/$C$52)^2/2)-$C$53^2*D57^2/(4*$C$52)</f>
        <v>-0.19158209426712045</v>
      </c>
      <c r="D57" s="15">
        <f>1/$C$52*(1-EXP(-$C$52*B57))</f>
        <v>1.9393146812020954</v>
      </c>
      <c r="E57" s="15">
        <f>EXP(C57-D57*$C$54)</f>
        <v>0.77898652217658626</v>
      </c>
    </row>
    <row r="66" spans="2:14">
      <c r="B66" s="1" t="s">
        <v>1</v>
      </c>
      <c r="C66" s="2"/>
      <c r="D66" s="6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2:14">
      <c r="B67" s="8" t="s">
        <v>12</v>
      </c>
      <c r="C67" t="s">
        <v>27</v>
      </c>
      <c r="D67" s="5">
        <f>C82</f>
        <v>1.4363660074943163E-2</v>
      </c>
      <c r="F67" s="4"/>
    </row>
    <row r="69" spans="2:14">
      <c r="B69" s="1" t="s">
        <v>13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1" spans="2:14">
      <c r="B71" s="9" t="s">
        <v>14</v>
      </c>
      <c r="C71" s="9" t="s">
        <v>15</v>
      </c>
    </row>
    <row r="72" spans="2:14">
      <c r="B72" s="9"/>
      <c r="C72" s="15">
        <v>0.46529999999999999</v>
      </c>
    </row>
    <row r="73" spans="2:14">
      <c r="B73" s="9"/>
      <c r="C73" s="15">
        <v>2.2100000000000002E-2</v>
      </c>
    </row>
    <row r="74" spans="2:14" ht="18" customHeight="1">
      <c r="B74" s="9" t="s">
        <v>16</v>
      </c>
      <c r="C74" s="9">
        <v>1</v>
      </c>
    </row>
    <row r="75" spans="2:14" ht="18" customHeight="1">
      <c r="B75" s="9" t="s">
        <v>17</v>
      </c>
      <c r="C75" s="9">
        <v>5</v>
      </c>
    </row>
    <row r="76" spans="2:14">
      <c r="B76" s="9" t="s">
        <v>18</v>
      </c>
      <c r="C76" s="9">
        <v>0.8</v>
      </c>
    </row>
    <row r="77" spans="2:14" ht="18" customHeight="1">
      <c r="B77" s="9" t="s">
        <v>19</v>
      </c>
      <c r="C77" s="9">
        <f>1/C72*(1-EXP(-C72*(C75-C74)))*(C73^2/(2*C72)*(1-EXP(-2*C72*C74)))^0.5</f>
        <v>3.2359906521373868E-2</v>
      </c>
    </row>
    <row r="78" spans="2:14" ht="18" customHeight="1">
      <c r="B78" s="9" t="s">
        <v>20</v>
      </c>
      <c r="C78" s="15">
        <f>E56</f>
        <v>0.96402780872197447</v>
      </c>
    </row>
    <row r="79" spans="2:14" ht="18" customHeight="1">
      <c r="B79" s="9" t="s">
        <v>21</v>
      </c>
      <c r="C79" s="15">
        <f>E57</f>
        <v>0.77898652217658626</v>
      </c>
    </row>
    <row r="80" spans="2:14" ht="18" customHeight="1">
      <c r="B80" s="9" t="s">
        <v>22</v>
      </c>
      <c r="C80" s="15">
        <f>1/C77*LN(C79/(C76*C78))+C77/2</f>
        <v>0.32573443760721627</v>
      </c>
    </row>
    <row r="81" spans="2:14" ht="18" customHeight="1">
      <c r="B81" s="9" t="s">
        <v>23</v>
      </c>
      <c r="C81" s="15">
        <f>C80-C77</f>
        <v>0.29337453108584238</v>
      </c>
    </row>
    <row r="82" spans="2:14">
      <c r="B82" s="9" t="s">
        <v>24</v>
      </c>
      <c r="C82" s="9">
        <f>C79*_xlfn.NORM.S.DIST(C80,TRUE)-C78*C76*_xlfn.NORM.S.DIST(C81,TRUE)</f>
        <v>1.4363660074943163E-2</v>
      </c>
    </row>
    <row r="89" spans="2:14">
      <c r="B89" s="1" t="s">
        <v>1</v>
      </c>
      <c r="C89" s="2"/>
      <c r="D89" s="6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2:14">
      <c r="B90" s="8" t="s">
        <v>12</v>
      </c>
      <c r="C90" t="s">
        <v>27</v>
      </c>
      <c r="D90" s="5">
        <f>C105</f>
        <v>2.2329758388261123E-2</v>
      </c>
      <c r="F90" s="4"/>
    </row>
    <row r="92" spans="2:14">
      <c r="B92" s="1" t="s">
        <v>25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4" spans="2:14">
      <c r="B94" s="9" t="s">
        <v>14</v>
      </c>
      <c r="C94" s="9" t="s">
        <v>15</v>
      </c>
    </row>
    <row r="95" spans="2:14">
      <c r="B95" s="9"/>
      <c r="C95" s="15">
        <v>0.19</v>
      </c>
    </row>
    <row r="96" spans="2:14">
      <c r="B96" s="9"/>
      <c r="C96" s="15">
        <v>1.9599999999999999E-2</v>
      </c>
    </row>
    <row r="97" spans="2:14" ht="18" customHeight="1">
      <c r="B97" s="9" t="s">
        <v>16</v>
      </c>
      <c r="C97" s="9">
        <v>1</v>
      </c>
    </row>
    <row r="98" spans="2:14" ht="18" customHeight="1">
      <c r="B98" s="9" t="s">
        <v>17</v>
      </c>
      <c r="C98" s="9">
        <v>5</v>
      </c>
    </row>
    <row r="99" spans="2:14">
      <c r="B99" s="9" t="s">
        <v>18</v>
      </c>
      <c r="C99" s="9">
        <v>0.8</v>
      </c>
    </row>
    <row r="100" spans="2:14" ht="18" customHeight="1">
      <c r="B100" s="9" t="s">
        <v>19</v>
      </c>
      <c r="C100" s="9">
        <f>1/C95*(1-EXP(-C95*(C98-C97)))*(C96^2/(2*C95)*(1-EXP(-2*C95*C97)))^0.5</f>
        <v>5.0087953265955013E-2</v>
      </c>
    </row>
    <row r="101" spans="2:14" ht="18" customHeight="1">
      <c r="B101" s="9" t="s">
        <v>20</v>
      </c>
      <c r="C101" s="15">
        <v>0.97624999999999995</v>
      </c>
    </row>
    <row r="102" spans="2:14" ht="18" customHeight="1">
      <c r="B102" s="9" t="s">
        <v>21</v>
      </c>
      <c r="C102" s="15">
        <v>0.79281299999999999</v>
      </c>
    </row>
    <row r="103" spans="2:14" ht="18" customHeight="1">
      <c r="B103" s="9" t="s">
        <v>22</v>
      </c>
      <c r="C103" s="15">
        <f>1/C100*LN(C102/(C99*C101))+C100/2</f>
        <v>0.32476136656396343</v>
      </c>
    </row>
    <row r="104" spans="2:14" ht="18" customHeight="1">
      <c r="B104" s="9" t="s">
        <v>23</v>
      </c>
      <c r="C104" s="15">
        <f>C103-C100</f>
        <v>0.27467341329800843</v>
      </c>
    </row>
    <row r="105" spans="2:14">
      <c r="B105" s="9" t="s">
        <v>24</v>
      </c>
      <c r="C105" s="9">
        <f>C102*_xlfn.NORM.S.DIST(C103,TRUE)-C101*C99*_xlfn.NORM.S.DIST(C104,TRUE)</f>
        <v>2.2329758388261123E-2</v>
      </c>
    </row>
    <row r="110" spans="2:14">
      <c r="B110" s="1" t="s">
        <v>1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2:14">
      <c r="B111" s="10" t="s">
        <v>26</v>
      </c>
      <c r="C111" s="16"/>
      <c r="D111" s="3"/>
      <c r="E111" s="3"/>
      <c r="F111" s="11"/>
      <c r="G111" s="3"/>
      <c r="H111" s="3"/>
      <c r="I111" s="3"/>
      <c r="J111" s="3"/>
      <c r="K111" s="3"/>
      <c r="L111" s="3"/>
      <c r="M111" s="3"/>
      <c r="N111" s="3"/>
    </row>
    <row r="112" spans="2:14" ht="174.75" customHeight="1">
      <c r="B112" s="21" t="s">
        <v>29</v>
      </c>
      <c r="C112" s="21"/>
      <c r="D112" s="21"/>
      <c r="E112" s="21"/>
      <c r="F112" s="3"/>
      <c r="G112" s="3"/>
      <c r="H112" s="3"/>
      <c r="I112" s="3"/>
      <c r="J112" s="3"/>
      <c r="K112" s="3"/>
      <c r="L112" s="3"/>
      <c r="M112" s="3"/>
      <c r="N112" s="3"/>
    </row>
    <row r="113" spans="2:15">
      <c r="B113" s="17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9"/>
    </row>
    <row r="114" spans="2:1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2:1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19"/>
    </row>
    <row r="116" spans="2:1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2:1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19"/>
    </row>
    <row r="118" spans="2:1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2:1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19"/>
    </row>
    <row r="120" spans="2:1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2:15">
      <c r="O121" s="19"/>
    </row>
  </sheetData>
  <mergeCells count="2">
    <mergeCell ref="B23:E23"/>
    <mergeCell ref="B112:E112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65b3ef4f2db57c8fd06e10d67e29a91c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368f79d5404671231dfb7196e18a5373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4D63D4-77E6-448E-8D3B-1A0957ADCA6D}"/>
</file>

<file path=customXml/itemProps2.xml><?xml version="1.0" encoding="utf-8"?>
<ds:datastoreItem xmlns:ds="http://schemas.openxmlformats.org/officeDocument/2006/customXml" ds:itemID="{D79AC13C-872F-48DD-9B94-A36E1C3DDE44}"/>
</file>

<file path=customXml/itemProps3.xml><?xml version="1.0" encoding="utf-8"?>
<ds:datastoreItem xmlns:ds="http://schemas.openxmlformats.org/officeDocument/2006/customXml" ds:itemID="{C086ECC8-6A6B-44CB-8E65-66E82D7CB679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Dulceak</dc:creator>
  <cp:keywords/>
  <dc:description/>
  <cp:lastModifiedBy>Mark Dulceak</cp:lastModifiedBy>
  <dcterms:created xsi:type="dcterms:W3CDTF">2024-06-08T19:17:17Z</dcterms:created>
  <dcterms:modified xsi:type="dcterms:W3CDTF">2026-01-14T20:47:59Z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0x010100A13D16CE4023BB4BB4110DFC2802C897</vt:lpwstr>
  </property>
</Properties>
</file>