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November 2025 Solutions/GH 101/"/>
    </mc:Choice>
  </mc:AlternateContent>
  <xr:revisionPtr revIDLastSave="1" documentId="8_{731D1AAA-32B4-4EC2-8B3E-4087CABBE637}" xr6:coauthVersionLast="47" xr6:coauthVersionMax="47" xr10:uidLastSave="{D9403DF5-020B-4130-A884-2716BF5CBD76}"/>
  <bookViews>
    <workbookView xWindow="2928" yWindow="3300" windowWidth="17280" windowHeight="8880" activeTab="1" xr2:uid="{C17749C0-581A-49A4-BD29-383E8AE7838C}"/>
  </bookViews>
  <sheets>
    <sheet name="Q3 Lina 2" sheetId="1" r:id="rId1"/>
    <sheet name="Q6" sheetId="2" r:id="rId2"/>
  </sheets>
  <definedNames>
    <definedName name="_xlnm.Print_Area" localSheetId="0">'Q3 Lina 2'!#REF!</definedName>
    <definedName name="_xlnm.Print_Area" localSheetId="1">'Q6'!#REF!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J11" i="2"/>
  <c r="K11" i="2"/>
  <c r="M11" i="2"/>
  <c r="N11" i="2"/>
  <c r="O11" i="2"/>
  <c r="I12" i="2"/>
  <c r="J12" i="2"/>
  <c r="K12" i="2"/>
  <c r="M12" i="2"/>
  <c r="N12" i="2"/>
  <c r="O12" i="2"/>
  <c r="I13" i="2"/>
  <c r="J13" i="2"/>
  <c r="K13" i="2"/>
  <c r="M13" i="2"/>
  <c r="N13" i="2"/>
  <c r="O13" i="2"/>
  <c r="I14" i="2"/>
  <c r="J14" i="2"/>
  <c r="K14" i="2"/>
  <c r="M14" i="2"/>
  <c r="N14" i="2"/>
  <c r="O14" i="2"/>
  <c r="I15" i="2"/>
  <c r="J15" i="2"/>
  <c r="K15" i="2"/>
  <c r="M15" i="2"/>
  <c r="N15" i="2"/>
  <c r="O15" i="2"/>
  <c r="I16" i="2"/>
  <c r="J16" i="2"/>
  <c r="K16" i="2"/>
  <c r="M16" i="2"/>
  <c r="N16" i="2"/>
  <c r="O16" i="2"/>
  <c r="I17" i="2"/>
  <c r="J17" i="2"/>
  <c r="K17" i="2"/>
  <c r="M17" i="2"/>
  <c r="N17" i="2"/>
  <c r="O17" i="2"/>
  <c r="I18" i="2"/>
  <c r="J18" i="2"/>
  <c r="K18" i="2"/>
  <c r="M18" i="2"/>
  <c r="N18" i="2"/>
  <c r="O18" i="2"/>
  <c r="I19" i="2"/>
  <c r="J19" i="2"/>
  <c r="K19" i="2"/>
  <c r="M19" i="2"/>
  <c r="N19" i="2"/>
  <c r="O19" i="2"/>
  <c r="I20" i="2"/>
  <c r="J20" i="2"/>
  <c r="K20" i="2"/>
  <c r="M20" i="2"/>
  <c r="N20" i="2"/>
  <c r="O20" i="2"/>
  <c r="I21" i="2"/>
  <c r="J21" i="2"/>
  <c r="K21" i="2"/>
  <c r="M21" i="2"/>
  <c r="N21" i="2"/>
  <c r="O21" i="2"/>
  <c r="I22" i="2"/>
  <c r="J22" i="2"/>
  <c r="K22" i="2"/>
  <c r="M22" i="2"/>
  <c r="N22" i="2"/>
  <c r="O22" i="2"/>
  <c r="I23" i="2"/>
  <c r="J23" i="2"/>
  <c r="K23" i="2"/>
  <c r="M23" i="2"/>
  <c r="N23" i="2"/>
  <c r="O23" i="2"/>
  <c r="I24" i="2"/>
  <c r="J24" i="2"/>
  <c r="K24" i="2"/>
  <c r="M24" i="2"/>
  <c r="N24" i="2"/>
  <c r="O24" i="2"/>
  <c r="I25" i="2"/>
  <c r="J25" i="2"/>
  <c r="K25" i="2"/>
  <c r="M25" i="2"/>
  <c r="N25" i="2"/>
  <c r="O25" i="2"/>
  <c r="I26" i="2"/>
  <c r="J26" i="2"/>
  <c r="K26" i="2"/>
  <c r="M26" i="2"/>
  <c r="N26" i="2"/>
  <c r="O26" i="2"/>
  <c r="I27" i="2"/>
  <c r="J27" i="2"/>
  <c r="K27" i="2"/>
  <c r="M27" i="2"/>
  <c r="N27" i="2"/>
  <c r="O27" i="2"/>
  <c r="I28" i="2"/>
  <c r="J28" i="2"/>
  <c r="K28" i="2"/>
  <c r="M28" i="2"/>
  <c r="N28" i="2"/>
  <c r="O28" i="2"/>
  <c r="I29" i="2"/>
  <c r="J29" i="2"/>
  <c r="K29" i="2"/>
  <c r="M29" i="2"/>
  <c r="N29" i="2"/>
  <c r="O29" i="2"/>
  <c r="I30" i="2"/>
  <c r="J30" i="2"/>
  <c r="K30" i="2"/>
  <c r="M30" i="2"/>
  <c r="N30" i="2"/>
  <c r="O30" i="2"/>
  <c r="I31" i="2"/>
  <c r="J31" i="2"/>
  <c r="K31" i="2"/>
  <c r="M31" i="2"/>
  <c r="N31" i="2"/>
  <c r="O31" i="2"/>
  <c r="I32" i="2"/>
  <c r="J32" i="2"/>
  <c r="K32" i="2"/>
  <c r="M32" i="2"/>
  <c r="N32" i="2"/>
  <c r="O32" i="2"/>
  <c r="I33" i="2"/>
  <c r="J33" i="2"/>
  <c r="K33" i="2"/>
  <c r="M33" i="2"/>
  <c r="N33" i="2"/>
  <c r="O33" i="2"/>
  <c r="I34" i="2"/>
  <c r="J34" i="2"/>
  <c r="K34" i="2"/>
  <c r="M34" i="2"/>
  <c r="N34" i="2"/>
  <c r="O34" i="2"/>
  <c r="I35" i="2"/>
  <c r="J35" i="2"/>
  <c r="K35" i="2"/>
  <c r="M35" i="2"/>
  <c r="N35" i="2"/>
  <c r="O35" i="2"/>
  <c r="B36" i="2"/>
  <c r="C36" i="2"/>
  <c r="D36" i="2"/>
  <c r="E36" i="2"/>
  <c r="F36" i="2"/>
  <c r="G36" i="2"/>
  <c r="F46" i="2"/>
  <c r="O63" i="2"/>
  <c r="P63" i="2"/>
  <c r="Q63" i="2"/>
  <c r="R63" i="2"/>
  <c r="S63" i="2"/>
  <c r="T63" i="2"/>
  <c r="O64" i="2"/>
  <c r="P64" i="2"/>
  <c r="Z64" i="2" s="1"/>
  <c r="Q64" i="2"/>
  <c r="R64" i="2"/>
  <c r="S64" i="2"/>
  <c r="T64" i="2"/>
  <c r="AL64" i="2"/>
  <c r="AM64" i="2"/>
  <c r="O65" i="2"/>
  <c r="P65" i="2"/>
  <c r="Q65" i="2"/>
  <c r="R65" i="2"/>
  <c r="S65" i="2"/>
  <c r="T65" i="2"/>
  <c r="AB65" i="2" s="1"/>
  <c r="X65" i="2"/>
  <c r="AL65" i="2"/>
  <c r="O66" i="2"/>
  <c r="P66" i="2"/>
  <c r="Q66" i="2"/>
  <c r="R66" i="2"/>
  <c r="S66" i="2"/>
  <c r="AB66" i="2" s="1"/>
  <c r="T66" i="2"/>
  <c r="X66" i="2"/>
  <c r="AL66" i="2"/>
  <c r="AM66" i="2"/>
  <c r="O67" i="2"/>
  <c r="Z67" i="2" s="1"/>
  <c r="P67" i="2"/>
  <c r="Q67" i="2"/>
  <c r="R67" i="2"/>
  <c r="S67" i="2"/>
  <c r="T67" i="2"/>
  <c r="V67" i="2"/>
  <c r="W67" i="2"/>
  <c r="X67" i="2"/>
  <c r="AA67" i="2"/>
  <c r="AB67" i="2"/>
  <c r="AD67" i="2"/>
  <c r="AE67" i="2"/>
  <c r="AL67" i="2"/>
  <c r="AM67" i="2"/>
  <c r="O68" i="2"/>
  <c r="Z68" i="2" s="1"/>
  <c r="P68" i="2"/>
  <c r="Q68" i="2"/>
  <c r="R68" i="2"/>
  <c r="W68" i="2" s="1"/>
  <c r="S68" i="2"/>
  <c r="T68" i="2"/>
  <c r="AL68" i="2"/>
  <c r="AM68" i="2"/>
  <c r="O69" i="2"/>
  <c r="P69" i="2"/>
  <c r="Q69" i="2"/>
  <c r="R69" i="2"/>
  <c r="AA69" i="2" s="1"/>
  <c r="AI69" i="2" s="1"/>
  <c r="S69" i="2"/>
  <c r="T69" i="2"/>
  <c r="V69" i="2"/>
  <c r="Z69" i="2"/>
  <c r="AB69" i="2"/>
  <c r="AD69" i="2"/>
  <c r="AL69" i="2"/>
  <c r="AM69" i="2"/>
  <c r="AP69" i="2"/>
  <c r="O70" i="2"/>
  <c r="P70" i="2"/>
  <c r="Z70" i="2" s="1"/>
  <c r="Q70" i="2"/>
  <c r="R70" i="2"/>
  <c r="S70" i="2"/>
  <c r="T70" i="2"/>
  <c r="AA70" i="2"/>
  <c r="AB70" i="2"/>
  <c r="AL70" i="2"/>
  <c r="AM70" i="2"/>
  <c r="O71" i="2"/>
  <c r="P71" i="2"/>
  <c r="V71" i="2" s="1"/>
  <c r="Q71" i="2"/>
  <c r="R71" i="2"/>
  <c r="S71" i="2"/>
  <c r="T71" i="2"/>
  <c r="W71" i="2"/>
  <c r="X71" i="2"/>
  <c r="Z71" i="2"/>
  <c r="AA71" i="2"/>
  <c r="AB71" i="2"/>
  <c r="AM71" i="2"/>
  <c r="O72" i="2"/>
  <c r="V72" i="2" s="1"/>
  <c r="P72" i="2"/>
  <c r="Q72" i="2"/>
  <c r="R72" i="2"/>
  <c r="S72" i="2"/>
  <c r="T72" i="2"/>
  <c r="W72" i="2"/>
  <c r="X72" i="2"/>
  <c r="Z72" i="2"/>
  <c r="AA72" i="2"/>
  <c r="AB72" i="2"/>
  <c r="AL72" i="2"/>
  <c r="AM72" i="2"/>
  <c r="O73" i="2"/>
  <c r="Z73" i="2" s="1"/>
  <c r="P73" i="2"/>
  <c r="Q73" i="2"/>
  <c r="AA73" i="2" s="1"/>
  <c r="R73" i="2"/>
  <c r="S73" i="2"/>
  <c r="T73" i="2"/>
  <c r="V73" i="2"/>
  <c r="X73" i="2"/>
  <c r="AL73" i="2"/>
  <c r="AM73" i="2"/>
  <c r="O74" i="2"/>
  <c r="P74" i="2"/>
  <c r="Q74" i="2"/>
  <c r="R74" i="2"/>
  <c r="S74" i="2"/>
  <c r="T74" i="2"/>
  <c r="W74" i="2"/>
  <c r="X74" i="2"/>
  <c r="AA74" i="2"/>
  <c r="AB74" i="2"/>
  <c r="AL74" i="2"/>
  <c r="AM74" i="2"/>
  <c r="O75" i="2"/>
  <c r="Z75" i="2" s="1"/>
  <c r="P75" i="2"/>
  <c r="Q75" i="2"/>
  <c r="R75" i="2"/>
  <c r="S75" i="2"/>
  <c r="T75" i="2"/>
  <c r="V75" i="2"/>
  <c r="AD75" i="2" s="1"/>
  <c r="W75" i="2"/>
  <c r="AB75" i="2"/>
  <c r="AL75" i="2"/>
  <c r="AM75" i="2"/>
  <c r="O76" i="2"/>
  <c r="P76" i="2"/>
  <c r="Q76" i="2"/>
  <c r="R76" i="2"/>
  <c r="AA76" i="2" s="1"/>
  <c r="S76" i="2"/>
  <c r="T76" i="2"/>
  <c r="V76" i="2"/>
  <c r="AD76" i="2" s="1"/>
  <c r="X76" i="2"/>
  <c r="Z76" i="2"/>
  <c r="AL76" i="2"/>
  <c r="AP76" i="2"/>
  <c r="O77" i="2"/>
  <c r="P77" i="2"/>
  <c r="Q77" i="2"/>
  <c r="R77" i="2"/>
  <c r="S77" i="2"/>
  <c r="T77" i="2"/>
  <c r="AL77" i="2"/>
  <c r="AM77" i="2"/>
  <c r="O78" i="2"/>
  <c r="P78" i="2"/>
  <c r="Q78" i="2"/>
  <c r="W78" i="2" s="1"/>
  <c r="R78" i="2"/>
  <c r="S78" i="2"/>
  <c r="T78" i="2"/>
  <c r="X78" i="2"/>
  <c r="AB78" i="2"/>
  <c r="AL78" i="2"/>
  <c r="AM78" i="2"/>
  <c r="O79" i="2"/>
  <c r="V79" i="2" s="1"/>
  <c r="P79" i="2"/>
  <c r="Q79" i="2"/>
  <c r="R79" i="2"/>
  <c r="S79" i="2"/>
  <c r="T79" i="2"/>
  <c r="W79" i="2"/>
  <c r="X79" i="2"/>
  <c r="Z79" i="2"/>
  <c r="AA79" i="2"/>
  <c r="AB79" i="2"/>
  <c r="AD79" i="2"/>
  <c r="AE79" i="2"/>
  <c r="O80" i="2"/>
  <c r="Z80" i="2" s="1"/>
  <c r="P80" i="2"/>
  <c r="Q80" i="2"/>
  <c r="AA80" i="2" s="1"/>
  <c r="R80" i="2"/>
  <c r="S80" i="2"/>
  <c r="T80" i="2"/>
  <c r="V80" i="2"/>
  <c r="AD80" i="2" s="1"/>
  <c r="AL80" i="2"/>
  <c r="AM80" i="2"/>
  <c r="O81" i="2"/>
  <c r="P81" i="2"/>
  <c r="Q81" i="2"/>
  <c r="R81" i="2"/>
  <c r="S81" i="2"/>
  <c r="T81" i="2"/>
  <c r="W81" i="2"/>
  <c r="X81" i="2"/>
  <c r="AA81" i="2"/>
  <c r="AB81" i="2"/>
  <c r="AL81" i="2"/>
  <c r="AM81" i="2"/>
  <c r="O82" i="2"/>
  <c r="P82" i="2"/>
  <c r="Q82" i="2"/>
  <c r="R82" i="2"/>
  <c r="S82" i="2"/>
  <c r="X82" i="2" s="1"/>
  <c r="T82" i="2"/>
  <c r="V82" i="2"/>
  <c r="W82" i="2"/>
  <c r="AM82" i="2"/>
  <c r="O83" i="2"/>
  <c r="P83" i="2"/>
  <c r="Q83" i="2"/>
  <c r="R83" i="2"/>
  <c r="S83" i="2"/>
  <c r="T83" i="2"/>
  <c r="V83" i="2"/>
  <c r="Z83" i="2"/>
  <c r="AD83" i="2"/>
  <c r="AL83" i="2"/>
  <c r="AM83" i="2"/>
  <c r="AP83" i="2"/>
  <c r="O84" i="2"/>
  <c r="P84" i="2"/>
  <c r="Q84" i="2"/>
  <c r="W84" i="2" s="1"/>
  <c r="R84" i="2"/>
  <c r="S84" i="2"/>
  <c r="T84" i="2"/>
  <c r="AA84" i="2"/>
  <c r="AB84" i="2"/>
  <c r="AL84" i="2"/>
  <c r="AM84" i="2"/>
  <c r="O85" i="2"/>
  <c r="P85" i="2"/>
  <c r="Q85" i="2"/>
  <c r="R85" i="2"/>
  <c r="S85" i="2"/>
  <c r="T85" i="2"/>
  <c r="V85" i="2"/>
  <c r="W85" i="2"/>
  <c r="X85" i="2"/>
  <c r="Z85" i="2"/>
  <c r="AA85" i="2"/>
  <c r="AB85" i="2"/>
  <c r="AL85" i="2"/>
  <c r="AM85" i="2"/>
  <c r="O86" i="2"/>
  <c r="P86" i="2"/>
  <c r="Q86" i="2"/>
  <c r="R86" i="2"/>
  <c r="S86" i="2"/>
  <c r="T86" i="2"/>
  <c r="X86" i="2"/>
  <c r="AB86" i="2"/>
  <c r="AL86" i="2"/>
  <c r="AM86" i="2"/>
  <c r="O87" i="2"/>
  <c r="P87" i="2"/>
  <c r="Q87" i="2"/>
  <c r="AA87" i="2" s="1"/>
  <c r="R87" i="2"/>
  <c r="S87" i="2"/>
  <c r="T87" i="2"/>
  <c r="W87" i="2"/>
  <c r="X87" i="2"/>
  <c r="B88" i="2"/>
  <c r="C88" i="2"/>
  <c r="D88" i="2"/>
  <c r="E88" i="2"/>
  <c r="F88" i="2"/>
  <c r="G88" i="2"/>
  <c r="J88" i="2"/>
  <c r="K88" i="2"/>
  <c r="E46" i="2" s="1"/>
  <c r="L88" i="2"/>
  <c r="AH88" i="2"/>
  <c r="D47" i="2" s="1"/>
  <c r="AN88" i="2"/>
  <c r="F48" i="2" s="1"/>
  <c r="AE75" i="2" l="1"/>
  <c r="AQ75" i="2"/>
  <c r="AP75" i="2"/>
  <c r="AQ80" i="2"/>
  <c r="V65" i="2"/>
  <c r="AD65" i="2" s="1"/>
  <c r="AP65" i="2" s="1"/>
  <c r="Z65" i="2"/>
  <c r="W83" i="2"/>
  <c r="AA83" i="2"/>
  <c r="AI83" i="2" s="1"/>
  <c r="AA66" i="2"/>
  <c r="W66" i="2"/>
  <c r="Z63" i="2"/>
  <c r="P88" i="2"/>
  <c r="V87" i="2"/>
  <c r="AD87" i="2" s="1"/>
  <c r="V86" i="2"/>
  <c r="Z86" i="2"/>
  <c r="W69" i="2"/>
  <c r="AE69" i="2" s="1"/>
  <c r="AQ69" i="2" s="1"/>
  <c r="V63" i="2"/>
  <c r="V84" i="2"/>
  <c r="AD84" i="2" s="1"/>
  <c r="Z84" i="2"/>
  <c r="AI80" i="2"/>
  <c r="V78" i="2"/>
  <c r="Z78" i="2"/>
  <c r="V70" i="2"/>
  <c r="AD70" i="2" s="1"/>
  <c r="V66" i="2"/>
  <c r="Z66" i="2"/>
  <c r="AP64" i="2"/>
  <c r="AA86" i="2"/>
  <c r="AB83" i="2"/>
  <c r="X83" i="2"/>
  <c r="V77" i="2"/>
  <c r="Z77" i="2"/>
  <c r="AA68" i="2"/>
  <c r="W63" i="2"/>
  <c r="AA63" i="2"/>
  <c r="Q88" i="2"/>
  <c r="AB80" i="2"/>
  <c r="AJ80" i="2" s="1"/>
  <c r="Z74" i="2"/>
  <c r="V74" i="2"/>
  <c r="AD74" i="2" s="1"/>
  <c r="I36" i="2"/>
  <c r="O36" i="2"/>
  <c r="O37" i="2" s="1"/>
  <c r="J36" i="2"/>
  <c r="J37" i="2" s="1"/>
  <c r="O88" i="2"/>
  <c r="AI67" i="2"/>
  <c r="AF67" i="2" s="1"/>
  <c r="AR67" i="2" s="1"/>
  <c r="AP67" i="2"/>
  <c r="AQ67" i="2"/>
  <c r="AJ79" i="2"/>
  <c r="AL79" i="2"/>
  <c r="AM79" i="2" s="1"/>
  <c r="W64" i="2"/>
  <c r="AA64" i="2"/>
  <c r="AI64" i="2" s="1"/>
  <c r="Z87" i="2"/>
  <c r="AP80" i="2"/>
  <c r="AB76" i="2"/>
  <c r="W73" i="2"/>
  <c r="AE85" i="2"/>
  <c r="AB82" i="2"/>
  <c r="AI76" i="2"/>
  <c r="AD73" i="2"/>
  <c r="AI73" i="2" s="1"/>
  <c r="V64" i="2"/>
  <c r="AD64" i="2" s="1"/>
  <c r="AD85" i="2"/>
  <c r="AA78" i="2"/>
  <c r="R88" i="2"/>
  <c r="AJ75" i="2"/>
  <c r="V81" i="2"/>
  <c r="Z81" i="2"/>
  <c r="X64" i="2"/>
  <c r="AB64" i="2"/>
  <c r="AJ67" i="2"/>
  <c r="AI79" i="2"/>
  <c r="AF79" i="2" s="1"/>
  <c r="W86" i="2"/>
  <c r="X77" i="2"/>
  <c r="AB77" i="2"/>
  <c r="W76" i="2"/>
  <c r="AE76" i="2" s="1"/>
  <c r="AF76" i="2" s="1"/>
  <c r="V68" i="2"/>
  <c r="AD68" i="2" s="1"/>
  <c r="X80" i="2"/>
  <c r="AF80" i="2" s="1"/>
  <c r="AB73" i="2"/>
  <c r="T88" i="2"/>
  <c r="W80" i="2"/>
  <c r="AE80" i="2" s="1"/>
  <c r="AR80" i="2" s="1"/>
  <c r="W77" i="2"/>
  <c r="AA77" i="2"/>
  <c r="X68" i="2"/>
  <c r="AB68" i="2"/>
  <c r="W65" i="2"/>
  <c r="AA65" i="2"/>
  <c r="X63" i="2"/>
  <c r="AB63" i="2"/>
  <c r="S88" i="2"/>
  <c r="X75" i="2"/>
  <c r="AF75" i="2" s="1"/>
  <c r="AR75" i="2" s="1"/>
  <c r="AA75" i="2"/>
  <c r="AI75" i="2" s="1"/>
  <c r="X84" i="2"/>
  <c r="Z82" i="2"/>
  <c r="AD82" i="2" s="1"/>
  <c r="AL82" i="2" s="1"/>
  <c r="M36" i="2"/>
  <c r="AB87" i="2"/>
  <c r="AP72" i="2"/>
  <c r="X70" i="2"/>
  <c r="N36" i="2"/>
  <c r="N37" i="2" s="1"/>
  <c r="K36" i="2"/>
  <c r="K37" i="2" s="1"/>
  <c r="AA82" i="2"/>
  <c r="D46" i="2"/>
  <c r="AD72" i="2"/>
  <c r="AD71" i="2"/>
  <c r="AE71" i="2" s="1"/>
  <c r="W70" i="2"/>
  <c r="AE70" i="2" s="1"/>
  <c r="X69" i="2"/>
  <c r="H20" i="1"/>
  <c r="H21" i="1"/>
  <c r="F21" i="1"/>
  <c r="F20" i="1"/>
  <c r="AF85" i="2" l="1"/>
  <c r="AR85" i="2" s="1"/>
  <c r="AE87" i="2"/>
  <c r="AF87" i="2" s="1"/>
  <c r="AI87" i="2"/>
  <c r="AL87" i="2"/>
  <c r="AF69" i="2"/>
  <c r="AR69" i="2" s="1"/>
  <c r="AJ68" i="2"/>
  <c r="AP82" i="2"/>
  <c r="AP70" i="2"/>
  <c r="AI70" i="2"/>
  <c r="AJ70" i="2"/>
  <c r="AQ70" i="2"/>
  <c r="AE64" i="2"/>
  <c r="AQ64" i="2" s="1"/>
  <c r="AP85" i="2"/>
  <c r="AM76" i="2"/>
  <c r="AI63" i="2"/>
  <c r="AA88" i="2"/>
  <c r="E45" i="2" s="1"/>
  <c r="AD78" i="2"/>
  <c r="AJ64" i="2"/>
  <c r="AE83" i="2"/>
  <c r="AE84" i="2"/>
  <c r="AQ84" i="2" s="1"/>
  <c r="AI84" i="2"/>
  <c r="AJ84" i="2"/>
  <c r="AP68" i="2"/>
  <c r="V88" i="2"/>
  <c r="AD63" i="2"/>
  <c r="AJ77" i="2"/>
  <c r="X88" i="2"/>
  <c r="AE73" i="2"/>
  <c r="AJ73" i="2" s="1"/>
  <c r="AP79" i="2"/>
  <c r="AQ79" i="2"/>
  <c r="AR79" i="2"/>
  <c r="AP84" i="2"/>
  <c r="AJ76" i="2"/>
  <c r="AJ85" i="2"/>
  <c r="AD86" i="2"/>
  <c r="AE65" i="2"/>
  <c r="AJ65" i="2" s="1"/>
  <c r="AE86" i="2"/>
  <c r="I37" i="2"/>
  <c r="K38" i="2"/>
  <c r="M37" i="2"/>
  <c r="O38" i="2"/>
  <c r="AE74" i="2"/>
  <c r="AJ74" i="2" s="1"/>
  <c r="AP74" i="2"/>
  <c r="AI74" i="2"/>
  <c r="AF74" i="2" s="1"/>
  <c r="AF68" i="2"/>
  <c r="AR68" i="2" s="1"/>
  <c r="AD66" i="2"/>
  <c r="AE66" i="2" s="1"/>
  <c r="Z88" i="2"/>
  <c r="D45" i="2" s="1"/>
  <c r="AI71" i="2"/>
  <c r="AF71" i="2" s="1"/>
  <c r="AJ71" i="2"/>
  <c r="AL71" i="2"/>
  <c r="AI77" i="2"/>
  <c r="AI78" i="2"/>
  <c r="AE72" i="2"/>
  <c r="AE77" i="2"/>
  <c r="AF77" i="2" s="1"/>
  <c r="AI85" i="2"/>
  <c r="AQ85" i="2" s="1"/>
  <c r="AJ69" i="2"/>
  <c r="AI72" i="2"/>
  <c r="AF72" i="2" s="1"/>
  <c r="W88" i="2"/>
  <c r="AI68" i="2"/>
  <c r="AQ68" i="2" s="1"/>
  <c r="AI82" i="2"/>
  <c r="AE82" i="2"/>
  <c r="AF82" i="2" s="1"/>
  <c r="AP73" i="2"/>
  <c r="AQ73" i="2"/>
  <c r="AM65" i="2"/>
  <c r="AF65" i="2"/>
  <c r="AD81" i="2"/>
  <c r="AD77" i="2"/>
  <c r="AE68" i="2"/>
  <c r="AF83" i="2"/>
  <c r="AF70" i="2"/>
  <c r="AR70" i="2" s="1"/>
  <c r="AB88" i="2"/>
  <c r="F45" i="2" s="1"/>
  <c r="AJ83" i="2"/>
  <c r="AI65" i="2"/>
  <c r="E12" i="1"/>
  <c r="E14" i="1" s="1"/>
  <c r="C22" i="1"/>
  <c r="F33" i="1"/>
  <c r="F10" i="1"/>
  <c r="F7" i="1"/>
  <c r="F8" i="1"/>
  <c r="F11" i="1"/>
  <c r="H22" i="1"/>
  <c r="D12" i="1"/>
  <c r="D14" i="1" s="1"/>
  <c r="F9" i="1"/>
  <c r="F34" i="1"/>
  <c r="AP71" i="2" l="1"/>
  <c r="AQ71" i="2"/>
  <c r="AR71" i="2"/>
  <c r="AR65" i="2"/>
  <c r="AQ65" i="2"/>
  <c r="AL63" i="2"/>
  <c r="AD88" i="2"/>
  <c r="AP87" i="2"/>
  <c r="AQ87" i="2"/>
  <c r="AR87" i="2"/>
  <c r="AF86" i="2"/>
  <c r="AR86" i="2" s="1"/>
  <c r="AJ86" i="2"/>
  <c r="AP86" i="2"/>
  <c r="AI66" i="2"/>
  <c r="AQ66" i="2" s="1"/>
  <c r="AM87" i="2"/>
  <c r="AF73" i="2"/>
  <c r="AR73" i="2" s="1"/>
  <c r="AQ72" i="2"/>
  <c r="AI86" i="2"/>
  <c r="AQ86" i="2" s="1"/>
  <c r="AJ87" i="2"/>
  <c r="AJ82" i="2"/>
  <c r="AF64" i="2"/>
  <c r="AR64" i="2" s="1"/>
  <c r="AJ72" i="2"/>
  <c r="AR72" i="2" s="1"/>
  <c r="AR74" i="2"/>
  <c r="AP77" i="2"/>
  <c r="AQ77" i="2"/>
  <c r="AR77" i="2"/>
  <c r="AQ74" i="2"/>
  <c r="AQ83" i="2"/>
  <c r="AR83" i="2"/>
  <c r="AF84" i="2"/>
  <c r="AR84" i="2" s="1"/>
  <c r="AQ76" i="2"/>
  <c r="AR76" i="2"/>
  <c r="AP66" i="2"/>
  <c r="AJ66" i="2"/>
  <c r="AP81" i="2"/>
  <c r="AE81" i="2"/>
  <c r="AQ81" i="2" s="1"/>
  <c r="AI81" i="2"/>
  <c r="AF81" i="2" s="1"/>
  <c r="AJ81" i="2"/>
  <c r="AE63" i="2"/>
  <c r="AR82" i="2"/>
  <c r="AJ78" i="2"/>
  <c r="AE78" i="2"/>
  <c r="AQ78" i="2" s="1"/>
  <c r="AP78" i="2"/>
  <c r="AF78" i="2"/>
  <c r="AR78" i="2" s="1"/>
  <c r="AQ82" i="2"/>
  <c r="D21" i="1"/>
  <c r="G21" i="1" s="1"/>
  <c r="I21" i="1" s="1"/>
  <c r="J21" i="1" s="1"/>
  <c r="L21" i="1" s="1"/>
  <c r="F12" i="1"/>
  <c r="C12" i="1"/>
  <c r="D20" i="1"/>
  <c r="G20" i="1" s="1"/>
  <c r="I20" i="1" s="1"/>
  <c r="AE88" i="2" l="1"/>
  <c r="AF63" i="2"/>
  <c r="AM63" i="2"/>
  <c r="AM88" i="2" s="1"/>
  <c r="E48" i="2" s="1"/>
  <c r="AQ63" i="2"/>
  <c r="AQ88" i="2" s="1"/>
  <c r="E51" i="2" s="1"/>
  <c r="E52" i="2" s="1"/>
  <c r="AL88" i="2"/>
  <c r="D48" i="2" s="1"/>
  <c r="D49" i="2" s="1"/>
  <c r="D50" i="2" s="1"/>
  <c r="AP63" i="2"/>
  <c r="AP88" i="2" s="1"/>
  <c r="D51" i="2" s="1"/>
  <c r="D52" i="2" s="1"/>
  <c r="AR81" i="2"/>
  <c r="AJ63" i="2"/>
  <c r="AJ88" i="2" s="1"/>
  <c r="F47" i="2" s="1"/>
  <c r="F49" i="2" s="1"/>
  <c r="F50" i="2" s="1"/>
  <c r="AI88" i="2"/>
  <c r="E47" i="2" s="1"/>
  <c r="E49" i="2" s="1"/>
  <c r="E50" i="2" s="1"/>
  <c r="AF66" i="2"/>
  <c r="AR66" i="2" s="1"/>
  <c r="D22" i="1"/>
  <c r="AR63" i="2" l="1"/>
  <c r="AR88" i="2" s="1"/>
  <c r="F51" i="2" s="1"/>
  <c r="F52" i="2" s="1"/>
  <c r="AF88" i="2"/>
  <c r="J20" i="1"/>
  <c r="L20" i="1" s="1"/>
  <c r="I22" i="1"/>
  <c r="J22" i="1" s="1"/>
  <c r="L22" i="1" s="1"/>
  <c r="G33" i="1" l="1"/>
  <c r="G34" i="1"/>
  <c r="I34" i="1" l="1"/>
  <c r="I33" i="1"/>
</calcChain>
</file>

<file path=xl/sharedStrings.xml><?xml version="1.0" encoding="utf-8"?>
<sst xmlns="http://schemas.openxmlformats.org/spreadsheetml/2006/main" count="159" uniqueCount="77">
  <si>
    <t>Question 3</t>
  </si>
  <si>
    <t>Total</t>
  </si>
  <si>
    <t>Plan A</t>
  </si>
  <si>
    <t>Plan B</t>
  </si>
  <si>
    <t>Risk Group</t>
  </si>
  <si>
    <t>Relative Health Status (Morbidity)</t>
  </si>
  <si>
    <t># of Employees - Plan A</t>
  </si>
  <si>
    <t># of Employees - Plan B</t>
  </si>
  <si>
    <t>Part B SOLUTION</t>
  </si>
  <si>
    <t>Total # of Employees</t>
  </si>
  <si>
    <t>Relative Health Risk</t>
  </si>
  <si>
    <t>Year 1 Insurer Costs</t>
  </si>
  <si>
    <t># of Employees</t>
  </si>
  <si>
    <t>Monthly Insurer Premium</t>
  </si>
  <si>
    <t>Risk Premium @ 90% Loss ratio</t>
  </si>
  <si>
    <t>Monthly Insurer Costs</t>
  </si>
  <si>
    <t>Monthly Total Insurer Premium</t>
  </si>
  <si>
    <t>Monthly Total Insurer Costs</t>
  </si>
  <si>
    <t>Actual Loss Ratio</t>
  </si>
  <si>
    <t>Target Loss Ratio</t>
  </si>
  <si>
    <t>A/E</t>
  </si>
  <si>
    <t>Part C SOLUTION</t>
  </si>
  <si>
    <r>
      <t xml:space="preserve">ABC will require an overall rate increase of </t>
    </r>
    <r>
      <rPr>
        <b/>
        <u/>
        <sz val="12"/>
        <color theme="1"/>
        <rFont val="Times New Roman"/>
        <family val="1"/>
      </rPr>
      <t>8.4%</t>
    </r>
    <r>
      <rPr>
        <sz val="12"/>
        <color theme="1"/>
        <rFont val="Times New Roman"/>
        <family val="1"/>
      </rPr>
      <t xml:space="preserve"> to achieve an expected MLR of 90%.</t>
    </r>
  </si>
  <si>
    <t>Year 1</t>
  </si>
  <si>
    <t>Year 2</t>
  </si>
  <si>
    <t>Equal Plan A &amp; Plan B rate increase</t>
  </si>
  <si>
    <t>XYZ Contribution remains at $400.</t>
  </si>
  <si>
    <t>Monthly Employer Contribution</t>
  </si>
  <si>
    <t>Monthly Employee Contribution</t>
  </si>
  <si>
    <t>By applying the required rate increase equally  for both Plan A and Plan B, and  without an increase in XYZ contribution, there will be rate spiraling due to the larger increases in employee contributions for Plan B.</t>
  </si>
  <si>
    <t xml:space="preserve">For example, Risk Group 2 employees who were in Plan B will move to Plan A at a higher frequency, increasing the average morbidity risk of Plan B and resulting in both Plans being inadequately priced. </t>
  </si>
  <si>
    <t>Part D SOLUTION</t>
  </si>
  <si>
    <t>To combat the increase in ABC's relative costs or spiraling, ABC could</t>
  </si>
  <si>
    <t>1. build in further margin in Year 2 which is limited as the further increases will exacerbate the rate spiral</t>
  </si>
  <si>
    <t>2. implement cost saving plan provisions.</t>
  </si>
  <si>
    <t>3. reduce plan differences such as reducing Plan B benefits and and Plan B premium rate.  This will reduce ABC's relative costs.  Reducing Plan B benefits rates and premium rates will reduce employee contribution and possibly increase lower risk groups enrolment in Plan B.</t>
  </si>
  <si>
    <t>4. request a moderate XYZ's contribution increase that will limit the employee contribution increase and mitigate lower risk employees movement.</t>
  </si>
  <si>
    <t>(1 Exam Point/4 Grading Points)</t>
  </si>
  <si>
    <t># of Claimants</t>
  </si>
  <si>
    <t>Claims</t>
  </si>
  <si>
    <t>Net Premium</t>
  </si>
  <si>
    <t>Group</t>
  </si>
  <si>
    <t xml:space="preserve"> ($000)</t>
  </si>
  <si>
    <t>20X3</t>
  </si>
  <si>
    <t>20X2</t>
  </si>
  <si>
    <t>20X1</t>
  </si>
  <si>
    <t>Fund Max Limit ($000)</t>
  </si>
  <si>
    <t xml:space="preserve">Pool claims attachment= </t>
  </si>
  <si>
    <t>Termination Deduction</t>
  </si>
  <si>
    <t>Claims Deduction</t>
  </si>
  <si>
    <t>% retained =</t>
  </si>
  <si>
    <t xml:space="preserve">with Risk Charge/Margin = </t>
  </si>
  <si>
    <t>of Net Premium</t>
  </si>
  <si>
    <t xml:space="preserve">Pool charges = </t>
  </si>
  <si>
    <t xml:space="preserve">Premium Stabilization Reserve EOY </t>
  </si>
  <si>
    <t>Premium Stabilization Reserve</t>
  </si>
  <si>
    <t>Premium Stabilization Reserve Addition</t>
  </si>
  <si>
    <t>P/L</t>
  </si>
  <si>
    <t>P/L before Experience Refund</t>
  </si>
  <si>
    <t>Adjusted for Specific Stop Loss</t>
  </si>
  <si>
    <t>Annual claims by claimant with at least $1M in claims</t>
  </si>
  <si>
    <t>Original Premium &amp; Claims</t>
  </si>
  <si>
    <t>Reserve Balance as a % of Original Premium</t>
  </si>
  <si>
    <t>Reserve Balance to absolve future losses</t>
  </si>
  <si>
    <t>Gain/Loss % of Original Premium</t>
  </si>
  <si>
    <t>Reserve Retention due to Policy Termination</t>
  </si>
  <si>
    <t>Deficit absorbed by Reserve</t>
  </si>
  <si>
    <t>Gain/Loss from Pooling</t>
  </si>
  <si>
    <t>Gain/Loss after Experience Refund</t>
  </si>
  <si>
    <t>Summary</t>
  </si>
  <si>
    <t>(3 Exam Points)</t>
  </si>
  <si>
    <t>20X1-20X3</t>
  </si>
  <si>
    <t>% of premium</t>
  </si>
  <si>
    <t>P/L Under Modified S&amp;M's Proposal</t>
  </si>
  <si>
    <t>P/L Under Prospective Rating</t>
  </si>
  <si>
    <t xml:space="preserve">Risk Charge/Margin = </t>
  </si>
  <si>
    <t>Question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</si>
</sst>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"/>
    <numFmt numFmtId="167" formatCode="&quot;$&quot;#,##0.00"/>
    <numFmt numFmtId="168" formatCode="&quot;$&quot;#,##0.0"/>
    <numFmt numFmtId="169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/>
    <xf numFmtId="0" fontId="3" fillId="0" borderId="4" xfId="0" applyFont="1" applyBorder="1" applyAlignment="1">
      <alignment horizontal="center"/>
    </xf>
    <xf numFmtId="9" fontId="3" fillId="0" borderId="4" xfId="0" applyNumberFormat="1" applyFont="1" applyBorder="1"/>
    <xf numFmtId="0" fontId="3" fillId="0" borderId="4" xfId="0" applyFont="1" applyBorder="1"/>
    <xf numFmtId="9" fontId="3" fillId="0" borderId="0" xfId="2" applyFont="1" applyFill="1"/>
    <xf numFmtId="0" fontId="3" fillId="0" borderId="0" xfId="0" applyFont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165" fontId="3" fillId="0" borderId="0" xfId="1" applyNumberFormat="1" applyFont="1" applyFill="1"/>
    <xf numFmtId="166" fontId="3" fillId="0" borderId="0" xfId="0" applyNumberFormat="1" applyFont="1"/>
    <xf numFmtId="167" fontId="3" fillId="0" borderId="0" xfId="0" applyNumberFormat="1" applyFont="1"/>
    <xf numFmtId="0" fontId="2" fillId="0" borderId="0" xfId="0" applyFont="1" applyAlignment="1">
      <alignment horizontal="left"/>
    </xf>
    <xf numFmtId="168" fontId="3" fillId="0" borderId="0" xfId="0" applyNumberFormat="1" applyFont="1"/>
    <xf numFmtId="164" fontId="3" fillId="0" borderId="0" xfId="0" applyNumberFormat="1" applyFont="1"/>
    <xf numFmtId="10" fontId="3" fillId="0" borderId="0" xfId="2" applyNumberFormat="1" applyFont="1" applyFill="1"/>
    <xf numFmtId="169" fontId="3" fillId="0" borderId="0" xfId="0" applyNumberFormat="1" applyFont="1"/>
    <xf numFmtId="165" fontId="3" fillId="0" borderId="4" xfId="1" applyNumberFormat="1" applyFont="1" applyFill="1" applyBorder="1"/>
    <xf numFmtId="164" fontId="3" fillId="0" borderId="4" xfId="0" applyNumberFormat="1" applyFont="1" applyBorder="1"/>
    <xf numFmtId="166" fontId="3" fillId="0" borderId="4" xfId="0" applyNumberFormat="1" applyFont="1" applyBorder="1"/>
    <xf numFmtId="168" fontId="3" fillId="0" borderId="4" xfId="0" applyNumberFormat="1" applyFont="1" applyBorder="1"/>
    <xf numFmtId="10" fontId="3" fillId="0" borderId="4" xfId="2" applyNumberFormat="1" applyFont="1" applyFill="1" applyBorder="1"/>
    <xf numFmtId="169" fontId="3" fillId="0" borderId="4" xfId="0" applyNumberFormat="1" applyFont="1" applyBorder="1"/>
    <xf numFmtId="165" fontId="3" fillId="0" borderId="0" xfId="2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 indent="1"/>
    </xf>
    <xf numFmtId="0" fontId="3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5" fontId="3" fillId="0" borderId="0" xfId="0" applyNumberFormat="1" applyFont="1"/>
    <xf numFmtId="0" fontId="3" fillId="0" borderId="0" xfId="0" applyFont="1" applyAlignment="1">
      <alignment horizontal="right" indent="1"/>
    </xf>
    <xf numFmtId="165" fontId="3" fillId="0" borderId="4" xfId="0" applyNumberFormat="1" applyFont="1" applyBorder="1"/>
    <xf numFmtId="43" fontId="3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6" fontId="3" fillId="0" borderId="0" xfId="0" quotePrefix="1" applyNumberFormat="1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 vertical="top"/>
    </xf>
    <xf numFmtId="164" fontId="3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617B7-7ADF-44E7-AC86-6D0771907F30}">
  <sheetPr>
    <pageSetUpPr fitToPage="1"/>
  </sheetPr>
  <dimension ref="A1:L46"/>
  <sheetViews>
    <sheetView topLeftCell="A31" zoomScaleNormal="100" workbookViewId="0">
      <selection activeCell="B45" sqref="B45:K45"/>
    </sheetView>
  </sheetViews>
  <sheetFormatPr defaultColWidth="9.109375" defaultRowHeight="15.6" x14ac:dyDescent="0.3"/>
  <cols>
    <col min="1" max="1" width="9.109375" style="2"/>
    <col min="2" max="13" width="15.5546875" style="2" customWidth="1"/>
    <col min="14" max="14" width="14.109375" style="2" bestFit="1" customWidth="1"/>
    <col min="15" max="16" width="14.109375" style="2" customWidth="1"/>
    <col min="17" max="17" width="8.6640625" style="2" customWidth="1"/>
    <col min="18" max="16384" width="9.109375" style="2"/>
  </cols>
  <sheetData>
    <row r="1" spans="1:7" x14ac:dyDescent="0.3">
      <c r="A1" s="1" t="s">
        <v>0</v>
      </c>
    </row>
    <row r="3" spans="1:7" x14ac:dyDescent="0.3">
      <c r="A3" s="3" t="s">
        <v>8</v>
      </c>
    </row>
    <row r="4" spans="1:7" x14ac:dyDescent="0.3">
      <c r="A4" s="4"/>
    </row>
    <row r="6" spans="1:7" x14ac:dyDescent="0.3">
      <c r="B6" s="5" t="s">
        <v>4</v>
      </c>
      <c r="C6" s="6" t="s">
        <v>5</v>
      </c>
      <c r="D6" s="6" t="s">
        <v>6</v>
      </c>
      <c r="E6" s="6" t="s">
        <v>7</v>
      </c>
      <c r="F6" s="6" t="s">
        <v>9</v>
      </c>
    </row>
    <row r="7" spans="1:7" x14ac:dyDescent="0.3">
      <c r="B7" s="5">
        <v>1</v>
      </c>
      <c r="C7" s="7">
        <v>0.5</v>
      </c>
      <c r="D7" s="2">
        <v>35</v>
      </c>
      <c r="E7" s="2">
        <v>0</v>
      </c>
      <c r="F7" s="2">
        <f>E7+D7</f>
        <v>35</v>
      </c>
    </row>
    <row r="8" spans="1:7" x14ac:dyDescent="0.3">
      <c r="B8" s="5">
        <v>2</v>
      </c>
      <c r="C8" s="7">
        <v>0.6</v>
      </c>
      <c r="D8" s="2">
        <v>10</v>
      </c>
      <c r="E8" s="2">
        <v>15</v>
      </c>
      <c r="F8" s="2">
        <f>E8+D8</f>
        <v>25</v>
      </c>
    </row>
    <row r="9" spans="1:7" x14ac:dyDescent="0.3">
      <c r="B9" s="5">
        <v>3</v>
      </c>
      <c r="C9" s="7">
        <v>1.1000000000000001</v>
      </c>
      <c r="D9" s="2">
        <v>5</v>
      </c>
      <c r="E9" s="2">
        <v>5</v>
      </c>
      <c r="F9" s="2">
        <f>E9+D9</f>
        <v>10</v>
      </c>
    </row>
    <row r="10" spans="1:7" x14ac:dyDescent="0.3">
      <c r="B10" s="5">
        <v>4</v>
      </c>
      <c r="C10" s="7">
        <v>1.2</v>
      </c>
      <c r="D10" s="2">
        <v>0</v>
      </c>
      <c r="E10" s="2">
        <v>20</v>
      </c>
      <c r="F10" s="2">
        <f>E10+D10</f>
        <v>20</v>
      </c>
    </row>
    <row r="11" spans="1:7" x14ac:dyDescent="0.3">
      <c r="B11" s="8">
        <v>5</v>
      </c>
      <c r="C11" s="9">
        <v>3.25</v>
      </c>
      <c r="D11" s="10">
        <v>0</v>
      </c>
      <c r="E11" s="10">
        <v>10</v>
      </c>
      <c r="F11" s="10">
        <f>E11+D11</f>
        <v>10</v>
      </c>
    </row>
    <row r="12" spans="1:7" x14ac:dyDescent="0.3">
      <c r="B12" s="5" t="s">
        <v>1</v>
      </c>
      <c r="C12" s="11">
        <f>SUMPRODUCT(F7:F11,C7:C11)/F12</f>
        <v>1</v>
      </c>
      <c r="D12" s="2">
        <f>SUM(D7:D11)</f>
        <v>50</v>
      </c>
      <c r="E12" s="2">
        <f>SUM(E7:E11)</f>
        <v>50</v>
      </c>
      <c r="F12" s="2">
        <f>SUM(F7:F11)</f>
        <v>100</v>
      </c>
    </row>
    <row r="13" spans="1:7" x14ac:dyDescent="0.3">
      <c r="B13" s="5"/>
      <c r="C13" s="11"/>
      <c r="D13" s="12" t="s">
        <v>2</v>
      </c>
      <c r="E13" s="12" t="s">
        <v>3</v>
      </c>
    </row>
    <row r="14" spans="1:7" x14ac:dyDescent="0.3">
      <c r="B14" s="2" t="s">
        <v>10</v>
      </c>
      <c r="C14" s="11"/>
      <c r="D14" s="13">
        <f>SUMPRODUCT(D7:D11,$C$7:$C$11)/D12</f>
        <v>0.57999999999999996</v>
      </c>
      <c r="E14" s="13">
        <f>SUMPRODUCT(E7:E11,$C$7:$C$11)/E12</f>
        <v>1.42</v>
      </c>
    </row>
    <row r="15" spans="1:7" x14ac:dyDescent="0.3">
      <c r="B15" s="5"/>
      <c r="C15" s="11"/>
    </row>
    <row r="16" spans="1:7" x14ac:dyDescent="0.3">
      <c r="B16" s="5"/>
      <c r="C16" s="14"/>
      <c r="D16" s="15"/>
      <c r="E16" s="15"/>
      <c r="F16" s="15"/>
      <c r="G16" s="16"/>
    </row>
    <row r="17" spans="1:12" x14ac:dyDescent="0.3">
      <c r="B17" s="17" t="s">
        <v>11</v>
      </c>
      <c r="C17" s="11"/>
      <c r="G17" s="18"/>
    </row>
    <row r="18" spans="1:12" x14ac:dyDescent="0.3">
      <c r="B18" s="17"/>
      <c r="C18" s="11"/>
    </row>
    <row r="19" spans="1:12" x14ac:dyDescent="0.3">
      <c r="B19" s="5"/>
      <c r="C19" s="6" t="s">
        <v>12</v>
      </c>
      <c r="D19" s="6" t="s">
        <v>10</v>
      </c>
      <c r="E19" s="6" t="s">
        <v>13</v>
      </c>
      <c r="F19" s="6" t="s">
        <v>14</v>
      </c>
      <c r="G19" s="6" t="s">
        <v>15</v>
      </c>
      <c r="H19" s="6" t="s">
        <v>16</v>
      </c>
      <c r="I19" s="6" t="s">
        <v>17</v>
      </c>
      <c r="J19" s="6" t="s">
        <v>18</v>
      </c>
      <c r="K19" s="6" t="s">
        <v>19</v>
      </c>
      <c r="L19" s="6" t="s">
        <v>20</v>
      </c>
    </row>
    <row r="20" spans="1:12" x14ac:dyDescent="0.3">
      <c r="B20" s="5" t="s">
        <v>2</v>
      </c>
      <c r="C20" s="14">
        <v>50</v>
      </c>
      <c r="D20" s="19">
        <f>D14</f>
        <v>0.57999999999999996</v>
      </c>
      <c r="E20" s="15">
        <v>400</v>
      </c>
      <c r="F20" s="15">
        <f>E20*0.9</f>
        <v>360</v>
      </c>
      <c r="G20" s="18">
        <f>F20*D20</f>
        <v>208.79999999999998</v>
      </c>
      <c r="H20" s="15">
        <f>E20*C20</f>
        <v>20000</v>
      </c>
      <c r="I20" s="15">
        <f>G20*C20</f>
        <v>10440</v>
      </c>
      <c r="J20" s="20">
        <f>I20/H20</f>
        <v>0.52200000000000002</v>
      </c>
      <c r="K20" s="7">
        <v>0.9</v>
      </c>
      <c r="L20" s="21">
        <f>J20/K20</f>
        <v>0.57999999999999996</v>
      </c>
    </row>
    <row r="21" spans="1:12" x14ac:dyDescent="0.3">
      <c r="B21" s="8" t="s">
        <v>3</v>
      </c>
      <c r="C21" s="22">
        <v>50</v>
      </c>
      <c r="D21" s="23">
        <f>E14</f>
        <v>1.42</v>
      </c>
      <c r="E21" s="24">
        <v>600</v>
      </c>
      <c r="F21" s="24">
        <f>E21*0.9</f>
        <v>540</v>
      </c>
      <c r="G21" s="25">
        <f>F21*D21</f>
        <v>766.8</v>
      </c>
      <c r="H21" s="24">
        <f>E21*C21</f>
        <v>30000</v>
      </c>
      <c r="I21" s="24">
        <f>G21*C21</f>
        <v>38340</v>
      </c>
      <c r="J21" s="26">
        <f>I21/H21</f>
        <v>1.278</v>
      </c>
      <c r="K21" s="9">
        <v>0.9</v>
      </c>
      <c r="L21" s="27">
        <f>J21/K21</f>
        <v>1.42</v>
      </c>
    </row>
    <row r="22" spans="1:12" x14ac:dyDescent="0.3">
      <c r="B22" s="5" t="s">
        <v>1</v>
      </c>
      <c r="C22" s="28">
        <f>SUM(C20:C21)</f>
        <v>100</v>
      </c>
      <c r="D22" s="11">
        <f>SUMPRODUCT(D20:D21,C20:C21)/C22</f>
        <v>1</v>
      </c>
      <c r="H22" s="15">
        <f>H20+H21</f>
        <v>50000</v>
      </c>
      <c r="I22" s="15">
        <f>I20+I21</f>
        <v>48780</v>
      </c>
      <c r="J22" s="20">
        <f>I22/H22</f>
        <v>0.97560000000000002</v>
      </c>
      <c r="K22" s="7">
        <v>0.9</v>
      </c>
      <c r="L22" s="21">
        <f>J22/K22</f>
        <v>1.0840000000000001</v>
      </c>
    </row>
    <row r="24" spans="1:12" x14ac:dyDescent="0.3">
      <c r="A24" s="3" t="s">
        <v>21</v>
      </c>
    </row>
    <row r="25" spans="1:12" x14ac:dyDescent="0.3">
      <c r="A25" s="4"/>
    </row>
    <row r="27" spans="1:12" x14ac:dyDescent="0.3">
      <c r="B27" s="2" t="s">
        <v>22</v>
      </c>
    </row>
    <row r="29" spans="1:12" x14ac:dyDescent="0.3">
      <c r="C29" s="11"/>
      <c r="D29" s="32" t="s">
        <v>23</v>
      </c>
      <c r="E29" s="33"/>
      <c r="F29" s="34"/>
      <c r="G29" s="32" t="s">
        <v>24</v>
      </c>
      <c r="H29" s="33"/>
      <c r="I29" s="34"/>
    </row>
    <row r="30" spans="1:12" x14ac:dyDescent="0.3">
      <c r="C30" s="11"/>
      <c r="D30" s="29"/>
      <c r="E30" s="29"/>
      <c r="F30" s="29"/>
      <c r="G30" s="31" t="s">
        <v>25</v>
      </c>
      <c r="H30" s="31"/>
      <c r="I30" s="31"/>
    </row>
    <row r="31" spans="1:12" x14ac:dyDescent="0.3">
      <c r="C31" s="11"/>
      <c r="D31" s="29"/>
      <c r="E31" s="29"/>
      <c r="F31" s="29"/>
      <c r="G31" s="31" t="s">
        <v>26</v>
      </c>
      <c r="H31" s="31"/>
      <c r="I31" s="31"/>
    </row>
    <row r="32" spans="1:12" ht="46.8" x14ac:dyDescent="0.3">
      <c r="B32" s="5"/>
      <c r="C32" s="30" t="s">
        <v>12</v>
      </c>
      <c r="D32" s="30" t="s">
        <v>13</v>
      </c>
      <c r="E32" s="30" t="s">
        <v>27</v>
      </c>
      <c r="F32" s="30" t="s">
        <v>28</v>
      </c>
      <c r="G32" s="30" t="s">
        <v>13</v>
      </c>
      <c r="H32" s="30" t="s">
        <v>27</v>
      </c>
      <c r="I32" s="30" t="s">
        <v>28</v>
      </c>
    </row>
    <row r="33" spans="1:11" x14ac:dyDescent="0.3">
      <c r="B33" s="5" t="s">
        <v>2</v>
      </c>
      <c r="C33" s="14">
        <v>50</v>
      </c>
      <c r="D33" s="15">
        <v>400</v>
      </c>
      <c r="E33" s="15">
        <v>400</v>
      </c>
      <c r="F33" s="15">
        <f>D33-E33</f>
        <v>0</v>
      </c>
      <c r="G33" s="16">
        <f>D33*$L$22</f>
        <v>433.6</v>
      </c>
      <c r="H33" s="16">
        <v>400</v>
      </c>
      <c r="I33" s="16">
        <f>G33-H33</f>
        <v>33.600000000000023</v>
      </c>
    </row>
    <row r="34" spans="1:11" x14ac:dyDescent="0.3">
      <c r="B34" s="5" t="s">
        <v>3</v>
      </c>
      <c r="C34" s="14">
        <v>50</v>
      </c>
      <c r="D34" s="15">
        <v>600</v>
      </c>
      <c r="E34" s="15">
        <v>400</v>
      </c>
      <c r="F34" s="15">
        <f>D34-E34</f>
        <v>200</v>
      </c>
      <c r="G34" s="16">
        <f>D34*$L$22</f>
        <v>650.40000000000009</v>
      </c>
      <c r="H34" s="16">
        <v>400</v>
      </c>
      <c r="I34" s="16">
        <f>G34-H34</f>
        <v>250.40000000000009</v>
      </c>
    </row>
    <row r="35" spans="1:11" x14ac:dyDescent="0.3">
      <c r="B35" s="5"/>
      <c r="C35" s="14"/>
      <c r="D35" s="15"/>
      <c r="E35" s="15"/>
      <c r="F35" s="15"/>
      <c r="G35" s="15"/>
      <c r="H35" s="16"/>
      <c r="I35" s="16"/>
    </row>
    <row r="36" spans="1:11" ht="33.6" customHeight="1" x14ac:dyDescent="0.3">
      <c r="B36" s="36" t="s">
        <v>29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 ht="37.5" customHeight="1" x14ac:dyDescent="0.3">
      <c r="B37" s="36" t="s">
        <v>30</v>
      </c>
      <c r="C37" s="37"/>
      <c r="D37" s="37"/>
      <c r="E37" s="37"/>
      <c r="F37" s="37"/>
      <c r="G37" s="37"/>
      <c r="H37" s="37"/>
      <c r="I37" s="37"/>
      <c r="J37" s="37"/>
      <c r="K37" s="37"/>
    </row>
    <row r="39" spans="1:11" x14ac:dyDescent="0.3">
      <c r="A39" s="3" t="s">
        <v>31</v>
      </c>
    </row>
    <row r="40" spans="1:11" x14ac:dyDescent="0.3">
      <c r="A40" s="4" t="s">
        <v>37</v>
      </c>
    </row>
    <row r="42" spans="1:11" x14ac:dyDescent="0.3">
      <c r="B42" s="37" t="s">
        <v>32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 x14ac:dyDescent="0.3">
      <c r="B43" s="35" t="s">
        <v>33</v>
      </c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3">
      <c r="B44" s="35" t="s">
        <v>34</v>
      </c>
      <c r="C44" s="35"/>
      <c r="D44" s="35"/>
      <c r="E44" s="35"/>
      <c r="F44" s="35"/>
      <c r="G44" s="35"/>
      <c r="H44" s="35"/>
      <c r="I44" s="35"/>
      <c r="J44" s="35"/>
      <c r="K44" s="35"/>
    </row>
    <row r="45" spans="1:11" ht="33.6" customHeight="1" x14ac:dyDescent="0.3">
      <c r="B45" s="35" t="s">
        <v>35</v>
      </c>
      <c r="C45" s="35"/>
      <c r="D45" s="35"/>
      <c r="E45" s="35"/>
      <c r="F45" s="35"/>
      <c r="G45" s="35"/>
      <c r="H45" s="35"/>
      <c r="I45" s="35"/>
      <c r="J45" s="35"/>
      <c r="K45" s="35"/>
    </row>
    <row r="46" spans="1:11" x14ac:dyDescent="0.3">
      <c r="B46" s="35" t="s">
        <v>36</v>
      </c>
      <c r="C46" s="35"/>
      <c r="D46" s="35"/>
      <c r="E46" s="35"/>
      <c r="F46" s="35"/>
      <c r="G46" s="35"/>
      <c r="H46" s="35"/>
      <c r="I46" s="35"/>
      <c r="J46" s="35"/>
      <c r="K46" s="35"/>
    </row>
  </sheetData>
  <mergeCells count="11">
    <mergeCell ref="G30:I30"/>
    <mergeCell ref="D29:F29"/>
    <mergeCell ref="G29:I29"/>
    <mergeCell ref="B45:K45"/>
    <mergeCell ref="B46:K46"/>
    <mergeCell ref="G31:I31"/>
    <mergeCell ref="B36:K36"/>
    <mergeCell ref="B37:K37"/>
    <mergeCell ref="B42:K42"/>
    <mergeCell ref="B43:K43"/>
    <mergeCell ref="B44:K44"/>
  </mergeCells>
  <pageMargins left="0.7" right="0.7" top="0.75" bottom="0.75" header="0.3" footer="0.3"/>
  <pageSetup scale="5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C52F-E35F-43CA-A33C-B8A2A92BCEB6}">
  <sheetPr>
    <pageSetUpPr fitToPage="1"/>
  </sheetPr>
  <dimension ref="A1:AR89"/>
  <sheetViews>
    <sheetView tabSelected="1" zoomScale="90" zoomScaleNormal="90" workbookViewId="0">
      <selection activeCell="I37" sqref="I37"/>
    </sheetView>
  </sheetViews>
  <sheetFormatPr defaultColWidth="9.21875" defaultRowHeight="15.6" x14ac:dyDescent="0.3"/>
  <cols>
    <col min="1" max="3" width="14.77734375" style="2" customWidth="1"/>
    <col min="4" max="11" width="13.5546875" style="2" customWidth="1"/>
    <col min="12" max="12" width="13.5546875" style="38" customWidth="1"/>
    <col min="13" max="13" width="12.21875" style="2" customWidth="1"/>
    <col min="14" max="14" width="13.5546875" style="2" customWidth="1"/>
    <col min="15" max="15" width="12.5546875" style="2" customWidth="1"/>
    <col min="16" max="16" width="12.5546875" customWidth="1"/>
    <col min="17" max="20" width="12.5546875" style="2" customWidth="1"/>
    <col min="21" max="21" width="3.88671875" style="2" customWidth="1"/>
    <col min="22" max="24" width="12.6640625" style="2" customWidth="1"/>
    <col min="25" max="25" width="4.77734375" style="2" customWidth="1"/>
    <col min="26" max="28" width="12.6640625" style="2" customWidth="1"/>
    <col min="29" max="29" width="4.21875" style="2" customWidth="1"/>
    <col min="30" max="32" width="11.6640625" style="2" customWidth="1"/>
    <col min="33" max="33" width="4" style="2" customWidth="1"/>
    <col min="34" max="36" width="11.6640625" style="2" customWidth="1"/>
    <col min="37" max="37" width="3.77734375" style="2" customWidth="1"/>
    <col min="38" max="40" width="11.6640625" style="2" customWidth="1"/>
    <col min="41" max="41" width="3.21875" style="2" customWidth="1"/>
    <col min="42" max="44" width="11.6640625" style="2" customWidth="1"/>
    <col min="45" max="16384" width="9.21875" style="2"/>
  </cols>
  <sheetData>
    <row r="1" spans="1:16" x14ac:dyDescent="0.3">
      <c r="A1" s="1" t="s">
        <v>76</v>
      </c>
      <c r="P1" s="2"/>
    </row>
    <row r="2" spans="1:16" x14ac:dyDescent="0.3">
      <c r="P2" s="2"/>
    </row>
    <row r="3" spans="1:16" x14ac:dyDescent="0.3">
      <c r="A3" s="3" t="s">
        <v>8</v>
      </c>
      <c r="P3" s="2"/>
    </row>
    <row r="4" spans="1:16" x14ac:dyDescent="0.3">
      <c r="A4" s="4"/>
      <c r="P4" s="2"/>
    </row>
    <row r="5" spans="1:16" x14ac:dyDescent="0.3">
      <c r="P5" s="2"/>
    </row>
    <row r="6" spans="1:16" x14ac:dyDescent="0.3">
      <c r="M6" s="2" t="s">
        <v>75</v>
      </c>
      <c r="O6" s="7">
        <v>0.04</v>
      </c>
      <c r="P6" s="2"/>
    </row>
    <row r="7" spans="1:16" x14ac:dyDescent="0.3">
      <c r="I7" s="2" t="s">
        <v>74</v>
      </c>
      <c r="M7" s="2" t="s">
        <v>73</v>
      </c>
      <c r="P7" s="2"/>
    </row>
    <row r="8" spans="1:16" x14ac:dyDescent="0.3">
      <c r="B8" s="45" t="s">
        <v>45</v>
      </c>
      <c r="C8" s="45"/>
      <c r="D8" s="45" t="s">
        <v>44</v>
      </c>
      <c r="E8" s="45"/>
      <c r="F8" s="45" t="s">
        <v>43</v>
      </c>
      <c r="G8" s="45"/>
      <c r="I8" s="5" t="s">
        <v>45</v>
      </c>
      <c r="J8" s="5" t="s">
        <v>44</v>
      </c>
      <c r="K8" s="5" t="s">
        <v>43</v>
      </c>
      <c r="M8" s="5" t="s">
        <v>45</v>
      </c>
      <c r="N8" s="5" t="s">
        <v>44</v>
      </c>
      <c r="O8" s="5" t="s">
        <v>43</v>
      </c>
      <c r="P8" s="2"/>
    </row>
    <row r="9" spans="1:16" x14ac:dyDescent="0.3">
      <c r="A9" s="44" t="s">
        <v>42</v>
      </c>
      <c r="P9" s="2"/>
    </row>
    <row r="10" spans="1:16" x14ac:dyDescent="0.3">
      <c r="A10" s="43" t="s">
        <v>41</v>
      </c>
      <c r="B10" s="30" t="s">
        <v>40</v>
      </c>
      <c r="C10" s="30" t="s">
        <v>39</v>
      </c>
      <c r="D10" s="30" t="s">
        <v>40</v>
      </c>
      <c r="E10" s="30" t="s">
        <v>39</v>
      </c>
      <c r="F10" s="30" t="s">
        <v>40</v>
      </c>
      <c r="G10" s="30" t="s">
        <v>39</v>
      </c>
      <c r="P10" s="2"/>
    </row>
    <row r="11" spans="1:16" x14ac:dyDescent="0.3">
      <c r="A11" s="5">
        <v>1</v>
      </c>
      <c r="B11" s="14">
        <v>42720</v>
      </c>
      <c r="C11" s="38">
        <v>43574</v>
      </c>
      <c r="D11" s="14">
        <v>0</v>
      </c>
      <c r="E11" s="38">
        <v>0</v>
      </c>
      <c r="F11" s="14">
        <v>0</v>
      </c>
      <c r="G11" s="38">
        <v>0</v>
      </c>
      <c r="I11" s="38">
        <f>B11-C11</f>
        <v>-854</v>
      </c>
      <c r="J11" s="38">
        <f>+D11-E11</f>
        <v>0</v>
      </c>
      <c r="K11" s="38">
        <f>+F11-G11</f>
        <v>0</v>
      </c>
      <c r="M11" s="38">
        <f>IF(B11*(1-$O$6)&gt;C11,$O$6*B11,B11-C11)</f>
        <v>-854</v>
      </c>
      <c r="N11" s="38">
        <f>IF(D11*(1-$O$6)&gt;E11,$O$6*D11,D11-E11)</f>
        <v>0</v>
      </c>
      <c r="O11" s="38">
        <f>IF(F11*(1-$O$6)&gt;G11,$O$6*F11,F11-G11)</f>
        <v>0</v>
      </c>
      <c r="P11" s="2"/>
    </row>
    <row r="12" spans="1:16" x14ac:dyDescent="0.3">
      <c r="A12" s="5">
        <v>2</v>
      </c>
      <c r="B12" s="14">
        <v>33012</v>
      </c>
      <c r="C12" s="38">
        <v>33673</v>
      </c>
      <c r="D12" s="38">
        <v>31070</v>
      </c>
      <c r="E12" s="38">
        <v>28584.531506269508</v>
      </c>
      <c r="F12" s="38">
        <v>32421</v>
      </c>
      <c r="G12" s="38">
        <v>32421</v>
      </c>
      <c r="I12" s="38">
        <f>B12-C12</f>
        <v>-661</v>
      </c>
      <c r="J12" s="38">
        <f>+D12-E12</f>
        <v>2485.4684937304919</v>
      </c>
      <c r="K12" s="38">
        <f>+F12-G12</f>
        <v>0</v>
      </c>
      <c r="M12" s="38">
        <f>IF(B12*(1-$O$6)&gt;C12,$O$6*B12,B12-C12)</f>
        <v>-661</v>
      </c>
      <c r="N12" s="38">
        <f>IF(D12*(1-$O$6)&gt;E12,$O$6*D12,D12-E12)</f>
        <v>1242.8</v>
      </c>
      <c r="O12" s="38">
        <f>IF(F12*(1-$O$6)&gt;G12,$O$6*F12,F12-G12)</f>
        <v>0</v>
      </c>
      <c r="P12" s="2"/>
    </row>
    <row r="13" spans="1:16" x14ac:dyDescent="0.3">
      <c r="A13" s="5">
        <v>3</v>
      </c>
      <c r="B13" s="14">
        <v>51000</v>
      </c>
      <c r="C13" s="38">
        <v>50489</v>
      </c>
      <c r="D13" s="38">
        <v>49455</v>
      </c>
      <c r="E13" s="38">
        <v>51433.001704089809</v>
      </c>
      <c r="F13" s="14">
        <v>0</v>
      </c>
      <c r="G13" s="38">
        <v>0</v>
      </c>
      <c r="I13" s="38">
        <f>B13-C13</f>
        <v>511</v>
      </c>
      <c r="J13" s="38">
        <f>+D13-E13</f>
        <v>-1978.0017040898092</v>
      </c>
      <c r="K13" s="38">
        <f>+F13-G13</f>
        <v>0</v>
      </c>
      <c r="M13" s="38">
        <f>IF(B13*(1-$O$6)&gt;C13,$O$6*B13,B13-C13)</f>
        <v>511</v>
      </c>
      <c r="N13" s="38">
        <f>IF(D13*(1-$O$6)&gt;E13,$O$6*D13,D13-E13)</f>
        <v>-1978.0017040898092</v>
      </c>
      <c r="O13" s="38">
        <f>IF(F13*(1-$O$6)&gt;G13,$O$6*F13,F13-G13)</f>
        <v>0</v>
      </c>
      <c r="P13" s="2"/>
    </row>
    <row r="14" spans="1:16" x14ac:dyDescent="0.3">
      <c r="A14" s="5">
        <v>4</v>
      </c>
      <c r="B14" s="14">
        <v>42840</v>
      </c>
      <c r="C14" s="38">
        <v>41126</v>
      </c>
      <c r="D14" s="38">
        <v>42841</v>
      </c>
      <c r="E14" s="38">
        <v>41555.680243033734</v>
      </c>
      <c r="F14" s="38">
        <v>42399</v>
      </c>
      <c r="G14" s="38">
        <v>38158.920487742922</v>
      </c>
      <c r="H14" s="41"/>
      <c r="I14" s="38">
        <f>B14-C14</f>
        <v>1714</v>
      </c>
      <c r="J14" s="38">
        <f>+D14-E14</f>
        <v>1285.3197569662661</v>
      </c>
      <c r="K14" s="38">
        <f>+F14-G14</f>
        <v>4240.079512257078</v>
      </c>
      <c r="M14" s="38">
        <f>IF(B14*(1-$O$6)&gt;C14,$O$6*B14,B14-C14)</f>
        <v>1713.6000000000001</v>
      </c>
      <c r="N14" s="38">
        <f>IF(41127.36&gt;E14,$O$6*D14,D14-E14)</f>
        <v>1285.3197569662661</v>
      </c>
      <c r="O14" s="38">
        <f>IF(F14*(1-$O$6)&gt;G14,$O$6*F14,F14-G14)</f>
        <v>1695.96</v>
      </c>
      <c r="P14" s="2"/>
    </row>
    <row r="15" spans="1:16" x14ac:dyDescent="0.3">
      <c r="A15" s="5">
        <v>5</v>
      </c>
      <c r="B15" s="14">
        <v>0</v>
      </c>
      <c r="C15" s="38">
        <v>0</v>
      </c>
      <c r="D15" s="38">
        <v>27089</v>
      </c>
      <c r="E15" s="38">
        <v>26276.573939939703</v>
      </c>
      <c r="F15" s="38">
        <v>26809</v>
      </c>
      <c r="G15" s="38">
        <v>27044.445763114167</v>
      </c>
      <c r="I15" s="38">
        <f>B15-C15</f>
        <v>0</v>
      </c>
      <c r="J15" s="38">
        <f>+D15-E15</f>
        <v>812.42606006029746</v>
      </c>
      <c r="K15" s="38">
        <f>+F15-G15</f>
        <v>-235.44576311416677</v>
      </c>
      <c r="M15" s="38">
        <f>IF(B15*(1-$O$6)&gt;C15,$O$6*B15,B15-C15)</f>
        <v>0</v>
      </c>
      <c r="N15" s="38">
        <f>IF(D15*(1-$O$6)&gt;E15,$O$6*D15,D15-E15)</f>
        <v>812.42606006029746</v>
      </c>
      <c r="O15" s="38">
        <f>IF(F15*(1-$O$6)&gt;G15,$O$6*F15,F15-G15)</f>
        <v>-235.44576311416677</v>
      </c>
      <c r="P15" s="2"/>
    </row>
    <row r="16" spans="1:16" x14ac:dyDescent="0.3">
      <c r="A16" s="5">
        <v>6</v>
      </c>
      <c r="B16" s="14">
        <v>22260</v>
      </c>
      <c r="C16" s="38">
        <v>20256</v>
      </c>
      <c r="D16" s="38">
        <v>23484</v>
      </c>
      <c r="E16" s="38">
        <v>21370.39777018522</v>
      </c>
      <c r="F16" s="38">
        <v>24774</v>
      </c>
      <c r="G16" s="38">
        <v>25269.142163129633</v>
      </c>
      <c r="I16" s="38">
        <f>B16-C16</f>
        <v>2004</v>
      </c>
      <c r="J16" s="38">
        <f>+D16-E16</f>
        <v>2113.60222981478</v>
      </c>
      <c r="K16" s="38">
        <f>+F16-G16</f>
        <v>-495.14216312963254</v>
      </c>
      <c r="M16" s="38">
        <f>IF(B16*(1-$O$6)&gt;C16,$O$6*B16,B16-C16)</f>
        <v>890.4</v>
      </c>
      <c r="N16" s="38">
        <f>IF(D16*(1-$O$6)&gt;E16,$O$6*D16,D16-E16)</f>
        <v>939.36</v>
      </c>
      <c r="O16" s="38">
        <f>IF(F16*(1-$O$6)&gt;G16,$O$6*F16,F16-G16)</f>
        <v>-495.14216312963254</v>
      </c>
      <c r="P16" s="2"/>
    </row>
    <row r="17" spans="1:16" x14ac:dyDescent="0.3">
      <c r="A17" s="5">
        <v>7</v>
      </c>
      <c r="B17" s="14">
        <v>21960</v>
      </c>
      <c r="C17" s="38">
        <v>22400</v>
      </c>
      <c r="D17" s="38">
        <v>20668</v>
      </c>
      <c r="E17" s="38">
        <v>18808.060990058206</v>
      </c>
      <c r="F17" s="38">
        <v>21803</v>
      </c>
      <c r="G17" s="38">
        <v>20495.607842179794</v>
      </c>
      <c r="I17" s="38">
        <f>B17-C17</f>
        <v>-440</v>
      </c>
      <c r="J17" s="38">
        <f>+D17-E17</f>
        <v>1859.9390099417942</v>
      </c>
      <c r="K17" s="38">
        <f>+F17-G17</f>
        <v>1307.3921578202062</v>
      </c>
      <c r="M17" s="38">
        <f>IF(B17*(1-$O$6)&gt;C17,$O$6*B17,B17-C17)</f>
        <v>-440</v>
      </c>
      <c r="N17" s="38">
        <f>IF(D17*(1-$O$6)&gt;E17,$O$6*D17,D17-E17)</f>
        <v>826.72</v>
      </c>
      <c r="O17" s="38">
        <f>IF(F17*(1-$O$6)&gt;G17,$O$6*F17,F17-G17)</f>
        <v>872.12</v>
      </c>
      <c r="P17" s="2"/>
    </row>
    <row r="18" spans="1:16" x14ac:dyDescent="0.3">
      <c r="A18" s="5">
        <v>8</v>
      </c>
      <c r="B18" s="14">
        <v>47304</v>
      </c>
      <c r="C18" s="38">
        <v>45885</v>
      </c>
      <c r="D18" s="38">
        <v>46816</v>
      </c>
      <c r="E18" s="38">
        <v>45412.127976073352</v>
      </c>
      <c r="F18" s="38">
        <v>46333</v>
      </c>
      <c r="G18" s="38">
        <v>43552.909459620656</v>
      </c>
      <c r="I18" s="38">
        <f>B18-C18</f>
        <v>1419</v>
      </c>
      <c r="J18" s="38">
        <f>+D18-E18</f>
        <v>1403.8720239266477</v>
      </c>
      <c r="K18" s="38">
        <f>+F18-G18</f>
        <v>2780.090540379344</v>
      </c>
      <c r="M18" s="38">
        <f>IF(B18*(1-$O$6)&gt;C18,$O$6*B18,B18-C18)</f>
        <v>1419</v>
      </c>
      <c r="N18" s="38">
        <f>IF(D18*(1-$O$6)&gt;E18,$O$6*D18,D18-E18)</f>
        <v>1403.8720239266477</v>
      </c>
      <c r="O18" s="38">
        <f>IF(F18*(1-$O$6)&gt;G18,$O$6*F18,F18-G18)</f>
        <v>1853.32</v>
      </c>
      <c r="P18" s="2"/>
    </row>
    <row r="19" spans="1:16" x14ac:dyDescent="0.3">
      <c r="A19" s="5">
        <v>9</v>
      </c>
      <c r="B19" s="14">
        <v>0</v>
      </c>
      <c r="C19" s="38">
        <v>0</v>
      </c>
      <c r="D19" s="14">
        <v>0</v>
      </c>
      <c r="E19" s="38">
        <v>0</v>
      </c>
      <c r="F19" s="38">
        <v>40578</v>
      </c>
      <c r="G19" s="38">
        <v>40578</v>
      </c>
      <c r="I19" s="38">
        <f>B19-C19</f>
        <v>0</v>
      </c>
      <c r="J19" s="38">
        <f>+D19-E19</f>
        <v>0</v>
      </c>
      <c r="K19" s="38">
        <f>+F19-G19</f>
        <v>0</v>
      </c>
      <c r="M19" s="38">
        <f>IF(B19*(1-$O$6)&gt;C19,$O$6*B19,B19-C19)</f>
        <v>0</v>
      </c>
      <c r="N19" s="38">
        <f>IF(D19*(1-$O$6)&gt;E19,$O$6*D19,D19-E19)</f>
        <v>0</v>
      </c>
      <c r="O19" s="38">
        <f>IF(F19*(1-$O$6)&gt;G19,$O$6*F19,F19-G19)</f>
        <v>0</v>
      </c>
      <c r="P19" s="2"/>
    </row>
    <row r="20" spans="1:16" x14ac:dyDescent="0.3">
      <c r="A20" s="5">
        <v>10</v>
      </c>
      <c r="B20" s="14">
        <v>30672</v>
      </c>
      <c r="C20" s="38">
        <v>27605</v>
      </c>
      <c r="D20" s="38">
        <v>32717</v>
      </c>
      <c r="E20" s="38">
        <v>29772.809387966805</v>
      </c>
      <c r="F20" s="38">
        <v>34514</v>
      </c>
      <c r="G20" s="38">
        <v>35204.428479242844</v>
      </c>
      <c r="I20" s="38">
        <f>B20-C20</f>
        <v>3067</v>
      </c>
      <c r="J20" s="38">
        <f>+D20-E20</f>
        <v>2944.1906120331951</v>
      </c>
      <c r="K20" s="38">
        <f>+F20-G20</f>
        <v>-690.42847924284433</v>
      </c>
      <c r="M20" s="38">
        <f>IF(B20*(1-$O$6)&gt;C20,$O$6*B20,B20-C20)</f>
        <v>1226.8800000000001</v>
      </c>
      <c r="N20" s="38">
        <f>IF(D20*(1-$O$6)&gt;E20,$O$6*D20,D20-E20)</f>
        <v>1308.68</v>
      </c>
      <c r="O20" s="38">
        <f>IF(F20*(1-$O$6)&gt;G20,$O$6*F20,F20-G20)</f>
        <v>-690.42847924284433</v>
      </c>
      <c r="P20" s="2"/>
    </row>
    <row r="21" spans="1:16" x14ac:dyDescent="0.3">
      <c r="A21" s="5">
        <v>11</v>
      </c>
      <c r="B21" s="14">
        <v>25500</v>
      </c>
      <c r="C21" s="38">
        <v>25500</v>
      </c>
      <c r="D21" s="38">
        <v>24480</v>
      </c>
      <c r="E21" s="38">
        <v>24235.233995278431</v>
      </c>
      <c r="F21" s="38">
        <v>23738</v>
      </c>
      <c r="G21" s="38">
        <v>21363.973362612182</v>
      </c>
      <c r="I21" s="38">
        <f>B21-C21</f>
        <v>0</v>
      </c>
      <c r="J21" s="38">
        <f>+D21-E21</f>
        <v>244.76600472156861</v>
      </c>
      <c r="K21" s="38">
        <f>+F21-G21</f>
        <v>2374.0266373878185</v>
      </c>
      <c r="M21" s="38">
        <f>IF(B21*(1-$O$6)&gt;C21,$O$6*B21,B21-C21)</f>
        <v>0</v>
      </c>
      <c r="N21" s="38">
        <f>IF(D21*(1-$O$6)&gt;E21,$O$6*D21,D21-E21)</f>
        <v>244.76600472156861</v>
      </c>
      <c r="O21" s="38">
        <f>IF(F21*(1-$O$6)&gt;G21,$O$6*F21,F21-G21)</f>
        <v>949.52</v>
      </c>
      <c r="P21" s="2"/>
    </row>
    <row r="22" spans="1:16" x14ac:dyDescent="0.3">
      <c r="A22" s="5">
        <v>12</v>
      </c>
      <c r="B22" s="14">
        <v>0</v>
      </c>
      <c r="C22" s="38">
        <v>0</v>
      </c>
      <c r="D22" s="38">
        <v>21760</v>
      </c>
      <c r="E22" s="38">
        <v>21977.279587704768</v>
      </c>
      <c r="F22" s="38">
        <v>20683</v>
      </c>
      <c r="G22" s="38">
        <v>20269.460156855152</v>
      </c>
      <c r="I22" s="38">
        <f>B22-C22</f>
        <v>0</v>
      </c>
      <c r="J22" s="38">
        <f>+D22-E22</f>
        <v>-217.27958770476835</v>
      </c>
      <c r="K22" s="38">
        <f>+F22-G22</f>
        <v>413.53984314484842</v>
      </c>
      <c r="M22" s="38">
        <f>IF(B22*(1-$O$6)&gt;C22,$O$6*B22,B22-C22)</f>
        <v>0</v>
      </c>
      <c r="N22" s="38">
        <f>IF(D22*(1-$O$6)&gt;E22,$O$6*D22,D22-E22)</f>
        <v>-217.27958770476835</v>
      </c>
      <c r="O22" s="38">
        <f>IF(F22*(1-$O$6)&gt;G22,$O$6*F22,F22-G22)</f>
        <v>413.53984314484842</v>
      </c>
      <c r="P22" s="2"/>
    </row>
    <row r="23" spans="1:16" x14ac:dyDescent="0.3">
      <c r="A23" s="5">
        <v>13</v>
      </c>
      <c r="B23" s="14">
        <v>31668</v>
      </c>
      <c r="C23" s="38">
        <v>30084</v>
      </c>
      <c r="D23" s="38">
        <v>32002</v>
      </c>
      <c r="E23" s="38">
        <v>32002</v>
      </c>
      <c r="F23" s="38">
        <v>30722</v>
      </c>
      <c r="G23" s="38">
        <v>29799.893819590125</v>
      </c>
      <c r="I23" s="38">
        <f>B23-C23</f>
        <v>1584</v>
      </c>
      <c r="J23" s="38">
        <f>+D23-E23</f>
        <v>0</v>
      </c>
      <c r="K23" s="38">
        <f>+F23-G23</f>
        <v>922.10618040987538</v>
      </c>
      <c r="M23" s="38">
        <f>IF(B23*(1-$O$6)&gt;C23,$O$6*B23,B23-C23)</f>
        <v>1266.72</v>
      </c>
      <c r="N23" s="38">
        <f>IF(D23*(1-$O$6)&gt;E23,$O$6*D23,D23-E23)</f>
        <v>0</v>
      </c>
      <c r="O23" s="38">
        <f>IF(F23*(1-$O$6)&gt;G23,$O$6*F23,F23-G23)</f>
        <v>922.10618040987538</v>
      </c>
      <c r="P23" s="2"/>
    </row>
    <row r="24" spans="1:16" x14ac:dyDescent="0.3">
      <c r="A24" s="5">
        <v>14</v>
      </c>
      <c r="B24" s="14">
        <v>34860</v>
      </c>
      <c r="C24" s="38">
        <v>33466</v>
      </c>
      <c r="D24" s="38">
        <v>34860</v>
      </c>
      <c r="E24" s="38">
        <v>31722.300257953568</v>
      </c>
      <c r="F24" s="14">
        <v>0</v>
      </c>
      <c r="G24" s="38">
        <v>0</v>
      </c>
      <c r="I24" s="38">
        <f>B24-C24</f>
        <v>1394</v>
      </c>
      <c r="J24" s="38">
        <f>+D24-E24</f>
        <v>3137.6997420464322</v>
      </c>
      <c r="K24" s="38">
        <f>+F24-G24</f>
        <v>0</v>
      </c>
      <c r="M24" s="38">
        <f>IF(B24*(1-$O$6)&gt;C24,$O$6*B24,B24-C24)</f>
        <v>1394</v>
      </c>
      <c r="N24" s="38">
        <f>IF(D24*(1-$O$6)&gt;E24,$O$6*D24,D24-E24)</f>
        <v>1394.4</v>
      </c>
      <c r="O24" s="38">
        <f>IF(F24*(1-$O$6)&gt;G24,$O$6*F24,F24-G24)</f>
        <v>0</v>
      </c>
      <c r="P24" s="2"/>
    </row>
    <row r="25" spans="1:16" x14ac:dyDescent="0.3">
      <c r="A25" s="5">
        <v>15</v>
      </c>
      <c r="B25" s="14">
        <v>35136</v>
      </c>
      <c r="C25" s="38">
        <v>34083</v>
      </c>
      <c r="D25" s="38">
        <v>34773</v>
      </c>
      <c r="E25" s="38">
        <v>31643.94451366716</v>
      </c>
      <c r="F25" s="38">
        <v>36683</v>
      </c>
      <c r="G25" s="38">
        <v>33013.887650402299</v>
      </c>
      <c r="I25" s="38">
        <f>B25-C25</f>
        <v>1053</v>
      </c>
      <c r="J25" s="38">
        <f>+D25-E25</f>
        <v>3129.0554863328398</v>
      </c>
      <c r="K25" s="38">
        <f>+F25-G25</f>
        <v>3669.1123495977008</v>
      </c>
      <c r="M25" s="38">
        <f>IF(B25*(1-$O$6)&gt;C25,$O$6*B25,B25-C25)</f>
        <v>1053</v>
      </c>
      <c r="N25" s="38">
        <f>IF(D25*(1-$O$6)&gt;E25,$O$6*D25,D25-E25)</f>
        <v>1390.92</v>
      </c>
      <c r="O25" s="38">
        <f>IF(F25*(1-$O$6)&gt;G25,$O$6*F25,F25-G25)</f>
        <v>1467.32</v>
      </c>
      <c r="P25" s="2"/>
    </row>
    <row r="26" spans="1:16" x14ac:dyDescent="0.3">
      <c r="A26" s="5">
        <v>16</v>
      </c>
      <c r="B26" s="14">
        <v>31752</v>
      </c>
      <c r="C26" s="38">
        <v>32705</v>
      </c>
      <c r="D26" s="38">
        <v>29594</v>
      </c>
      <c r="E26" s="38">
        <v>29890.229790011967</v>
      </c>
      <c r="F26" s="38">
        <v>28129</v>
      </c>
      <c r="G26" s="38">
        <v>28129</v>
      </c>
      <c r="I26" s="38">
        <f>B26-C26</f>
        <v>-953</v>
      </c>
      <c r="J26" s="38">
        <f>+D26-E26</f>
        <v>-296.22979001196654</v>
      </c>
      <c r="K26" s="38">
        <f>+F26-G26</f>
        <v>0</v>
      </c>
      <c r="M26" s="38">
        <f>IF(B26*(1-$O$6)&gt;C26,$O$6*B26,B26-C26)</f>
        <v>-953</v>
      </c>
      <c r="N26" s="38">
        <f>IF(D26*(1-$O$6)&gt;E26,$O$6*D26,D26-E26)</f>
        <v>-296.22979001196654</v>
      </c>
      <c r="O26" s="38">
        <f>IF(F26*(1-$O$6)&gt;G26,$O$6*F26,F26-G26)</f>
        <v>0</v>
      </c>
      <c r="P26" s="2"/>
    </row>
    <row r="27" spans="1:16" x14ac:dyDescent="0.3">
      <c r="A27" s="5">
        <v>17</v>
      </c>
      <c r="B27" s="14">
        <v>26208</v>
      </c>
      <c r="C27" s="38">
        <v>23849</v>
      </c>
      <c r="D27" s="14">
        <v>0</v>
      </c>
      <c r="E27" s="38">
        <v>0</v>
      </c>
      <c r="F27" s="14">
        <v>0</v>
      </c>
      <c r="G27" s="38">
        <v>0</v>
      </c>
      <c r="I27" s="38">
        <f>B27-C27</f>
        <v>2359</v>
      </c>
      <c r="J27" s="38">
        <f>+D27-E27</f>
        <v>0</v>
      </c>
      <c r="K27" s="38">
        <f>+F27-G27</f>
        <v>0</v>
      </c>
      <c r="M27" s="38">
        <f>IF(B27*(1-$O$6)&gt;C27,$O$6*B27,B27-C27)</f>
        <v>1048.32</v>
      </c>
      <c r="N27" s="38">
        <f>IF(D27*(1-$O$6)&gt;E27,$O$6*D27,D27-E27)</f>
        <v>0</v>
      </c>
      <c r="O27" s="38">
        <f>IF(F27*(1-$O$6)&gt;G27,$O$6*F27,F27-G27)</f>
        <v>0</v>
      </c>
      <c r="P27" s="2"/>
    </row>
    <row r="28" spans="1:16" x14ac:dyDescent="0.3">
      <c r="A28" s="5">
        <v>18</v>
      </c>
      <c r="B28" s="14">
        <v>44280</v>
      </c>
      <c r="C28" s="38">
        <v>39851</v>
      </c>
      <c r="D28" s="38">
        <v>47233</v>
      </c>
      <c r="E28" s="38">
        <v>46760.808879741249</v>
      </c>
      <c r="F28" s="38">
        <v>45802</v>
      </c>
      <c r="G28" s="38">
        <v>41663.432383262581</v>
      </c>
      <c r="I28" s="38">
        <f>B28-C28</f>
        <v>4429</v>
      </c>
      <c r="J28" s="38">
        <f>+D28-E28</f>
        <v>472.19112025875074</v>
      </c>
      <c r="K28" s="38">
        <f>+F28-G28</f>
        <v>4138.5676167374186</v>
      </c>
      <c r="M28" s="38">
        <f>IF(B28*(1-$O$6)&gt;C28,$O$6*B28,B28-C28)</f>
        <v>1771.2</v>
      </c>
      <c r="N28" s="38">
        <f>IF(D28*(1-$O$6)&gt;E28,$O$6*D28,D28-E28)</f>
        <v>472.19112025875074</v>
      </c>
      <c r="O28" s="38">
        <f>IF(F28*(1-$O$6)&gt;G28,$O$6*F28,F28-G28)</f>
        <v>1832.08</v>
      </c>
      <c r="P28" s="2"/>
    </row>
    <row r="29" spans="1:16" x14ac:dyDescent="0.3">
      <c r="A29" s="5">
        <v>19</v>
      </c>
      <c r="B29" s="14">
        <v>27432</v>
      </c>
      <c r="C29" s="38">
        <v>28530</v>
      </c>
      <c r="D29" s="38">
        <v>25322</v>
      </c>
      <c r="E29" s="38">
        <v>25322</v>
      </c>
      <c r="F29" s="38">
        <v>24309</v>
      </c>
      <c r="G29" s="38">
        <v>24552.169727779597</v>
      </c>
      <c r="I29" s="38">
        <f>B29-C29</f>
        <v>-1098</v>
      </c>
      <c r="J29" s="38">
        <f>+D29-E29</f>
        <v>0</v>
      </c>
      <c r="K29" s="38">
        <f>+F29-G29</f>
        <v>-243.16972777959745</v>
      </c>
      <c r="M29" s="38">
        <f>IF(B29*(1-$O$6)&gt;C29,$O$6*B29,B29-C29)</f>
        <v>-1098</v>
      </c>
      <c r="N29" s="38">
        <f>IF(D29*(1-$O$6)&gt;E29,$O$6*D29,D29-E29)</f>
        <v>0</v>
      </c>
      <c r="O29" s="38">
        <f>IF(F29*(1-$O$6)&gt;G29,$O$6*F29,F29-G29)</f>
        <v>-243.16972777959745</v>
      </c>
      <c r="P29" s="2"/>
    </row>
    <row r="30" spans="1:16" x14ac:dyDescent="0.3">
      <c r="A30" s="5">
        <v>20</v>
      </c>
      <c r="B30" s="14">
        <v>0</v>
      </c>
      <c r="C30" s="38">
        <v>0</v>
      </c>
      <c r="D30" s="14">
        <v>0</v>
      </c>
      <c r="E30" s="38">
        <v>0</v>
      </c>
      <c r="F30" s="38">
        <v>51904</v>
      </c>
      <c r="G30" s="38">
        <v>51904</v>
      </c>
      <c r="I30" s="38">
        <f>B30-C30</f>
        <v>0</v>
      </c>
      <c r="J30" s="38">
        <f>+D30-E30</f>
        <v>0</v>
      </c>
      <c r="K30" s="38">
        <f>+F30-G30</f>
        <v>0</v>
      </c>
      <c r="M30" s="38">
        <f>IF(B30*(1-$O$6)&gt;C30,$O$6*B30,B30-C30)</f>
        <v>0</v>
      </c>
      <c r="N30" s="38">
        <f>IF(D30*(1-$O$6)&gt;E30,$O$6*D30,D30-E30)</f>
        <v>0</v>
      </c>
      <c r="O30" s="38">
        <f>IF(F30*(1-$O$6)&gt;G30,$O$6*F30,F30-G30)</f>
        <v>0</v>
      </c>
      <c r="P30" s="2"/>
    </row>
    <row r="31" spans="1:16" x14ac:dyDescent="0.3">
      <c r="A31" s="5">
        <v>21</v>
      </c>
      <c r="B31" s="14">
        <v>26640</v>
      </c>
      <c r="C31" s="38">
        <v>24508</v>
      </c>
      <c r="D31" s="38">
        <v>27799</v>
      </c>
      <c r="E31" s="38">
        <v>26130.766407664454</v>
      </c>
      <c r="F31" s="38">
        <v>28391</v>
      </c>
      <c r="G31" s="38">
        <v>29526.598057320138</v>
      </c>
      <c r="I31" s="38">
        <f>B31-C31</f>
        <v>2132</v>
      </c>
      <c r="J31" s="38">
        <f>+D31-E31</f>
        <v>1668.2335923355458</v>
      </c>
      <c r="K31" s="38">
        <f>+F31-G31</f>
        <v>-1135.5980573201377</v>
      </c>
      <c r="M31" s="38">
        <f>IF(B31*(1-$O$6)&gt;C31,$O$6*B31,B31-C31)</f>
        <v>1065.5999999999999</v>
      </c>
      <c r="N31" s="38">
        <f>IF(D31*(1-$O$6)&gt;E31,$O$6*D31,D31-E31)</f>
        <v>1111.96</v>
      </c>
      <c r="O31" s="38">
        <f>IF(F31*(1-$O$6)&gt;G31,$O$6*F31,F31-G31)</f>
        <v>-1135.5980573201377</v>
      </c>
      <c r="P31" s="2"/>
    </row>
    <row r="32" spans="1:16" x14ac:dyDescent="0.3">
      <c r="A32" s="5">
        <v>22</v>
      </c>
      <c r="B32" s="14">
        <v>0</v>
      </c>
      <c r="C32" s="38">
        <v>0</v>
      </c>
      <c r="D32" s="38">
        <v>28736</v>
      </c>
      <c r="E32" s="38">
        <v>25862.499808968081</v>
      </c>
      <c r="F32" s="38">
        <v>30652</v>
      </c>
      <c r="G32" s="38">
        <v>29118.950864511087</v>
      </c>
      <c r="I32" s="38">
        <f>B32-C32</f>
        <v>0</v>
      </c>
      <c r="J32" s="38">
        <f>+D32-E32</f>
        <v>2873.5001910319188</v>
      </c>
      <c r="K32" s="38">
        <f>+F32-G32</f>
        <v>1533.0491354889127</v>
      </c>
      <c r="M32" s="38">
        <f>IF(B32*(1-$O$6)&gt;C32,$O$6*B32,B32-C32)</f>
        <v>0</v>
      </c>
      <c r="N32" s="38">
        <f>IF(D32*(1-$O$6)&gt;E32,$O$6*D32,D32-E32)</f>
        <v>1149.44</v>
      </c>
      <c r="O32" s="38">
        <f>IF(F32*(1-$O$6)&gt;G32,$O$6*F32,F32-G32)</f>
        <v>1226.08</v>
      </c>
      <c r="P32" s="2"/>
    </row>
    <row r="33" spans="1:16" x14ac:dyDescent="0.3">
      <c r="A33" s="5">
        <v>23</v>
      </c>
      <c r="B33" s="14">
        <v>37728</v>
      </c>
      <c r="C33" s="38">
        <v>36219</v>
      </c>
      <c r="D33" s="38">
        <v>37728</v>
      </c>
      <c r="E33" s="38">
        <v>37350.827380105307</v>
      </c>
      <c r="F33" s="38">
        <v>36585</v>
      </c>
      <c r="G33" s="38">
        <v>34390.383218373936</v>
      </c>
      <c r="I33" s="38">
        <f>B33-C33</f>
        <v>1509</v>
      </c>
      <c r="J33" s="38">
        <f>+D33-E33</f>
        <v>377.17261989469262</v>
      </c>
      <c r="K33" s="38">
        <f>+F33-G33</f>
        <v>2194.616781626064</v>
      </c>
      <c r="M33" s="38">
        <f>IF(B33*(1-$O$6)&gt;C33,$O$6*B33,B33-C33)</f>
        <v>1509</v>
      </c>
      <c r="N33" s="38">
        <f>IF(D33*(1-$O$6)&gt;E33,$O$6*D33,D33-E33)</f>
        <v>377.17261989469262</v>
      </c>
      <c r="O33" s="38">
        <f>IF(F33*(1-$O$6)&gt;G33,$O$6*F33,F33-G33)</f>
        <v>1463.4</v>
      </c>
      <c r="P33" s="2"/>
    </row>
    <row r="34" spans="1:16" x14ac:dyDescent="0.3">
      <c r="A34" s="5">
        <v>24</v>
      </c>
      <c r="B34" s="14">
        <v>49560</v>
      </c>
      <c r="C34" s="38">
        <v>44603</v>
      </c>
      <c r="D34" s="38">
        <v>52865</v>
      </c>
      <c r="E34" s="38">
        <v>49692.928721853234</v>
      </c>
      <c r="F34" s="38">
        <v>53990</v>
      </c>
      <c r="G34" s="38">
        <v>48591.342554406445</v>
      </c>
      <c r="I34" s="38">
        <f>B34-C34</f>
        <v>4957</v>
      </c>
      <c r="J34" s="38">
        <f>+D34-E34</f>
        <v>3172.0712781467664</v>
      </c>
      <c r="K34" s="38">
        <f>+F34-G34</f>
        <v>5398.6574455935552</v>
      </c>
      <c r="M34" s="38">
        <f>IF(B34*(1-$O$6)&gt;C34,$O$6*B34,B34-C34)</f>
        <v>1982.4</v>
      </c>
      <c r="N34" s="38">
        <f>IF(D34*(1-$O$6)&gt;E34,$O$6*D34,D34-E34)</f>
        <v>2114.6</v>
      </c>
      <c r="O34" s="38">
        <f>IF(F34*(1-$O$6)&gt;G34,$O$6*F34,F34-G34)</f>
        <v>2159.6</v>
      </c>
      <c r="P34" s="2"/>
    </row>
    <row r="35" spans="1:16" x14ac:dyDescent="0.3">
      <c r="A35" s="8">
        <v>25</v>
      </c>
      <c r="B35" s="22">
        <v>43956</v>
      </c>
      <c r="C35" s="40">
        <v>39561</v>
      </c>
      <c r="D35" s="22">
        <v>0</v>
      </c>
      <c r="E35" s="40">
        <v>0</v>
      </c>
      <c r="F35" s="22">
        <v>0</v>
      </c>
      <c r="G35" s="40">
        <v>0</v>
      </c>
      <c r="I35" s="40">
        <f>B35-C35</f>
        <v>4395</v>
      </c>
      <c r="J35" s="40">
        <f>+D35-E35</f>
        <v>0</v>
      </c>
      <c r="K35" s="40">
        <f>+F35-G35</f>
        <v>0</v>
      </c>
      <c r="M35" s="40">
        <f>IF(B35*(1-$O$6)&gt;C35,$O$6*B35,B35-C35)</f>
        <v>1758.24</v>
      </c>
      <c r="N35" s="40">
        <f>IF(D35*(1-$O$6)&gt;E35,$O$6*D35,D35-E35)</f>
        <v>0</v>
      </c>
      <c r="O35" s="40">
        <f>IF(F35*(1-$O$6)&gt;G35,$O$6*F35,F35-G35)</f>
        <v>0</v>
      </c>
      <c r="P35" s="2"/>
    </row>
    <row r="36" spans="1:16" x14ac:dyDescent="0.3">
      <c r="A36" s="5" t="s">
        <v>1</v>
      </c>
      <c r="B36" s="38">
        <f>SUM(B11:B35)</f>
        <v>706488</v>
      </c>
      <c r="C36" s="38">
        <f>SUM(C11:C35)</f>
        <v>677967</v>
      </c>
      <c r="D36" s="38">
        <f>SUM(D11:D35)</f>
        <v>671292</v>
      </c>
      <c r="E36" s="38">
        <f>SUM(E11:E35)</f>
        <v>645804.00286056439</v>
      </c>
      <c r="F36" s="38">
        <f>SUM(F11:F35)</f>
        <v>681219</v>
      </c>
      <c r="G36" s="38">
        <f>SUM(G11:G35)</f>
        <v>655047.54599014367</v>
      </c>
      <c r="I36" s="38">
        <f>SUM(I11:I35)</f>
        <v>28521</v>
      </c>
      <c r="J36" s="38">
        <f>SUM(J11:J35)</f>
        <v>25487.997139435443</v>
      </c>
      <c r="K36" s="38">
        <f>SUM(K11:K35)</f>
        <v>26171.454009856443</v>
      </c>
      <c r="M36" s="38">
        <f>SUM(M11:M35)</f>
        <v>14603.36</v>
      </c>
      <c r="N36" s="38">
        <f>SUM(N11:N35)</f>
        <v>13583.11650402168</v>
      </c>
      <c r="O36" s="38">
        <f>SUM(O11:O35)</f>
        <v>12055.261832968345</v>
      </c>
      <c r="P36" s="2"/>
    </row>
    <row r="37" spans="1:16" x14ac:dyDescent="0.3">
      <c r="C37" s="41"/>
      <c r="E37" s="41"/>
      <c r="G37" s="41"/>
      <c r="H37" s="2" t="s">
        <v>72</v>
      </c>
      <c r="I37" s="48">
        <f>+I36/B36</f>
        <v>4.0370112443523454E-2</v>
      </c>
      <c r="J37" s="48">
        <f>+J36/D36</f>
        <v>3.7968569772074509E-2</v>
      </c>
      <c r="K37" s="48">
        <f>+K36/F36</f>
        <v>3.8418561446255085E-2</v>
      </c>
      <c r="L37" s="28"/>
      <c r="M37" s="48">
        <f>+M36/B36</f>
        <v>2.0670358166026883E-2</v>
      </c>
      <c r="N37" s="48">
        <f>+N36/D36</f>
        <v>2.0234289257166301E-2</v>
      </c>
      <c r="O37" s="48">
        <f>+O36/F36</f>
        <v>1.7696602462597702E-2</v>
      </c>
      <c r="P37" s="2"/>
    </row>
    <row r="38" spans="1:16" x14ac:dyDescent="0.3">
      <c r="I38" s="2" t="s">
        <v>71</v>
      </c>
      <c r="K38" s="38">
        <f>SUM(I36:K36)</f>
        <v>80180.451149291883</v>
      </c>
      <c r="M38" s="2" t="s">
        <v>71</v>
      </c>
      <c r="O38" s="38">
        <f>SUM(M36:O36)</f>
        <v>40241.738336990027</v>
      </c>
      <c r="P38" s="2"/>
    </row>
    <row r="39" spans="1:16" x14ac:dyDescent="0.3">
      <c r="P39" s="2"/>
    </row>
    <row r="40" spans="1:16" x14ac:dyDescent="0.3">
      <c r="A40" s="3" t="s">
        <v>31</v>
      </c>
      <c r="P40" s="2"/>
    </row>
    <row r="41" spans="1:16" x14ac:dyDescent="0.3">
      <c r="A41" s="47" t="s">
        <v>70</v>
      </c>
      <c r="P41" s="2"/>
    </row>
    <row r="42" spans="1:16" x14ac:dyDescent="0.3">
      <c r="P42" s="2"/>
    </row>
    <row r="43" spans="1:16" x14ac:dyDescent="0.3">
      <c r="A43" s="2" t="s">
        <v>69</v>
      </c>
      <c r="P43" s="2"/>
    </row>
    <row r="44" spans="1:16" x14ac:dyDescent="0.3">
      <c r="D44" s="5" t="s">
        <v>45</v>
      </c>
      <c r="E44" s="5" t="s">
        <v>44</v>
      </c>
      <c r="F44" s="5" t="s">
        <v>43</v>
      </c>
      <c r="P44" s="2"/>
    </row>
    <row r="45" spans="1:16" x14ac:dyDescent="0.3">
      <c r="A45" s="2" t="s">
        <v>68</v>
      </c>
      <c r="D45" s="38">
        <f>+Z88</f>
        <v>16605.892000000007</v>
      </c>
      <c r="E45" s="38">
        <f>+AA88</f>
        <v>17083.793884126979</v>
      </c>
      <c r="F45" s="38">
        <f>+AB88</f>
        <v>16043.034468457256</v>
      </c>
      <c r="P45" s="2"/>
    </row>
    <row r="46" spans="1:16" x14ac:dyDescent="0.3">
      <c r="A46" s="2" t="s">
        <v>67</v>
      </c>
      <c r="D46" s="14">
        <f>+B88*$P$58-(J88-J89*1000)</f>
        <v>2064.88</v>
      </c>
      <c r="E46" s="14">
        <f>+D88*$P$58-(K88-K89*1000)</f>
        <v>1962.92</v>
      </c>
      <c r="F46" s="14">
        <f>+F88*$P$58-(L88-L89*1000)</f>
        <v>1812.1900000000005</v>
      </c>
      <c r="P46" s="2"/>
    </row>
    <row r="47" spans="1:16" x14ac:dyDescent="0.3">
      <c r="A47" s="2" t="s">
        <v>66</v>
      </c>
      <c r="D47" s="38">
        <f>AH88</f>
        <v>0</v>
      </c>
      <c r="E47" s="38">
        <f>AI88</f>
        <v>0.138879741251003</v>
      </c>
      <c r="F47" s="38">
        <f>AJ88</f>
        <v>1000</v>
      </c>
      <c r="P47" s="2"/>
    </row>
    <row r="48" spans="1:16" x14ac:dyDescent="0.3">
      <c r="A48" s="2" t="s">
        <v>65</v>
      </c>
      <c r="D48" s="38">
        <f>+AL88</f>
        <v>1000</v>
      </c>
      <c r="E48" s="38">
        <f>+AM88</f>
        <v>500</v>
      </c>
      <c r="F48" s="38">
        <f>+AN88</f>
        <v>0</v>
      </c>
      <c r="P48" s="2"/>
    </row>
    <row r="49" spans="1:44" x14ac:dyDescent="0.3">
      <c r="A49" s="2" t="s">
        <v>1</v>
      </c>
      <c r="D49" s="38">
        <f>SUM(D45:D48)</f>
        <v>19670.772000000008</v>
      </c>
      <c r="E49" s="38">
        <f>SUM(E45:E48)</f>
        <v>19546.852763868228</v>
      </c>
      <c r="F49" s="38">
        <f>SUM(F45:F48)</f>
        <v>18855.224468457258</v>
      </c>
      <c r="P49" s="2"/>
    </row>
    <row r="50" spans="1:44" x14ac:dyDescent="0.3">
      <c r="A50" s="2" t="s">
        <v>64</v>
      </c>
      <c r="D50" s="20">
        <f>+D49/B88</f>
        <v>2.7843037673675998E-2</v>
      </c>
      <c r="E50" s="20">
        <f>+E49/D88</f>
        <v>2.9118256680949913E-2</v>
      </c>
      <c r="F50" s="20">
        <f>+F49/F88</f>
        <v>2.7678653220854464E-2</v>
      </c>
      <c r="P50" s="2"/>
    </row>
    <row r="51" spans="1:44" x14ac:dyDescent="0.3">
      <c r="A51" s="2" t="s">
        <v>63</v>
      </c>
      <c r="D51" s="38">
        <f>+AP88</f>
        <v>2500</v>
      </c>
      <c r="E51" s="38">
        <f>+AQ88</f>
        <v>4632.2177401534427</v>
      </c>
      <c r="F51" s="38">
        <f>+AR88</f>
        <v>4673.3040621588507</v>
      </c>
      <c r="P51" s="2"/>
    </row>
    <row r="52" spans="1:44" x14ac:dyDescent="0.3">
      <c r="A52" s="2" t="s">
        <v>62</v>
      </c>
      <c r="D52" s="20">
        <f>+D51/B88</f>
        <v>3.5386305216790659E-3</v>
      </c>
      <c r="E52" s="20">
        <f>+E51/D88</f>
        <v>6.900451279254695E-3</v>
      </c>
      <c r="F52" s="20">
        <f>+F51/F88</f>
        <v>6.8602080419936182E-3</v>
      </c>
      <c r="P52" s="2"/>
    </row>
    <row r="53" spans="1:44" x14ac:dyDescent="0.3">
      <c r="D53" s="20"/>
      <c r="E53" s="20"/>
      <c r="F53" s="20"/>
      <c r="P53" s="2"/>
    </row>
    <row r="54" spans="1:44" x14ac:dyDescent="0.3">
      <c r="P54" s="2"/>
    </row>
    <row r="55" spans="1:44" ht="16.5" customHeight="1" x14ac:dyDescent="0.3">
      <c r="P55" s="2"/>
    </row>
    <row r="56" spans="1:44" ht="16.5" customHeight="1" x14ac:dyDescent="0.3">
      <c r="P56" s="2"/>
    </row>
    <row r="57" spans="1:44" ht="16.5" customHeight="1" x14ac:dyDescent="0.3">
      <c r="A57" s="2" t="s">
        <v>61</v>
      </c>
      <c r="I57" s="46" t="s">
        <v>60</v>
      </c>
      <c r="L57" s="2"/>
      <c r="N57" s="2" t="s">
        <v>59</v>
      </c>
      <c r="P57" s="2"/>
      <c r="Q57" s="38"/>
      <c r="V57" s="2" t="s">
        <v>58</v>
      </c>
      <c r="Z57" s="2" t="s">
        <v>57</v>
      </c>
      <c r="AD57" s="2" t="s">
        <v>56</v>
      </c>
      <c r="AH57" s="45" t="s">
        <v>55</v>
      </c>
      <c r="AI57" s="45"/>
      <c r="AJ57" s="45"/>
      <c r="AL57" s="45" t="s">
        <v>55</v>
      </c>
      <c r="AM57" s="45"/>
      <c r="AN57" s="45"/>
      <c r="AP57" s="45" t="s">
        <v>54</v>
      </c>
      <c r="AQ57" s="45"/>
      <c r="AR57" s="45"/>
    </row>
    <row r="58" spans="1:44" ht="16.5" customHeight="1" x14ac:dyDescent="0.3">
      <c r="L58" s="2"/>
      <c r="N58" s="2" t="s">
        <v>53</v>
      </c>
      <c r="P58" s="7">
        <v>0.01</v>
      </c>
      <c r="Q58" s="38" t="s">
        <v>52</v>
      </c>
      <c r="Z58" s="2" t="s">
        <v>51</v>
      </c>
      <c r="AB58" s="7">
        <v>0.05</v>
      </c>
      <c r="AD58" s="2" t="s">
        <v>50</v>
      </c>
      <c r="AF58" s="7">
        <v>1</v>
      </c>
      <c r="AH58" s="45" t="s">
        <v>49</v>
      </c>
      <c r="AI58" s="45"/>
      <c r="AJ58" s="45"/>
      <c r="AL58" s="45" t="s">
        <v>48</v>
      </c>
      <c r="AM58" s="45"/>
      <c r="AN58" s="45"/>
    </row>
    <row r="59" spans="1:44" ht="16.5" customHeight="1" x14ac:dyDescent="0.3">
      <c r="L59" s="2"/>
      <c r="N59" s="2" t="s">
        <v>47</v>
      </c>
      <c r="P59" s="14">
        <v>1000</v>
      </c>
      <c r="Q59" s="38" t="s">
        <v>42</v>
      </c>
      <c r="AD59" s="2" t="s">
        <v>46</v>
      </c>
      <c r="AF59" s="14">
        <v>500</v>
      </c>
    </row>
    <row r="60" spans="1:44" x14ac:dyDescent="0.3">
      <c r="B60" s="45" t="s">
        <v>45</v>
      </c>
      <c r="C60" s="45"/>
      <c r="D60" s="45" t="s">
        <v>44</v>
      </c>
      <c r="E60" s="45"/>
      <c r="F60" s="45" t="s">
        <v>43</v>
      </c>
      <c r="G60" s="45"/>
      <c r="J60" s="5" t="s">
        <v>45</v>
      </c>
      <c r="K60" s="5" t="s">
        <v>44</v>
      </c>
      <c r="L60" s="5" t="s">
        <v>43</v>
      </c>
      <c r="O60" s="45" t="s">
        <v>45</v>
      </c>
      <c r="P60" s="45"/>
      <c r="Q60" s="45" t="s">
        <v>44</v>
      </c>
      <c r="R60" s="45"/>
      <c r="S60" s="45" t="s">
        <v>43</v>
      </c>
      <c r="T60" s="45"/>
      <c r="V60" s="5" t="s">
        <v>45</v>
      </c>
      <c r="W60" s="5" t="s">
        <v>44</v>
      </c>
      <c r="X60" s="5" t="s">
        <v>43</v>
      </c>
      <c r="Z60" s="5" t="s">
        <v>45</v>
      </c>
      <c r="AA60" s="5" t="s">
        <v>44</v>
      </c>
      <c r="AB60" s="5" t="s">
        <v>43</v>
      </c>
      <c r="AD60" s="5" t="s">
        <v>45</v>
      </c>
      <c r="AE60" s="5" t="s">
        <v>44</v>
      </c>
      <c r="AF60" s="5" t="s">
        <v>43</v>
      </c>
      <c r="AH60" s="5" t="s">
        <v>45</v>
      </c>
      <c r="AI60" s="5" t="s">
        <v>44</v>
      </c>
      <c r="AJ60" s="5" t="s">
        <v>43</v>
      </c>
      <c r="AL60" s="5" t="s">
        <v>45</v>
      </c>
      <c r="AM60" s="5" t="s">
        <v>44</v>
      </c>
      <c r="AN60" s="5" t="s">
        <v>43</v>
      </c>
      <c r="AP60" s="5" t="s">
        <v>45</v>
      </c>
      <c r="AQ60" s="5" t="s">
        <v>44</v>
      </c>
      <c r="AR60" s="5" t="s">
        <v>43</v>
      </c>
    </row>
    <row r="61" spans="1:44" x14ac:dyDescent="0.3">
      <c r="A61" s="44" t="s">
        <v>42</v>
      </c>
      <c r="I61" s="44" t="s">
        <v>42</v>
      </c>
      <c r="L61" s="2"/>
      <c r="N61" s="44" t="s">
        <v>42</v>
      </c>
      <c r="P61" s="2"/>
      <c r="Q61" s="38"/>
    </row>
    <row r="62" spans="1:44" ht="31.2" x14ac:dyDescent="0.3">
      <c r="A62" s="43" t="s">
        <v>41</v>
      </c>
      <c r="B62" s="30" t="s">
        <v>40</v>
      </c>
      <c r="C62" s="30" t="s">
        <v>39</v>
      </c>
      <c r="D62" s="30" t="s">
        <v>40</v>
      </c>
      <c r="E62" s="30" t="s">
        <v>39</v>
      </c>
      <c r="F62" s="30" t="s">
        <v>40</v>
      </c>
      <c r="G62" s="30" t="s">
        <v>39</v>
      </c>
      <c r="I62" s="43" t="s">
        <v>41</v>
      </c>
      <c r="J62" s="43" t="s">
        <v>39</v>
      </c>
      <c r="K62" s="43" t="s">
        <v>39</v>
      </c>
      <c r="L62" s="43" t="s">
        <v>39</v>
      </c>
      <c r="N62" s="43" t="s">
        <v>41</v>
      </c>
      <c r="O62" s="30" t="s">
        <v>40</v>
      </c>
      <c r="P62" s="30" t="s">
        <v>39</v>
      </c>
      <c r="Q62" s="42" t="s">
        <v>40</v>
      </c>
      <c r="R62" s="30" t="s">
        <v>39</v>
      </c>
      <c r="S62" s="30" t="s">
        <v>40</v>
      </c>
      <c r="T62" s="30" t="s">
        <v>39</v>
      </c>
    </row>
    <row r="63" spans="1:44" x14ac:dyDescent="0.3">
      <c r="A63" s="5">
        <v>1</v>
      </c>
      <c r="B63" s="14">
        <v>42720</v>
      </c>
      <c r="C63" s="38">
        <v>43574</v>
      </c>
      <c r="D63" s="14">
        <v>0</v>
      </c>
      <c r="E63" s="38">
        <v>0</v>
      </c>
      <c r="F63" s="14">
        <v>0</v>
      </c>
      <c r="G63" s="38">
        <v>0</v>
      </c>
      <c r="I63" s="5">
        <v>1</v>
      </c>
      <c r="J63" s="38"/>
      <c r="K63" s="38"/>
      <c r="N63" s="5">
        <v>1</v>
      </c>
      <c r="O63" s="14">
        <f>+B63*(1-$P$58)</f>
        <v>42292.800000000003</v>
      </c>
      <c r="P63" s="38">
        <f>+C63-MAX(J63-$P$59,0)</f>
        <v>43574</v>
      </c>
      <c r="Q63" s="14">
        <f>+D63*(1-$P$58)</f>
        <v>0</v>
      </c>
      <c r="R63" s="38">
        <f>+E63-MAX(K63-$P$59,0)</f>
        <v>0</v>
      </c>
      <c r="S63" s="14">
        <f>+F63*(1-$P$58)</f>
        <v>0</v>
      </c>
      <c r="T63" s="38">
        <f>+G63-MAX(L63-$P$59,0)</f>
        <v>0</v>
      </c>
      <c r="V63" s="38">
        <f>+O63-P63</f>
        <v>-1281.1999999999971</v>
      </c>
      <c r="W63" s="38">
        <f>+Q63-R63</f>
        <v>0</v>
      </c>
      <c r="X63" s="38">
        <f>+S63-T63</f>
        <v>0</v>
      </c>
      <c r="Z63" s="38">
        <f>IF(O63*(1-$AB$58)&gt;P63,$AB$58*O63,O63-P63)</f>
        <v>-1281.1999999999971</v>
      </c>
      <c r="AA63" s="38">
        <f>IF(Q63*(1-$AB$58)&gt;R63,$AB$58*Q63,Q63-R63)</f>
        <v>0</v>
      </c>
      <c r="AB63" s="38">
        <f>IF(S63*(1-$AB$58)&gt;T63,$AB$58*S63,S63-T63)</f>
        <v>0</v>
      </c>
      <c r="AD63" s="38">
        <f>+MIN((V63-Z63)*$AF$58,$AF$59)</f>
        <v>0</v>
      </c>
      <c r="AE63" s="38">
        <f>MIN(+(W63-AA63)*$AF$58+(SUM($AD63:AD63)-SUM($AH63:AH63)),$AF$59)-SUM($AD63:AD63)</f>
        <v>0</v>
      </c>
      <c r="AF63" s="38">
        <f>MIN(+(X63-AB63)*$AF$58+(SUM($AD63:AE63)-SUM($AH63:AI63)),$AF$59)-SUM($AD63:AE63)</f>
        <v>0</v>
      </c>
      <c r="AH63" s="38">
        <v>0</v>
      </c>
      <c r="AI63" s="38">
        <f>IF(AND(AA63&lt;0,SUM($AD63:AD63)&gt;0),MIN(ABS(AA63),SUM($AD63:AD63)),0)</f>
        <v>0</v>
      </c>
      <c r="AJ63" s="38">
        <f>IF(AND(AB63&lt;0,SUM($AD63:AE63)&gt;0),MIN(ABS(AB63),SUM($AD63:AE63),$AF$59),0)</f>
        <v>0</v>
      </c>
      <c r="AL63" s="38">
        <f>IF(D63=0,SUM($AD63:AD63),0)</f>
        <v>0</v>
      </c>
      <c r="AM63" s="38">
        <f>IF(F63=0,SUM($AD63:AE63)-AL63,0)</f>
        <v>0</v>
      </c>
      <c r="AN63" s="38">
        <v>0</v>
      </c>
      <c r="AP63" s="38">
        <f>IF(SUM($AL63:AL63)&lt;&gt;0,0,SUM($AD63:AD63)-SUM($AH63:AH63)-AL63)</f>
        <v>0</v>
      </c>
      <c r="AQ63" s="38">
        <f>IF(SUM($AL63:AM63)&lt;&gt;0,0,SUM($AD63:AE63)-SUM($AH63:AI63)-AM63)</f>
        <v>0</v>
      </c>
      <c r="AR63" s="38">
        <f>IF(SUM($AL63:AN63)&lt;&gt;0,0,SUM($AD63:AF63)-SUM($AH63:AJ63)-AN63)</f>
        <v>0</v>
      </c>
    </row>
    <row r="64" spans="1:44" x14ac:dyDescent="0.3">
      <c r="A64" s="5">
        <v>2</v>
      </c>
      <c r="B64" s="14">
        <v>33012</v>
      </c>
      <c r="C64" s="38">
        <v>33673</v>
      </c>
      <c r="D64" s="38">
        <v>31070</v>
      </c>
      <c r="E64" s="38">
        <v>28584.531506269508</v>
      </c>
      <c r="F64" s="38">
        <v>32421</v>
      </c>
      <c r="G64" s="38">
        <v>32421</v>
      </c>
      <c r="I64" s="5">
        <v>2</v>
      </c>
      <c r="J64" s="38">
        <v>1500</v>
      </c>
      <c r="K64" s="38"/>
      <c r="L64" s="38">
        <v>1500</v>
      </c>
      <c r="N64" s="5">
        <v>2</v>
      </c>
      <c r="O64" s="14">
        <f>+B64*(1-$P$58)</f>
        <v>32681.88</v>
      </c>
      <c r="P64" s="38">
        <f>+C64-MAX(J64-$P$59,0)</f>
        <v>33173</v>
      </c>
      <c r="Q64" s="38">
        <f>+D64*(1-$P$58)</f>
        <v>30759.3</v>
      </c>
      <c r="R64" s="38">
        <f>+E64-MAX(K64-$P$59,0)</f>
        <v>28584.531506269508</v>
      </c>
      <c r="S64" s="38">
        <f>+F64*(1-$P$58)</f>
        <v>32096.79</v>
      </c>
      <c r="T64" s="38">
        <f>+G64-MAX(L64-$P$59,0)</f>
        <v>31921</v>
      </c>
      <c r="V64" s="38">
        <f>+O64-P64</f>
        <v>-491.11999999999898</v>
      </c>
      <c r="W64" s="38">
        <f>+Q64-R64</f>
        <v>2174.7684937304912</v>
      </c>
      <c r="X64" s="38">
        <f>+S64-T64</f>
        <v>175.79000000000087</v>
      </c>
      <c r="Z64" s="38">
        <f>IF(O64*(1-$AB$58)&gt;P64,$AB$58*O64,O64-P64)</f>
        <v>-491.11999999999898</v>
      </c>
      <c r="AA64" s="38">
        <f>IF(Q64*(1-$AB$58)&gt;R64,$AB$58*Q64,Q64-R64)</f>
        <v>1537.9650000000001</v>
      </c>
      <c r="AB64" s="38">
        <f>IF(S64*(1-$AB$58)&gt;T64,$AB$58*S64,S64-T64)</f>
        <v>175.79000000000087</v>
      </c>
      <c r="AD64" s="38">
        <f>+MIN((V64-Z64)*$AF$58,$AF$59)</f>
        <v>0</v>
      </c>
      <c r="AE64" s="38">
        <f>MIN(+(W64-AA64)*$AF$58+(SUM($AD64:AD64)-SUM($AH64:AH64)),$AF$59)-SUM($AD64:AD64)</f>
        <v>500</v>
      </c>
      <c r="AF64" s="38">
        <f>MIN(+(X64-AB64)*$AF$58+(SUM($AD64:AE64)-SUM($AH64:AI64)),$AF$59)-SUM($AD64:AE64)</f>
        <v>0</v>
      </c>
      <c r="AH64" s="38">
        <v>0</v>
      </c>
      <c r="AI64" s="38">
        <f>IF(AND(AA64&lt;0,SUM($AD64:AD64)&gt;0),MIN(ABS(AA64),SUM($AD64:AD64)),0)</f>
        <v>0</v>
      </c>
      <c r="AJ64" s="38">
        <f>IF(AND(AB64&lt;0,SUM($AD64:AE64)&gt;0),MIN(ABS(AB64),SUM($AD64:AE64),$AF$59),0)</f>
        <v>0</v>
      </c>
      <c r="AL64" s="38">
        <f>IF(D64=0,SUM($AD64:AD64),0)</f>
        <v>0</v>
      </c>
      <c r="AM64" s="38">
        <f>IF(F64=0,SUM($AD64:AE64)-AL64,0)</f>
        <v>0</v>
      </c>
      <c r="AN64" s="38">
        <v>0</v>
      </c>
      <c r="AP64" s="38">
        <f>IF(SUM($AL64:AL64)&lt;&gt;0,0,SUM($AD64:AD64)-SUM($AH64:AH64)-AL64)</f>
        <v>0</v>
      </c>
      <c r="AQ64" s="38">
        <f>IF(SUM($AL64:AM64)&lt;&gt;0,0,SUM($AD64:AE64)-SUM($AH64:AI64)-AM64)</f>
        <v>500</v>
      </c>
      <c r="AR64" s="38">
        <f>IF(SUM($AL64:AN64)&lt;&gt;0,0,SUM($AD64:AF64)-SUM($AH64:AJ64)-AN64)</f>
        <v>500</v>
      </c>
    </row>
    <row r="65" spans="1:44" x14ac:dyDescent="0.3">
      <c r="A65" s="5">
        <v>3</v>
      </c>
      <c r="B65" s="14">
        <v>51000</v>
      </c>
      <c r="C65" s="38">
        <v>50489</v>
      </c>
      <c r="D65" s="38">
        <v>49455</v>
      </c>
      <c r="E65" s="38">
        <v>51433.001704089809</v>
      </c>
      <c r="F65" s="14">
        <v>0</v>
      </c>
      <c r="G65" s="38">
        <v>0</v>
      </c>
      <c r="I65" s="5">
        <v>3</v>
      </c>
      <c r="J65" s="38"/>
      <c r="K65" s="38">
        <v>1250</v>
      </c>
      <c r="N65" s="5">
        <v>3</v>
      </c>
      <c r="O65" s="14">
        <f>+B65*(1-$P$58)</f>
        <v>50490</v>
      </c>
      <c r="P65" s="38">
        <f>+C65-MAX(J65-$P$59,0)</f>
        <v>50489</v>
      </c>
      <c r="Q65" s="38">
        <f>+D65*(1-$P$58)</f>
        <v>48960.45</v>
      </c>
      <c r="R65" s="38">
        <f>+E65-MAX(K65-$P$59,0)</f>
        <v>51183.001704089809</v>
      </c>
      <c r="S65" s="14">
        <f>+F65*(1-$P$58)</f>
        <v>0</v>
      </c>
      <c r="T65" s="38">
        <f>+G65-MAX(L65-$P$59,0)</f>
        <v>0</v>
      </c>
      <c r="V65" s="38">
        <f>+O65-P65</f>
        <v>1</v>
      </c>
      <c r="W65" s="38">
        <f>+Q65-R65</f>
        <v>-2222.5517040898121</v>
      </c>
      <c r="X65" s="38">
        <f>+S65-T65</f>
        <v>0</v>
      </c>
      <c r="Z65" s="38">
        <f>IF(O65*(1-$AB$58)&gt;P65,$AB$58*O65,O65-P65)</f>
        <v>1</v>
      </c>
      <c r="AA65" s="38">
        <f>IF(Q65*(1-$AB$58)&gt;R65,$AB$58*Q65,Q65-R65)</f>
        <v>-2222.5517040898121</v>
      </c>
      <c r="AB65" s="38">
        <f>IF(S65*(1-$AB$58)&gt;T65,$AB$58*S65,S65-T65)</f>
        <v>0</v>
      </c>
      <c r="AD65" s="38">
        <f>+MIN((V65-Z65)*$AF$58,$AF$59)</f>
        <v>0</v>
      </c>
      <c r="AE65" s="38">
        <f>MIN(+(W65-AA65)*$AF$58+(SUM($AD65:AD65)-SUM($AH65:AH65)),$AF$59)-SUM($AD65:AD65)</f>
        <v>0</v>
      </c>
      <c r="AF65" s="38">
        <f>MIN(+(X65-AB65)*$AF$58+(SUM($AD65:AE65)-SUM($AH65:AI65)),$AF$59)-SUM($AD65:AE65)</f>
        <v>0</v>
      </c>
      <c r="AH65" s="38">
        <v>0</v>
      </c>
      <c r="AI65" s="38">
        <f>IF(AND(AA65&lt;0,SUM($AD65:AD65)&gt;0),MIN(ABS(AA65),SUM($AD65:AD65)),0)</f>
        <v>0</v>
      </c>
      <c r="AJ65" s="38">
        <f>IF(AND(AB65&lt;0,SUM($AD65:AE65)&gt;0),MIN(ABS(AB65),SUM($AD65:AE65),$AF$59),0)</f>
        <v>0</v>
      </c>
      <c r="AL65" s="38">
        <f>IF(D65=0,SUM($AD65:AD65),0)</f>
        <v>0</v>
      </c>
      <c r="AM65" s="38">
        <f>IF(F65=0,SUM($AD65:AE65)-AL65,0)</f>
        <v>0</v>
      </c>
      <c r="AN65" s="38">
        <v>0</v>
      </c>
      <c r="AP65" s="38">
        <f>IF(SUM($AL65:AL65)&lt;&gt;0,0,SUM($AD65:AD65)-SUM($AH65:AH65)-AL65)</f>
        <v>0</v>
      </c>
      <c r="AQ65" s="38">
        <f>IF(SUM($AL65:AM65)&lt;&gt;0,0,SUM($AD65:AE65)-SUM($AH65:AI65)-AM65)</f>
        <v>0</v>
      </c>
      <c r="AR65" s="38">
        <f>IF(SUM($AL65:AN65)&lt;&gt;0,0,SUM($AD65:AF65)-SUM($AH65:AJ65)-AN65)</f>
        <v>0</v>
      </c>
    </row>
    <row r="66" spans="1:44" x14ac:dyDescent="0.3">
      <c r="A66" s="5">
        <v>4</v>
      </c>
      <c r="B66" s="14">
        <v>42840</v>
      </c>
      <c r="C66" s="38">
        <v>41126</v>
      </c>
      <c r="D66" s="38">
        <v>42841</v>
      </c>
      <c r="E66" s="38">
        <v>41555.680243033734</v>
      </c>
      <c r="F66" s="38">
        <v>42399</v>
      </c>
      <c r="G66" s="38">
        <v>38158.920487742922</v>
      </c>
      <c r="I66" s="5">
        <v>4</v>
      </c>
      <c r="J66" s="38"/>
      <c r="K66" s="38"/>
      <c r="N66" s="5">
        <v>4</v>
      </c>
      <c r="O66" s="14">
        <f>+B66*(1-$P$58)</f>
        <v>42411.6</v>
      </c>
      <c r="P66" s="38">
        <f>+C66-MAX(J66-$P$59,0)</f>
        <v>41126</v>
      </c>
      <c r="Q66" s="38">
        <f>+D66*(1-$P$58)</f>
        <v>42412.59</v>
      </c>
      <c r="R66" s="38">
        <f>+E66-MAX(K66-$P$59,0)</f>
        <v>41555.680243033734</v>
      </c>
      <c r="S66" s="38">
        <f>+F66*(1-$P$58)</f>
        <v>41975.01</v>
      </c>
      <c r="T66" s="38">
        <f>+G66-MAX(L66-$P$59,0)</f>
        <v>38158.920487742922</v>
      </c>
      <c r="V66" s="38">
        <f>+O66-P66</f>
        <v>1285.5999999999985</v>
      </c>
      <c r="W66" s="38">
        <f>+Q66-R66</f>
        <v>856.90975696626265</v>
      </c>
      <c r="X66" s="38">
        <f>+S66-T66</f>
        <v>3816.0895122570801</v>
      </c>
      <c r="Z66" s="38">
        <f>IF(O66*(1-$AB$58)&gt;P66,$AB$58*O66,O66-P66)</f>
        <v>1285.5999999999985</v>
      </c>
      <c r="AA66" s="38">
        <f>IF(Q66*(1-$AB$58)&gt;R66,$AB$58*Q66,Q66-R66)</f>
        <v>856.90975696626265</v>
      </c>
      <c r="AB66" s="38">
        <f>IF(S66*(1-$AB$58)&gt;T66,$AB$58*S66,S66-T66)</f>
        <v>2098.7505000000001</v>
      </c>
      <c r="AD66" s="38">
        <f>+MIN((V66-Z66)*$AF$58,$AF$59)</f>
        <v>0</v>
      </c>
      <c r="AE66" s="38">
        <f>MIN(+(W66-AA66)*$AF$58+(SUM($AD66:AD66)-SUM($AH66:AH66)),$AF$59)-SUM($AD66:AD66)</f>
        <v>0</v>
      </c>
      <c r="AF66" s="38">
        <f>MIN(+(X66-AB66)*$AF$58+(SUM($AD66:AE66)-SUM($AH66:AI66)),$AF$59)-SUM($AD66:AE66)</f>
        <v>500</v>
      </c>
      <c r="AH66" s="38">
        <v>0</v>
      </c>
      <c r="AI66" s="38">
        <f>IF(AND(AA66&lt;0,SUM($AD66:AD66)&gt;0),MIN(ABS(AA66),SUM($AD66:AD66)),0)</f>
        <v>0</v>
      </c>
      <c r="AJ66" s="38">
        <f>IF(AND(AB66&lt;0,SUM($AD66:AE66)&gt;0),MIN(ABS(AB66),SUM($AD66:AE66),$AF$59),0)</f>
        <v>0</v>
      </c>
      <c r="AL66" s="38">
        <f>IF(D66=0,SUM($AD66:AD66),0)</f>
        <v>0</v>
      </c>
      <c r="AM66" s="38">
        <f>IF(F66=0,SUM($AD66:AE66)-AL66,0)</f>
        <v>0</v>
      </c>
      <c r="AN66" s="38">
        <v>0</v>
      </c>
      <c r="AP66" s="38">
        <f>IF(SUM($AL66:AL66)&lt;&gt;0,0,SUM($AD66:AD66)-SUM($AH66:AH66)-AL66)</f>
        <v>0</v>
      </c>
      <c r="AQ66" s="38">
        <f>IF(SUM($AL66:AM66)&lt;&gt;0,0,SUM($AD66:AE66)-SUM($AH66:AI66)-AM66)</f>
        <v>0</v>
      </c>
      <c r="AR66" s="38">
        <f>IF(SUM($AL66:AN66)&lt;&gt;0,0,SUM($AD66:AF66)-SUM($AH66:AJ66)-AN66)</f>
        <v>500</v>
      </c>
    </row>
    <row r="67" spans="1:44" x14ac:dyDescent="0.3">
      <c r="A67" s="5">
        <v>5</v>
      </c>
      <c r="B67" s="14">
        <v>0</v>
      </c>
      <c r="C67" s="38">
        <v>0</v>
      </c>
      <c r="D67" s="38">
        <v>27089</v>
      </c>
      <c r="E67" s="38">
        <v>26276.573939939703</v>
      </c>
      <c r="F67" s="38">
        <v>26809</v>
      </c>
      <c r="G67" s="38">
        <v>27044.445763114167</v>
      </c>
      <c r="I67" s="5">
        <v>5</v>
      </c>
      <c r="J67" s="38"/>
      <c r="K67" s="38">
        <v>1250</v>
      </c>
      <c r="L67" s="38">
        <v>2000</v>
      </c>
      <c r="N67" s="5">
        <v>5</v>
      </c>
      <c r="O67" s="14">
        <f>+B67*(1-$P$58)</f>
        <v>0</v>
      </c>
      <c r="P67" s="38">
        <f>+C67-MAX(J67-$P$59,0)</f>
        <v>0</v>
      </c>
      <c r="Q67" s="38">
        <f>+D67*(1-$P$58)</f>
        <v>26818.11</v>
      </c>
      <c r="R67" s="38">
        <f>+E67-MAX(K67-$P$59,0)</f>
        <v>26026.573939939703</v>
      </c>
      <c r="S67" s="38">
        <f>+F67*(1-$P$58)</f>
        <v>26540.91</v>
      </c>
      <c r="T67" s="38">
        <f>+G67-MAX(L67-$P$59,0)</f>
        <v>26044.445763114167</v>
      </c>
      <c r="V67" s="38">
        <f>+O67-P67</f>
        <v>0</v>
      </c>
      <c r="W67" s="38">
        <f>+Q67-R67</f>
        <v>791.53606006029804</v>
      </c>
      <c r="X67" s="38">
        <f>+S67-T67</f>
        <v>496.46423688583309</v>
      </c>
      <c r="Z67" s="38">
        <f>IF(O67*(1-$AB$58)&gt;P67,$AB$58*O67,O67-P67)</f>
        <v>0</v>
      </c>
      <c r="AA67" s="38">
        <f>IF(Q67*(1-$AB$58)&gt;R67,$AB$58*Q67,Q67-R67)</f>
        <v>791.53606006029804</v>
      </c>
      <c r="AB67" s="38">
        <f>IF(S67*(1-$AB$58)&gt;T67,$AB$58*S67,S67-T67)</f>
        <v>496.46423688583309</v>
      </c>
      <c r="AD67" s="38">
        <f>+MIN((V67-Z67)*$AF$58,$AF$59)</f>
        <v>0</v>
      </c>
      <c r="AE67" s="38">
        <f>MIN(+(W67-AA67)*$AF$58+(SUM($AD67:AD67)-SUM($AH67:AH67)),$AF$59)-SUM($AD67:AD67)</f>
        <v>0</v>
      </c>
      <c r="AF67" s="38">
        <f>MIN(+(X67-AB67)*$AF$58+(SUM($AD67:AE67)-SUM($AH67:AI67)),$AF$59)-SUM($AD67:AE67)</f>
        <v>0</v>
      </c>
      <c r="AH67" s="38">
        <v>0</v>
      </c>
      <c r="AI67" s="38">
        <f>IF(AND(AA67&lt;0,SUM($AD67:AD67)&gt;0),MIN(ABS(AA67),SUM($AD67:AD67)),0)</f>
        <v>0</v>
      </c>
      <c r="AJ67" s="38">
        <f>IF(AND(AB67&lt;0,SUM($AD67:AE67)&gt;0),MIN(ABS(AB67),SUM($AD67:AE67),$AF$59),0)</f>
        <v>0</v>
      </c>
      <c r="AL67" s="38">
        <f>IF(D67=0,SUM($AD67:AD67),0)</f>
        <v>0</v>
      </c>
      <c r="AM67" s="38">
        <f>IF(F67=0,SUM($AD67:AE67)-AL67,0)</f>
        <v>0</v>
      </c>
      <c r="AN67" s="38">
        <v>0</v>
      </c>
      <c r="AP67" s="38">
        <f>IF(SUM($AL67:AL67)&lt;&gt;0,0,SUM($AD67:AD67)-SUM($AH67:AH67)-AL67)</f>
        <v>0</v>
      </c>
      <c r="AQ67" s="38">
        <f>IF(SUM($AL67:AM67)&lt;&gt;0,0,SUM($AD67:AE67)-SUM($AH67:AI67)-AM67)</f>
        <v>0</v>
      </c>
      <c r="AR67" s="38">
        <f>IF(SUM($AL67:AN67)&lt;&gt;0,0,SUM($AD67:AF67)-SUM($AH67:AJ67)-AN67)</f>
        <v>0</v>
      </c>
    </row>
    <row r="68" spans="1:44" x14ac:dyDescent="0.3">
      <c r="A68" s="5">
        <v>6</v>
      </c>
      <c r="B68" s="14">
        <v>22260</v>
      </c>
      <c r="C68" s="38">
        <v>20256</v>
      </c>
      <c r="D68" s="38">
        <v>23484</v>
      </c>
      <c r="E68" s="38">
        <v>21370.39777018522</v>
      </c>
      <c r="F68" s="38">
        <v>24774</v>
      </c>
      <c r="G68" s="38">
        <v>25269.142163129633</v>
      </c>
      <c r="I68" s="5">
        <v>6</v>
      </c>
      <c r="J68" s="38"/>
      <c r="K68" s="38"/>
      <c r="N68" s="5">
        <v>6</v>
      </c>
      <c r="O68" s="14">
        <f>+B68*(1-$P$58)</f>
        <v>22037.4</v>
      </c>
      <c r="P68" s="38">
        <f>+C68-MAX(J68-$P$59,0)</f>
        <v>20256</v>
      </c>
      <c r="Q68" s="38">
        <f>+D68*(1-$P$58)</f>
        <v>23249.16</v>
      </c>
      <c r="R68" s="38">
        <f>+E68-MAX(K68-$P$59,0)</f>
        <v>21370.39777018522</v>
      </c>
      <c r="S68" s="38">
        <f>+F68*(1-$P$58)</f>
        <v>24526.26</v>
      </c>
      <c r="T68" s="38">
        <f>+G68-MAX(L68-$P$59,0)</f>
        <v>25269.142163129633</v>
      </c>
      <c r="V68" s="38">
        <f>+O68-P68</f>
        <v>1781.4000000000015</v>
      </c>
      <c r="W68" s="38">
        <f>+Q68-R68</f>
        <v>1878.7622298147799</v>
      </c>
      <c r="X68" s="38">
        <f>+S68-T68</f>
        <v>-742.88216312963414</v>
      </c>
      <c r="Z68" s="38">
        <f>IF(O68*(1-$AB$58)&gt;P68,$AB$58*O68,O68-P68)</f>
        <v>1101.8700000000001</v>
      </c>
      <c r="AA68" s="38">
        <f>IF(Q68*(1-$AB$58)&gt;R68,$AB$58*Q68,Q68-R68)</f>
        <v>1162.4580000000001</v>
      </c>
      <c r="AB68" s="38">
        <f>IF(S68*(1-$AB$58)&gt;T68,$AB$58*S68,S68-T68)</f>
        <v>-742.88216312963414</v>
      </c>
      <c r="AD68" s="38">
        <f>+MIN((V68-Z68)*$AF$58,$AF$59)</f>
        <v>500</v>
      </c>
      <c r="AE68" s="38">
        <f>MIN(+(W68-AA68)*$AF$58+(SUM($AD68:AD68)-SUM($AH68:AH68)),$AF$59)-SUM($AD68:AD68)</f>
        <v>0</v>
      </c>
      <c r="AF68" s="38">
        <f>MIN(+(X68-AB68)*$AF$58+(SUM($AD68:AE68)-SUM($AH68:AI68)),$AF$59)-SUM($AD68:AE68)</f>
        <v>0</v>
      </c>
      <c r="AH68" s="38">
        <v>0</v>
      </c>
      <c r="AI68" s="38">
        <f>IF(AND(AA68&lt;0,SUM($AD68:AD68)&gt;0),MIN(ABS(AA68),SUM($AD68:AD68)),0)</f>
        <v>0</v>
      </c>
      <c r="AJ68" s="38">
        <f>IF(AND(AB68&lt;0,SUM($AD68:AE68)&gt;0),MIN(ABS(AB68),SUM($AD68:AE68),$AF$59),0)</f>
        <v>500</v>
      </c>
      <c r="AL68" s="38">
        <f>IF(D68=0,SUM($AD68:AD68),0)</f>
        <v>0</v>
      </c>
      <c r="AM68" s="38">
        <f>IF(F68=0,SUM($AD68:AE68)-AL68,0)</f>
        <v>0</v>
      </c>
      <c r="AN68" s="38">
        <v>0</v>
      </c>
      <c r="AP68" s="38">
        <f>IF(SUM($AL68:AL68)&lt;&gt;0,0,SUM($AD68:AD68)-SUM($AH68:AH68)-AL68)</f>
        <v>500</v>
      </c>
      <c r="AQ68" s="38">
        <f>IF(SUM($AL68:AM68)&lt;&gt;0,0,SUM($AD68:AE68)-SUM($AH68:AI68)-AM68)</f>
        <v>500</v>
      </c>
      <c r="AR68" s="38">
        <f>IF(SUM($AL68:AN68)&lt;&gt;0,0,SUM($AD68:AF68)-SUM($AH68:AJ68)-AN68)</f>
        <v>0</v>
      </c>
    </row>
    <row r="69" spans="1:44" x14ac:dyDescent="0.3">
      <c r="A69" s="5">
        <v>7</v>
      </c>
      <c r="B69" s="14">
        <v>21960</v>
      </c>
      <c r="C69" s="38">
        <v>22400</v>
      </c>
      <c r="D69" s="38">
        <v>20668</v>
      </c>
      <c r="E69" s="38">
        <v>18808.060990058206</v>
      </c>
      <c r="F69" s="38">
        <v>21803</v>
      </c>
      <c r="G69" s="38">
        <v>20495.607842179794</v>
      </c>
      <c r="I69" s="5">
        <v>7</v>
      </c>
      <c r="J69" s="38">
        <v>2000</v>
      </c>
      <c r="K69" s="38"/>
      <c r="N69" s="5">
        <v>7</v>
      </c>
      <c r="O69" s="14">
        <f>+B69*(1-$P$58)</f>
        <v>21740.400000000001</v>
      </c>
      <c r="P69" s="38">
        <f>+C69-MAX(J69-$P$59,0)</f>
        <v>21400</v>
      </c>
      <c r="Q69" s="38">
        <f>+D69*(1-$P$58)</f>
        <v>20461.32</v>
      </c>
      <c r="R69" s="38">
        <f>+E69-MAX(K69-$P$59,0)</f>
        <v>18808.060990058206</v>
      </c>
      <c r="S69" s="38">
        <f>+F69*(1-$P$58)</f>
        <v>21584.97</v>
      </c>
      <c r="T69" s="38">
        <f>+G69-MAX(L69-$P$59,0)</f>
        <v>20495.607842179794</v>
      </c>
      <c r="V69" s="38">
        <f>+O69-P69</f>
        <v>340.40000000000146</v>
      </c>
      <c r="W69" s="38">
        <f>+Q69-R69</f>
        <v>1653.2590099417939</v>
      </c>
      <c r="X69" s="38">
        <f>+S69-T69</f>
        <v>1089.3621578202074</v>
      </c>
      <c r="Z69" s="38">
        <f>IF(O69*(1-$AB$58)&gt;P69,$AB$58*O69,O69-P69)</f>
        <v>340.40000000000146</v>
      </c>
      <c r="AA69" s="38">
        <f>IF(Q69*(1-$AB$58)&gt;R69,$AB$58*Q69,Q69-R69)</f>
        <v>1023.066</v>
      </c>
      <c r="AB69" s="38">
        <f>IF(S69*(1-$AB$58)&gt;T69,$AB$58*S69,S69-T69)</f>
        <v>1079.2485000000001</v>
      </c>
      <c r="AD69" s="38">
        <f>+MIN((V69-Z69)*$AF$58,$AF$59)</f>
        <v>0</v>
      </c>
      <c r="AE69" s="38">
        <f>MIN(+(W69-AA69)*$AF$58+(SUM($AD69:AD69)-SUM($AH69:AH69)),$AF$59)-SUM($AD69:AD69)</f>
        <v>500</v>
      </c>
      <c r="AF69" s="38">
        <f>MIN(+(X69-AB69)*$AF$58+(SUM($AD69:AE69)-SUM($AH69:AI69)),$AF$59)-SUM($AD69:AE69)</f>
        <v>0</v>
      </c>
      <c r="AH69" s="38">
        <v>0</v>
      </c>
      <c r="AI69" s="38">
        <f>IF(AND(AA69&lt;0,SUM($AD69:AD69)&gt;0),MIN(ABS(AA69),SUM($AD69:AD69)),0)</f>
        <v>0</v>
      </c>
      <c r="AJ69" s="38">
        <f>IF(AND(AB69&lt;0,SUM($AD69:AE69)&gt;0),MIN(ABS(AB69),SUM($AD69:AE69),$AF$59),0)</f>
        <v>0</v>
      </c>
      <c r="AL69" s="38">
        <f>IF(D69=0,SUM($AD69:AD69),0)</f>
        <v>0</v>
      </c>
      <c r="AM69" s="38">
        <f>IF(F69=0,SUM($AD69:AE69)-AL69,0)</f>
        <v>0</v>
      </c>
      <c r="AN69" s="38">
        <v>0</v>
      </c>
      <c r="AP69" s="38">
        <f>IF(SUM($AL69:AL69)&lt;&gt;0,0,SUM($AD69:AD69)-SUM($AH69:AH69)-AL69)</f>
        <v>0</v>
      </c>
      <c r="AQ69" s="38">
        <f>IF(SUM($AL69:AM69)&lt;&gt;0,0,SUM($AD69:AE69)-SUM($AH69:AI69)-AM69)</f>
        <v>500</v>
      </c>
      <c r="AR69" s="38">
        <f>IF(SUM($AL69:AN69)&lt;&gt;0,0,SUM($AD69:AF69)-SUM($AH69:AJ69)-AN69)</f>
        <v>500</v>
      </c>
    </row>
    <row r="70" spans="1:44" x14ac:dyDescent="0.3">
      <c r="A70" s="5">
        <v>8</v>
      </c>
      <c r="B70" s="14">
        <v>47304</v>
      </c>
      <c r="C70" s="38">
        <v>45885</v>
      </c>
      <c r="D70" s="38">
        <v>46816</v>
      </c>
      <c r="E70" s="38">
        <v>45412.127976073352</v>
      </c>
      <c r="F70" s="38">
        <v>46333</v>
      </c>
      <c r="G70" s="38">
        <v>43552.909459620656</v>
      </c>
      <c r="I70" s="5">
        <v>8</v>
      </c>
      <c r="J70" s="38">
        <v>2000</v>
      </c>
      <c r="K70" s="38"/>
      <c r="N70" s="5">
        <v>8</v>
      </c>
      <c r="O70" s="14">
        <f>+B70*(1-$P$58)</f>
        <v>46830.96</v>
      </c>
      <c r="P70" s="38">
        <f>+C70-MAX(J70-$P$59,0)</f>
        <v>44885</v>
      </c>
      <c r="Q70" s="38">
        <f>+D70*(1-$P$58)</f>
        <v>46347.839999999997</v>
      </c>
      <c r="R70" s="38">
        <f>+E70-MAX(K70-$P$59,0)</f>
        <v>45412.127976073352</v>
      </c>
      <c r="S70" s="38">
        <f>+F70*(1-$P$58)</f>
        <v>45869.67</v>
      </c>
      <c r="T70" s="38">
        <f>+G70-MAX(L70-$P$59,0)</f>
        <v>43552.909459620656</v>
      </c>
      <c r="V70" s="38">
        <f>+O70-P70</f>
        <v>1945.9599999999991</v>
      </c>
      <c r="W70" s="38">
        <f>+Q70-R70</f>
        <v>935.71202392664418</v>
      </c>
      <c r="X70" s="38">
        <f>+S70-T70</f>
        <v>2316.7605403793423</v>
      </c>
      <c r="Z70" s="38">
        <f>IF(O70*(1-$AB$58)&gt;P70,$AB$58*O70,O70-P70)</f>
        <v>1945.9599999999991</v>
      </c>
      <c r="AA70" s="38">
        <f>IF(Q70*(1-$AB$58)&gt;R70,$AB$58*Q70,Q70-R70)</f>
        <v>935.71202392664418</v>
      </c>
      <c r="AB70" s="38">
        <f>IF(S70*(1-$AB$58)&gt;T70,$AB$58*S70,S70-T70)</f>
        <v>2293.4834999999998</v>
      </c>
      <c r="AD70" s="38">
        <f>+MIN((V70-Z70)*$AF$58,$AF$59)</f>
        <v>0</v>
      </c>
      <c r="AE70" s="38">
        <f>MIN(+(W70-AA70)*$AF$58+(SUM($AD70:AD70)-SUM($AH70:AH70)),$AF$59)-SUM($AD70:AD70)</f>
        <v>0</v>
      </c>
      <c r="AF70" s="38">
        <f>MIN(+(X70-AB70)*$AF$58+(SUM($AD70:AE70)-SUM($AH70:AI70)),$AF$59)-SUM($AD70:AE70)</f>
        <v>23.277040379342452</v>
      </c>
      <c r="AH70" s="38">
        <v>0</v>
      </c>
      <c r="AI70" s="38">
        <f>IF(AND(AA70&lt;0,SUM($AD70:AD70)&gt;0),MIN(ABS(AA70),SUM($AD70:AD70)),0)</f>
        <v>0</v>
      </c>
      <c r="AJ70" s="38">
        <f>IF(AND(AB70&lt;0,SUM($AD70:AE70)&gt;0),MIN(ABS(AB70),SUM($AD70:AE70),$AF$59),0)</f>
        <v>0</v>
      </c>
      <c r="AL70" s="38">
        <f>IF(D70=0,SUM($AD70:AD70),0)</f>
        <v>0</v>
      </c>
      <c r="AM70" s="38">
        <f>IF(F70=0,SUM($AD70:AE70)-AL70,0)</f>
        <v>0</v>
      </c>
      <c r="AN70" s="38">
        <v>0</v>
      </c>
      <c r="AP70" s="38">
        <f>IF(SUM($AL70:AL70)&lt;&gt;0,0,SUM($AD70:AD70)-SUM($AH70:AH70)-AL70)</f>
        <v>0</v>
      </c>
      <c r="AQ70" s="38">
        <f>IF(SUM($AL70:AM70)&lt;&gt;0,0,SUM($AD70:AE70)-SUM($AH70:AI70)-AM70)</f>
        <v>0</v>
      </c>
      <c r="AR70" s="38">
        <f>IF(SUM($AL70:AN70)&lt;&gt;0,0,SUM($AD70:AF70)-SUM($AH70:AJ70)-AN70)</f>
        <v>23.277040379342452</v>
      </c>
    </row>
    <row r="71" spans="1:44" x14ac:dyDescent="0.3">
      <c r="A71" s="5">
        <v>9</v>
      </c>
      <c r="B71" s="14">
        <v>0</v>
      </c>
      <c r="C71" s="38">
        <v>0</v>
      </c>
      <c r="D71" s="14">
        <v>0</v>
      </c>
      <c r="E71" s="38">
        <v>0</v>
      </c>
      <c r="F71" s="38">
        <v>40578</v>
      </c>
      <c r="G71" s="38">
        <v>40578</v>
      </c>
      <c r="I71" s="5">
        <v>9</v>
      </c>
      <c r="J71" s="38"/>
      <c r="K71" s="38"/>
      <c r="N71" s="5">
        <v>9</v>
      </c>
      <c r="O71" s="14">
        <f>+B71*(1-$P$58)</f>
        <v>0</v>
      </c>
      <c r="P71" s="38">
        <f>+C71-MAX(J71-$P$59,0)</f>
        <v>0</v>
      </c>
      <c r="Q71" s="14">
        <f>+D71*(1-$P$58)</f>
        <v>0</v>
      </c>
      <c r="R71" s="38">
        <f>+E71-MAX(K71-$P$59,0)</f>
        <v>0</v>
      </c>
      <c r="S71" s="38">
        <f>+F71*(1-$P$58)</f>
        <v>40172.22</v>
      </c>
      <c r="T71" s="38">
        <f>+G71-MAX(L71-$P$59,0)</f>
        <v>40578</v>
      </c>
      <c r="V71" s="38">
        <f>+O71-P71</f>
        <v>0</v>
      </c>
      <c r="W71" s="38">
        <f>+Q71-R71</f>
        <v>0</v>
      </c>
      <c r="X71" s="38">
        <f>+S71-T71</f>
        <v>-405.77999999999884</v>
      </c>
      <c r="Z71" s="38">
        <f>IF(O71*(1-$AB$58)&gt;P71,$AB$58*O71,O71-P71)</f>
        <v>0</v>
      </c>
      <c r="AA71" s="38">
        <f>IF(Q71*(1-$AB$58)&gt;R71,$AB$58*Q71,Q71-R71)</f>
        <v>0</v>
      </c>
      <c r="AB71" s="38">
        <f>IF(S71*(1-$AB$58)&gt;T71,$AB$58*S71,S71-T71)</f>
        <v>-405.77999999999884</v>
      </c>
      <c r="AD71" s="38">
        <f>+MIN((V71-Z71)*$AF$58,$AF$59)</f>
        <v>0</v>
      </c>
      <c r="AE71" s="38">
        <f>MIN(+(W71-AA71)*$AF$58+(SUM($AD71:AD71)-SUM($AH71:AH71)),$AF$59)-SUM($AD71:AD71)</f>
        <v>0</v>
      </c>
      <c r="AF71" s="38">
        <f>MIN(+(X71-AB71)*$AF$58+(SUM($AD71:AE71)-SUM($AH71:AI71)),$AF$59)-SUM($AD71:AE71)</f>
        <v>0</v>
      </c>
      <c r="AH71" s="38">
        <v>0</v>
      </c>
      <c r="AI71" s="38">
        <f>IF(AND(AA71&lt;0,SUM($AD71:AD71)&gt;0),MIN(ABS(AA71),SUM($AD71:AD71)),0)</f>
        <v>0</v>
      </c>
      <c r="AJ71" s="38">
        <f>IF(AND(AB71&lt;0,SUM($AD71:AE71)&gt;0),MIN(ABS(AB71),SUM($AD71:AE71),$AF$59),0)</f>
        <v>0</v>
      </c>
      <c r="AL71" s="38">
        <f>IF(D71=0,SUM($AD71:AD71),0)</f>
        <v>0</v>
      </c>
      <c r="AM71" s="38">
        <f>IF(F71=0,SUM($AD71:AE71)-AL71,0)</f>
        <v>0</v>
      </c>
      <c r="AN71" s="38">
        <v>0</v>
      </c>
      <c r="AP71" s="38">
        <f>IF(SUM($AL71:AL71)&lt;&gt;0,0,SUM($AD71:AD71)-SUM($AH71:AH71)-AL71)</f>
        <v>0</v>
      </c>
      <c r="AQ71" s="38">
        <f>IF(SUM($AL71:AM71)&lt;&gt;0,0,SUM($AD71:AE71)-SUM($AH71:AI71)-AM71)</f>
        <v>0</v>
      </c>
      <c r="AR71" s="38">
        <f>IF(SUM($AL71:AN71)&lt;&gt;0,0,SUM($AD71:AF71)-SUM($AH71:AJ71)-AN71)</f>
        <v>0</v>
      </c>
    </row>
    <row r="72" spans="1:44" x14ac:dyDescent="0.3">
      <c r="A72" s="5">
        <v>10</v>
      </c>
      <c r="B72" s="14">
        <v>30672</v>
      </c>
      <c r="C72" s="38">
        <v>27605</v>
      </c>
      <c r="D72" s="38">
        <v>32717</v>
      </c>
      <c r="E72" s="38">
        <v>29772.809387966805</v>
      </c>
      <c r="F72" s="38">
        <v>34514</v>
      </c>
      <c r="G72" s="38">
        <v>35204.428479242844</v>
      </c>
      <c r="H72" s="41"/>
      <c r="I72" s="5">
        <v>10</v>
      </c>
      <c r="J72" s="38"/>
      <c r="K72" s="38"/>
      <c r="L72" s="38">
        <v>3000</v>
      </c>
      <c r="M72" s="41"/>
      <c r="N72" s="5">
        <v>10</v>
      </c>
      <c r="O72" s="14">
        <f>+B72*(1-$P$58)</f>
        <v>30365.279999999999</v>
      </c>
      <c r="P72" s="38">
        <f>+C72-MAX(J72-$P$59,0)</f>
        <v>27605</v>
      </c>
      <c r="Q72" s="38">
        <f>+D72*(1-$P$58)</f>
        <v>32389.829999999998</v>
      </c>
      <c r="R72" s="38">
        <f>+E72-MAX(K72-$P$59,0)</f>
        <v>29772.809387966805</v>
      </c>
      <c r="S72" s="38">
        <f>+F72*(1-$P$58)</f>
        <v>34168.86</v>
      </c>
      <c r="T72" s="38">
        <f>+G72-MAX(L72-$P$59,0)</f>
        <v>33204.428479242844</v>
      </c>
      <c r="V72" s="38">
        <f>+O72-P72</f>
        <v>2760.2799999999988</v>
      </c>
      <c r="W72" s="38">
        <f>+Q72-R72</f>
        <v>2617.0206120331932</v>
      </c>
      <c r="X72" s="38">
        <f>+S72-T72</f>
        <v>964.43152075715625</v>
      </c>
      <c r="Z72" s="38">
        <f>IF(O72*(1-$AB$58)&gt;P72,$AB$58*O72,O72-P72)</f>
        <v>1518.2640000000001</v>
      </c>
      <c r="AA72" s="38">
        <f>IF(Q72*(1-$AB$58)&gt;R72,$AB$58*Q72,Q72-R72)</f>
        <v>1619.4915000000001</v>
      </c>
      <c r="AB72" s="38">
        <f>IF(S72*(1-$AB$58)&gt;T72,$AB$58*S72,S72-T72)</f>
        <v>964.43152075715625</v>
      </c>
      <c r="AD72" s="38">
        <f>+MIN((V72-Z72)*$AF$58,$AF$59)</f>
        <v>500</v>
      </c>
      <c r="AE72" s="38">
        <f>MIN(+(W72-AA72)*$AF$58+(SUM($AD72:AD72)-SUM($AH72:AH72)),$AF$59)-SUM($AD72:AD72)</f>
        <v>0</v>
      </c>
      <c r="AF72" s="38">
        <f>MIN(+(X72-AB72)*$AF$58+(SUM($AD72:AE72)-SUM($AH72:AI72)),$AF$59)-SUM($AD72:AE72)</f>
        <v>0</v>
      </c>
      <c r="AH72" s="38">
        <v>0</v>
      </c>
      <c r="AI72" s="38">
        <f>IF(AND(AA72&lt;0,SUM($AD72:AD72)&gt;0),MIN(ABS(AA72),SUM($AD72:AD72)),0)</f>
        <v>0</v>
      </c>
      <c r="AJ72" s="38">
        <f>IF(AND(AB72&lt;0,SUM($AD72:AE72)&gt;0),MIN(ABS(AB72),SUM($AD72:AE72),$AF$59),0)</f>
        <v>0</v>
      </c>
      <c r="AL72" s="38">
        <f>IF(D72=0,SUM($AD72:AD72),0)</f>
        <v>0</v>
      </c>
      <c r="AM72" s="38">
        <f>IF(F72=0,SUM($AD72:AE72)-AL72,0)</f>
        <v>0</v>
      </c>
      <c r="AN72" s="38">
        <v>0</v>
      </c>
      <c r="AP72" s="38">
        <f>IF(SUM($AL72:AL72)&lt;&gt;0,0,SUM($AD72:AD72)-SUM($AH72:AH72)-AL72)</f>
        <v>500</v>
      </c>
      <c r="AQ72" s="38">
        <f>IF(SUM($AL72:AM72)&lt;&gt;0,0,SUM($AD72:AE72)-SUM($AH72:AI72)-AM72)</f>
        <v>500</v>
      </c>
      <c r="AR72" s="38">
        <f>IF(SUM($AL72:AN72)&lt;&gt;0,0,SUM($AD72:AF72)-SUM($AH72:AJ72)-AN72)</f>
        <v>500</v>
      </c>
    </row>
    <row r="73" spans="1:44" x14ac:dyDescent="0.3">
      <c r="A73" s="5">
        <v>11</v>
      </c>
      <c r="B73" s="14">
        <v>25500</v>
      </c>
      <c r="C73" s="38">
        <v>25500</v>
      </c>
      <c r="D73" s="38">
        <v>24480</v>
      </c>
      <c r="E73" s="38">
        <v>24235.233995278431</v>
      </c>
      <c r="F73" s="38">
        <v>23738</v>
      </c>
      <c r="G73" s="38">
        <v>21363.973362612182</v>
      </c>
      <c r="I73" s="5">
        <v>11</v>
      </c>
      <c r="J73" s="38"/>
      <c r="K73" s="38">
        <v>1750</v>
      </c>
      <c r="N73" s="5">
        <v>11</v>
      </c>
      <c r="O73" s="14">
        <f>+B73*(1-$P$58)</f>
        <v>25245</v>
      </c>
      <c r="P73" s="38">
        <f>+C73-MAX(J73-$P$59,0)</f>
        <v>25500</v>
      </c>
      <c r="Q73" s="38">
        <f>+D73*(1-$P$58)</f>
        <v>24235.200000000001</v>
      </c>
      <c r="R73" s="38">
        <f>+E73-MAX(K73-$P$59,0)</f>
        <v>23485.233995278431</v>
      </c>
      <c r="S73" s="38">
        <f>+F73*(1-$P$58)</f>
        <v>23500.62</v>
      </c>
      <c r="T73" s="38">
        <f>+G73-MAX(L73-$P$59,0)</f>
        <v>21363.973362612182</v>
      </c>
      <c r="V73" s="38">
        <f>+O73-P73</f>
        <v>-255</v>
      </c>
      <c r="W73" s="38">
        <f>+Q73-R73</f>
        <v>749.96600472156933</v>
      </c>
      <c r="X73" s="38">
        <f>+S73-T73</f>
        <v>2136.6466373878175</v>
      </c>
      <c r="Z73" s="38">
        <f>IF(O73*(1-$AB$58)&gt;P73,$AB$58*O73,O73-P73)</f>
        <v>-255</v>
      </c>
      <c r="AA73" s="38">
        <f>IF(Q73*(1-$AB$58)&gt;R73,$AB$58*Q73,Q73-R73)</f>
        <v>749.96600472156933</v>
      </c>
      <c r="AB73" s="38">
        <f>IF(S73*(1-$AB$58)&gt;T73,$AB$58*S73,S73-T73)</f>
        <v>1175.0309999999999</v>
      </c>
      <c r="AD73" s="38">
        <f>+MIN((V73-Z73)*$AF$58,$AF$59)</f>
        <v>0</v>
      </c>
      <c r="AE73" s="38">
        <f>MIN(+(W73-AA73)*$AF$58+(SUM($AD73:AD73)-SUM($AH73:AH73)),$AF$59)-SUM($AD73:AD73)</f>
        <v>0</v>
      </c>
      <c r="AF73" s="38">
        <f>MIN(+(X73-AB73)*$AF$58+(SUM($AD73:AE73)-SUM($AH73:AI73)),$AF$59)-SUM($AD73:AE73)</f>
        <v>500</v>
      </c>
      <c r="AH73" s="38">
        <v>0</v>
      </c>
      <c r="AI73" s="38">
        <f>IF(AND(AA73&lt;0,SUM($AD73:AD73)&gt;0),MIN(ABS(AA73),SUM($AD73:AD73)),0)</f>
        <v>0</v>
      </c>
      <c r="AJ73" s="38">
        <f>IF(AND(AB73&lt;0,SUM($AD73:AE73)&gt;0),MIN(ABS(AB73),SUM($AD73:AE73),$AF$59),0)</f>
        <v>0</v>
      </c>
      <c r="AL73" s="38">
        <f>IF(D73=0,SUM($AD73:AD73),0)</f>
        <v>0</v>
      </c>
      <c r="AM73" s="38">
        <f>IF(F73=0,SUM($AD73:AE73)-AL73,0)</f>
        <v>0</v>
      </c>
      <c r="AN73" s="38">
        <v>0</v>
      </c>
      <c r="AP73" s="38">
        <f>IF(SUM($AL73:AL73)&lt;&gt;0,0,SUM($AD73:AD73)-SUM($AH73:AH73)-AL73)</f>
        <v>0</v>
      </c>
      <c r="AQ73" s="38">
        <f>IF(SUM($AL73:AM73)&lt;&gt;0,0,SUM($AD73:AE73)-SUM($AH73:AI73)-AM73)</f>
        <v>0</v>
      </c>
      <c r="AR73" s="38">
        <f>IF(SUM($AL73:AN73)&lt;&gt;0,0,SUM($AD73:AF73)-SUM($AH73:AJ73)-AN73)</f>
        <v>500</v>
      </c>
    </row>
    <row r="74" spans="1:44" x14ac:dyDescent="0.3">
      <c r="A74" s="5">
        <v>12</v>
      </c>
      <c r="B74" s="14">
        <v>0</v>
      </c>
      <c r="C74" s="38">
        <v>0</v>
      </c>
      <c r="D74" s="38">
        <v>21760</v>
      </c>
      <c r="E74" s="38">
        <v>21977.279587704768</v>
      </c>
      <c r="F74" s="38">
        <v>20683</v>
      </c>
      <c r="G74" s="38">
        <v>20269.460156855152</v>
      </c>
      <c r="I74" s="5">
        <v>12</v>
      </c>
      <c r="J74" s="38"/>
      <c r="K74" s="38"/>
      <c r="N74" s="5">
        <v>12</v>
      </c>
      <c r="O74" s="14">
        <f>+B74*(1-$P$58)</f>
        <v>0</v>
      </c>
      <c r="P74" s="38">
        <f>+C74-MAX(J74-$P$59,0)</f>
        <v>0</v>
      </c>
      <c r="Q74" s="38">
        <f>+D74*(1-$P$58)</f>
        <v>21542.400000000001</v>
      </c>
      <c r="R74" s="38">
        <f>+E74-MAX(K74-$P$59,0)</f>
        <v>21977.279587704768</v>
      </c>
      <c r="S74" s="38">
        <f>+F74*(1-$P$58)</f>
        <v>20476.169999999998</v>
      </c>
      <c r="T74" s="38">
        <f>+G74-MAX(L74-$P$59,0)</f>
        <v>20269.460156855152</v>
      </c>
      <c r="V74" s="38">
        <f>+O74-P74</f>
        <v>0</v>
      </c>
      <c r="W74" s="38">
        <f>+Q74-R74</f>
        <v>-434.87958770476689</v>
      </c>
      <c r="X74" s="38">
        <f>+S74-T74</f>
        <v>206.70984314484667</v>
      </c>
      <c r="Z74" s="38">
        <f>IF(O74*(1-$AB$58)&gt;P74,$AB$58*O74,O74-P74)</f>
        <v>0</v>
      </c>
      <c r="AA74" s="38">
        <f>IF(Q74*(1-$AB$58)&gt;R74,$AB$58*Q74,Q74-R74)</f>
        <v>-434.87958770476689</v>
      </c>
      <c r="AB74" s="38">
        <f>IF(S74*(1-$AB$58)&gt;T74,$AB$58*S74,S74-T74)</f>
        <v>206.70984314484667</v>
      </c>
      <c r="AD74" s="38">
        <f>+MIN((V74-Z74)*$AF$58,$AF$59)</f>
        <v>0</v>
      </c>
      <c r="AE74" s="38">
        <f>MIN(+(W74-AA74)*$AF$58+(SUM($AD74:AD74)-SUM($AH74:AH74)),$AF$59)-SUM($AD74:AD74)</f>
        <v>0</v>
      </c>
      <c r="AF74" s="38">
        <f>MIN(+(X74-AB74)*$AF$58+(SUM($AD74:AE74)-SUM($AH74:AI74)),$AF$59)-SUM($AD74:AE74)</f>
        <v>0</v>
      </c>
      <c r="AH74" s="38">
        <v>0</v>
      </c>
      <c r="AI74" s="38">
        <f>IF(AND(AA74&lt;0,SUM($AD74:AD74)&gt;0),MIN(ABS(AA74),SUM($AD74:AD74)),0)</f>
        <v>0</v>
      </c>
      <c r="AJ74" s="38">
        <f>IF(AND(AB74&lt;0,SUM($AD74:AE74)&gt;0),MIN(ABS(AB74),SUM($AD74:AE74),$AF$59),0)</f>
        <v>0</v>
      </c>
      <c r="AL74" s="38">
        <f>IF(D74=0,SUM($AD74:AD74),0)</f>
        <v>0</v>
      </c>
      <c r="AM74" s="38">
        <f>IF(F74=0,SUM($AD74:AE74)-AL74,0)</f>
        <v>0</v>
      </c>
      <c r="AN74" s="38">
        <v>0</v>
      </c>
      <c r="AP74" s="38">
        <f>IF(SUM($AL74:AL74)&lt;&gt;0,0,SUM($AD74:AD74)-SUM($AH74:AH74)-AL74)</f>
        <v>0</v>
      </c>
      <c r="AQ74" s="38">
        <f>IF(SUM($AL74:AM74)&lt;&gt;0,0,SUM($AD74:AE74)-SUM($AH74:AI74)-AM74)</f>
        <v>0</v>
      </c>
      <c r="AR74" s="38">
        <f>IF(SUM($AL74:AN74)&lt;&gt;0,0,SUM($AD74:AF74)-SUM($AH74:AJ74)-AN74)</f>
        <v>0</v>
      </c>
    </row>
    <row r="75" spans="1:44" x14ac:dyDescent="0.3">
      <c r="A75" s="5">
        <v>13</v>
      </c>
      <c r="B75" s="14">
        <v>31668</v>
      </c>
      <c r="C75" s="38">
        <v>30084</v>
      </c>
      <c r="D75" s="38">
        <v>32002</v>
      </c>
      <c r="E75" s="38">
        <v>32002</v>
      </c>
      <c r="F75" s="38">
        <v>30722</v>
      </c>
      <c r="G75" s="38">
        <v>29799.893819590125</v>
      </c>
      <c r="I75" s="5">
        <v>13</v>
      </c>
      <c r="J75" s="38"/>
      <c r="K75" s="38"/>
      <c r="N75" s="5">
        <v>13</v>
      </c>
      <c r="O75" s="14">
        <f>+B75*(1-$P$58)</f>
        <v>31351.32</v>
      </c>
      <c r="P75" s="38">
        <f>+C75-MAX(J75-$P$59,0)</f>
        <v>30084</v>
      </c>
      <c r="Q75" s="38">
        <f>+D75*(1-$P$58)</f>
        <v>31681.98</v>
      </c>
      <c r="R75" s="38">
        <f>+E75-MAX(K75-$P$59,0)</f>
        <v>32002</v>
      </c>
      <c r="S75" s="38">
        <f>+F75*(1-$P$58)</f>
        <v>30414.78</v>
      </c>
      <c r="T75" s="38">
        <f>+G75-MAX(L75-$P$59,0)</f>
        <v>29799.893819590125</v>
      </c>
      <c r="V75" s="38">
        <f>+O75-P75</f>
        <v>1267.3199999999997</v>
      </c>
      <c r="W75" s="38">
        <f>+Q75-R75</f>
        <v>-320.02000000000044</v>
      </c>
      <c r="X75" s="38">
        <f>+S75-T75</f>
        <v>614.88618040987421</v>
      </c>
      <c r="Z75" s="38">
        <f>IF(O75*(1-$AB$58)&gt;P75,$AB$58*O75,O75-P75)</f>
        <v>1267.3199999999997</v>
      </c>
      <c r="AA75" s="38">
        <f>IF(Q75*(1-$AB$58)&gt;R75,$AB$58*Q75,Q75-R75)</f>
        <v>-320.02000000000044</v>
      </c>
      <c r="AB75" s="38">
        <f>IF(S75*(1-$AB$58)&gt;T75,$AB$58*S75,S75-T75)</f>
        <v>614.88618040987421</v>
      </c>
      <c r="AD75" s="38">
        <f>+MIN((V75-Z75)*$AF$58,$AF$59)</f>
        <v>0</v>
      </c>
      <c r="AE75" s="38">
        <f>MIN(+(W75-AA75)*$AF$58+(SUM($AD75:AD75)-SUM($AH75:AH75)),$AF$59)-SUM($AD75:AD75)</f>
        <v>0</v>
      </c>
      <c r="AF75" s="38">
        <f>MIN(+(X75-AB75)*$AF$58+(SUM($AD75:AE75)-SUM($AH75:AI75)),$AF$59)-SUM($AD75:AE75)</f>
        <v>0</v>
      </c>
      <c r="AH75" s="38">
        <v>0</v>
      </c>
      <c r="AI75" s="38">
        <f>IF(AND(AA75&lt;0,SUM($AD75:AD75)&gt;0),MIN(ABS(AA75),SUM($AD75:AD75)),0)</f>
        <v>0</v>
      </c>
      <c r="AJ75" s="38">
        <f>IF(AND(AB75&lt;0,SUM($AD75:AE75)&gt;0),MIN(ABS(AB75),SUM($AD75:AE75),$AF$59),0)</f>
        <v>0</v>
      </c>
      <c r="AL75" s="38">
        <f>IF(D75=0,SUM($AD75:AD75),0)</f>
        <v>0</v>
      </c>
      <c r="AM75" s="38">
        <f>IF(F75=0,SUM($AD75:AE75)-AL75,0)</f>
        <v>0</v>
      </c>
      <c r="AN75" s="38">
        <v>0</v>
      </c>
      <c r="AP75" s="38">
        <f>IF(SUM($AL75:AL75)&lt;&gt;0,0,SUM($AD75:AD75)-SUM($AH75:AH75)-AL75)</f>
        <v>0</v>
      </c>
      <c r="AQ75" s="38">
        <f>IF(SUM($AL75:AM75)&lt;&gt;0,0,SUM($AD75:AE75)-SUM($AH75:AI75)-AM75)</f>
        <v>0</v>
      </c>
      <c r="AR75" s="38">
        <f>IF(SUM($AL75:AN75)&lt;&gt;0,0,SUM($AD75:AF75)-SUM($AH75:AJ75)-AN75)</f>
        <v>0</v>
      </c>
    </row>
    <row r="76" spans="1:44" x14ac:dyDescent="0.3">
      <c r="A76" s="5">
        <v>14</v>
      </c>
      <c r="B76" s="14">
        <v>34860</v>
      </c>
      <c r="C76" s="38">
        <v>33466</v>
      </c>
      <c r="D76" s="38">
        <v>34860</v>
      </c>
      <c r="E76" s="38">
        <v>31722.300257953568</v>
      </c>
      <c r="F76" s="14">
        <v>0</v>
      </c>
      <c r="G76" s="38">
        <v>0</v>
      </c>
      <c r="I76" s="5">
        <v>14</v>
      </c>
      <c r="J76" s="38"/>
      <c r="K76" s="38"/>
      <c r="N76" s="5">
        <v>14</v>
      </c>
      <c r="O76" s="14">
        <f>+B76*(1-$P$58)</f>
        <v>34511.4</v>
      </c>
      <c r="P76" s="38">
        <f>+C76-MAX(J76-$P$59,0)</f>
        <v>33466</v>
      </c>
      <c r="Q76" s="38">
        <f>+D76*(1-$P$58)</f>
        <v>34511.4</v>
      </c>
      <c r="R76" s="38">
        <f>+E76-MAX(K76-$P$59,0)</f>
        <v>31722.300257953568</v>
      </c>
      <c r="S76" s="14">
        <f>+F76*(1-$P$58)</f>
        <v>0</v>
      </c>
      <c r="T76" s="38">
        <f>+G76-MAX(L76-$P$59,0)</f>
        <v>0</v>
      </c>
      <c r="V76" s="38">
        <f>+O76-P76</f>
        <v>1045.4000000000015</v>
      </c>
      <c r="W76" s="38">
        <f>+Q76-R76</f>
        <v>2789.0997420464337</v>
      </c>
      <c r="X76" s="38">
        <f>+S76-T76</f>
        <v>0</v>
      </c>
      <c r="Z76" s="38">
        <f>IF(O76*(1-$AB$58)&gt;P76,$AB$58*O76,O76-P76)</f>
        <v>1045.4000000000015</v>
      </c>
      <c r="AA76" s="38">
        <f>IF(Q76*(1-$AB$58)&gt;R76,$AB$58*Q76,Q76-R76)</f>
        <v>1725.5700000000002</v>
      </c>
      <c r="AB76" s="38">
        <f>IF(S76*(1-$AB$58)&gt;T76,$AB$58*S76,S76-T76)</f>
        <v>0</v>
      </c>
      <c r="AD76" s="38">
        <f>+MIN((V76-Z76)*$AF$58,$AF$59)</f>
        <v>0</v>
      </c>
      <c r="AE76" s="38">
        <f>MIN(+(W76-AA76)*$AF$58+(SUM($AD76:AD76)-SUM($AH76:AH76)),$AF$59)-SUM($AD76:AD76)</f>
        <v>500</v>
      </c>
      <c r="AF76" s="38">
        <f>MIN(+(X76-AB76)*$AF$58+(SUM($AD76:AE76)-SUM($AH76:AI76)),$AF$59)-SUM($AD76:AE76)</f>
        <v>0</v>
      </c>
      <c r="AH76" s="38">
        <v>0</v>
      </c>
      <c r="AI76" s="38">
        <f>IF(AND(AA76&lt;0,SUM($AD76:AD76)&gt;0),MIN(ABS(AA76),SUM($AD76:AD76)),0)</f>
        <v>0</v>
      </c>
      <c r="AJ76" s="38">
        <f>IF(AND(AB76&lt;0,SUM($AD76:AE76)&gt;0),MIN(ABS(AB76),SUM($AD76:AE76),$AF$59),0)</f>
        <v>0</v>
      </c>
      <c r="AL76" s="38">
        <f>IF(D76=0,SUM($AD76:AD76),0)</f>
        <v>0</v>
      </c>
      <c r="AM76" s="38">
        <f>IF(F76=0,SUM($AD76:AE76)-AL76,0)</f>
        <v>500</v>
      </c>
      <c r="AN76" s="38">
        <v>0</v>
      </c>
      <c r="AP76" s="38">
        <f>IF(SUM($AL76:AL76)&lt;&gt;0,0,SUM($AD76:AD76)-SUM($AH76:AH76)-AL76)</f>
        <v>0</v>
      </c>
      <c r="AQ76" s="38">
        <f>IF(SUM($AL76:AM76)&lt;&gt;0,0,SUM($AD76:AE76)-SUM($AH76:AI76)-AM76)</f>
        <v>0</v>
      </c>
      <c r="AR76" s="38">
        <f>IF(SUM($AL76:AN76)&lt;&gt;0,0,SUM($AD76:AF76)-SUM($AH76:AJ76)-AN76)</f>
        <v>0</v>
      </c>
    </row>
    <row r="77" spans="1:44" x14ac:dyDescent="0.3">
      <c r="A77" s="5">
        <v>15</v>
      </c>
      <c r="B77" s="14">
        <v>35136</v>
      </c>
      <c r="C77" s="38">
        <v>34083</v>
      </c>
      <c r="D77" s="38">
        <v>34773</v>
      </c>
      <c r="E77" s="38">
        <v>31643.94451366716</v>
      </c>
      <c r="F77" s="38">
        <v>36683</v>
      </c>
      <c r="G77" s="38">
        <v>33013.887650402299</v>
      </c>
      <c r="I77" s="5">
        <v>15</v>
      </c>
      <c r="J77" s="38"/>
      <c r="K77" s="38"/>
      <c r="N77" s="5">
        <v>15</v>
      </c>
      <c r="O77" s="14">
        <f>+B77*(1-$P$58)</f>
        <v>34784.639999999999</v>
      </c>
      <c r="P77" s="38">
        <f>+C77-MAX(J77-$P$59,0)</f>
        <v>34083</v>
      </c>
      <c r="Q77" s="38">
        <f>+D77*(1-$P$58)</f>
        <v>34425.269999999997</v>
      </c>
      <c r="R77" s="38">
        <f>+E77-MAX(K77-$P$59,0)</f>
        <v>31643.94451366716</v>
      </c>
      <c r="S77" s="38">
        <f>+F77*(1-$P$58)</f>
        <v>36316.17</v>
      </c>
      <c r="T77" s="38">
        <f>+G77-MAX(L77-$P$59,0)</f>
        <v>33013.887650402299</v>
      </c>
      <c r="V77" s="38">
        <f>+O77-P77</f>
        <v>701.63999999999942</v>
      </c>
      <c r="W77" s="38">
        <f>+Q77-R77</f>
        <v>2781.3254863328366</v>
      </c>
      <c r="X77" s="38">
        <f>+S77-T77</f>
        <v>3302.2823495976991</v>
      </c>
      <c r="Z77" s="38">
        <f>IF(O77*(1-$AB$58)&gt;P77,$AB$58*O77,O77-P77)</f>
        <v>701.63999999999942</v>
      </c>
      <c r="AA77" s="38">
        <f>IF(Q77*(1-$AB$58)&gt;R77,$AB$58*Q77,Q77-R77)</f>
        <v>1721.2635</v>
      </c>
      <c r="AB77" s="38">
        <f>IF(S77*(1-$AB$58)&gt;T77,$AB$58*S77,S77-T77)</f>
        <v>1815.8085000000001</v>
      </c>
      <c r="AD77" s="38">
        <f>+MIN((V77-Z77)*$AF$58,$AF$59)</f>
        <v>0</v>
      </c>
      <c r="AE77" s="38">
        <f>MIN(+(W77-AA77)*$AF$58+(SUM($AD77:AD77)-SUM($AH77:AH77)),$AF$59)-SUM($AD77:AD77)</f>
        <v>500</v>
      </c>
      <c r="AF77" s="38">
        <f>MIN(+(X77-AB77)*$AF$58+(SUM($AD77:AE77)-SUM($AH77:AI77)),$AF$59)-SUM($AD77:AE77)</f>
        <v>0</v>
      </c>
      <c r="AH77" s="38">
        <v>0</v>
      </c>
      <c r="AI77" s="38">
        <f>IF(AND(AA77&lt;0,SUM($AD77:AD77)&gt;0),MIN(ABS(AA77),SUM($AD77:AD77)),0)</f>
        <v>0</v>
      </c>
      <c r="AJ77" s="38">
        <f>IF(AND(AB77&lt;0,SUM($AD77:AE77)&gt;0),MIN(ABS(AB77),SUM($AD77:AE77),$AF$59),0)</f>
        <v>0</v>
      </c>
      <c r="AL77" s="38">
        <f>IF(D77=0,SUM($AD77:AD77),0)</f>
        <v>0</v>
      </c>
      <c r="AM77" s="38">
        <f>IF(F77=0,SUM($AD77:AE77)-AL77,0)</f>
        <v>0</v>
      </c>
      <c r="AN77" s="38">
        <v>0</v>
      </c>
      <c r="AP77" s="38">
        <f>IF(SUM($AL77:AL77)&lt;&gt;0,0,SUM($AD77:AD77)-SUM($AH77:AH77)-AL77)</f>
        <v>0</v>
      </c>
      <c r="AQ77" s="38">
        <f>IF(SUM($AL77:AM77)&lt;&gt;0,0,SUM($AD77:AE77)-SUM($AH77:AI77)-AM77)</f>
        <v>500</v>
      </c>
      <c r="AR77" s="38">
        <f>IF(SUM($AL77:AN77)&lt;&gt;0,0,SUM($AD77:AF77)-SUM($AH77:AJ77)-AN77)</f>
        <v>500</v>
      </c>
    </row>
    <row r="78" spans="1:44" x14ac:dyDescent="0.3">
      <c r="A78" s="5">
        <v>16</v>
      </c>
      <c r="B78" s="14">
        <v>31752</v>
      </c>
      <c r="C78" s="38">
        <v>32705</v>
      </c>
      <c r="D78" s="38">
        <v>29594</v>
      </c>
      <c r="E78" s="38">
        <v>29890.229790011967</v>
      </c>
      <c r="F78" s="38">
        <v>28129</v>
      </c>
      <c r="G78" s="38">
        <v>28129</v>
      </c>
      <c r="I78" s="5">
        <v>16</v>
      </c>
      <c r="J78" s="38">
        <v>1500</v>
      </c>
      <c r="K78" s="38">
        <v>2000</v>
      </c>
      <c r="N78" s="5">
        <v>16</v>
      </c>
      <c r="O78" s="14">
        <f>+B78*(1-$P$58)</f>
        <v>31434.48</v>
      </c>
      <c r="P78" s="38">
        <f>+C78-MAX(J78-$P$59,0)</f>
        <v>32205</v>
      </c>
      <c r="Q78" s="38">
        <f>+D78*(1-$P$58)</f>
        <v>29298.06</v>
      </c>
      <c r="R78" s="38">
        <f>+E78-MAX(K78-$P$59,0)</f>
        <v>28890.229790011967</v>
      </c>
      <c r="S78" s="38">
        <f>+F78*(1-$P$58)</f>
        <v>27847.71</v>
      </c>
      <c r="T78" s="38">
        <f>+G78-MAX(L78-$P$59,0)</f>
        <v>28129</v>
      </c>
      <c r="V78" s="38">
        <f>+O78-P78</f>
        <v>-770.52000000000044</v>
      </c>
      <c r="W78" s="38">
        <f>+Q78-R78</f>
        <v>407.83020998803477</v>
      </c>
      <c r="X78" s="38">
        <f>+S78-T78</f>
        <v>-281.29000000000087</v>
      </c>
      <c r="Z78" s="38">
        <f>IF(O78*(1-$AB$58)&gt;P78,$AB$58*O78,O78-P78)</f>
        <v>-770.52000000000044</v>
      </c>
      <c r="AA78" s="38">
        <f>IF(Q78*(1-$AB$58)&gt;R78,$AB$58*Q78,Q78-R78)</f>
        <v>407.83020998803477</v>
      </c>
      <c r="AB78" s="38">
        <f>IF(S78*(1-$AB$58)&gt;T78,$AB$58*S78,S78-T78)</f>
        <v>-281.29000000000087</v>
      </c>
      <c r="AD78" s="38">
        <f>+MIN((V78-Z78)*$AF$58,$AF$59)</f>
        <v>0</v>
      </c>
      <c r="AE78" s="38">
        <f>MIN(+(W78-AA78)*$AF$58+(SUM($AD78:AD78)-SUM($AH78:AH78)),$AF$59)-SUM($AD78:AD78)</f>
        <v>0</v>
      </c>
      <c r="AF78" s="38">
        <f>MIN(+(X78-AB78)*$AF$58+(SUM($AD78:AE78)-SUM($AH78:AI78)),$AF$59)-SUM($AD78:AE78)</f>
        <v>0</v>
      </c>
      <c r="AH78" s="38">
        <v>0</v>
      </c>
      <c r="AI78" s="38">
        <f>IF(AND(AA78&lt;0,SUM($AD78:AD78)&gt;0),MIN(ABS(AA78),SUM($AD78:AD78)),0)</f>
        <v>0</v>
      </c>
      <c r="AJ78" s="38">
        <f>IF(AND(AB78&lt;0,SUM($AD78:AE78)&gt;0),MIN(ABS(AB78),SUM($AD78:AE78),$AF$59),0)</f>
        <v>0</v>
      </c>
      <c r="AL78" s="38">
        <f>IF(D78=0,SUM($AD78:AD78),0)</f>
        <v>0</v>
      </c>
      <c r="AM78" s="38">
        <f>IF(F78=0,SUM($AD78:AE78)-AL78,0)</f>
        <v>0</v>
      </c>
      <c r="AN78" s="38">
        <v>0</v>
      </c>
      <c r="AP78" s="38">
        <f>IF(SUM($AL78:AL78)&lt;&gt;0,0,SUM($AD78:AD78)-SUM($AH78:AH78)-AL78)</f>
        <v>0</v>
      </c>
      <c r="AQ78" s="38">
        <f>IF(SUM($AL78:AM78)&lt;&gt;0,0,SUM($AD78:AE78)-SUM($AH78:AI78)-AM78)</f>
        <v>0</v>
      </c>
      <c r="AR78" s="38">
        <f>IF(SUM($AL78:AN78)&lt;&gt;0,0,SUM($AD78:AF78)-SUM($AH78:AJ78)-AN78)</f>
        <v>0</v>
      </c>
    </row>
    <row r="79" spans="1:44" x14ac:dyDescent="0.3">
      <c r="A79" s="5">
        <v>17</v>
      </c>
      <c r="B79" s="14">
        <v>26208</v>
      </c>
      <c r="C79" s="38">
        <v>23849</v>
      </c>
      <c r="D79" s="14">
        <v>0</v>
      </c>
      <c r="E79" s="38">
        <v>0</v>
      </c>
      <c r="F79" s="14">
        <v>0</v>
      </c>
      <c r="G79" s="38">
        <v>0</v>
      </c>
      <c r="I79" s="5">
        <v>17</v>
      </c>
      <c r="J79" s="38"/>
      <c r="K79" s="38"/>
      <c r="N79" s="5">
        <v>17</v>
      </c>
      <c r="O79" s="14">
        <f>+B79*(1-$P$58)</f>
        <v>25945.919999999998</v>
      </c>
      <c r="P79" s="38">
        <f>+C79-MAX(J79-$P$59,0)</f>
        <v>23849</v>
      </c>
      <c r="Q79" s="14">
        <f>+D79*(1-$P$58)</f>
        <v>0</v>
      </c>
      <c r="R79" s="38">
        <f>+E79-MAX(K79-$P$59,0)</f>
        <v>0</v>
      </c>
      <c r="S79" s="14">
        <f>+F79*(1-$P$58)</f>
        <v>0</v>
      </c>
      <c r="T79" s="38">
        <f>+G79-MAX(L79-$P$59,0)</f>
        <v>0</v>
      </c>
      <c r="V79" s="38">
        <f>+O79-P79</f>
        <v>2096.9199999999983</v>
      </c>
      <c r="W79" s="38">
        <f>+Q79-R79</f>
        <v>0</v>
      </c>
      <c r="X79" s="38">
        <f>+S79-T79</f>
        <v>0</v>
      </c>
      <c r="Z79" s="38">
        <f>IF(O79*(1-$AB$58)&gt;P79,$AB$58*O79,O79-P79)</f>
        <v>1297.296</v>
      </c>
      <c r="AA79" s="38">
        <f>IF(Q79*(1-$AB$58)&gt;R79,$AB$58*Q79,Q79-R79)</f>
        <v>0</v>
      </c>
      <c r="AB79" s="38">
        <f>IF(S79*(1-$AB$58)&gt;T79,$AB$58*S79,S79-T79)</f>
        <v>0</v>
      </c>
      <c r="AD79" s="38">
        <f>+MIN((V79-Z79)*$AF$58,$AF$59)</f>
        <v>500</v>
      </c>
      <c r="AE79" s="38">
        <f>MIN(+(W79-AA79)*$AF$58+(SUM($AD79:AD79)-SUM($AH79:AH79)),$AF$59)-SUM($AD79:AD79)</f>
        <v>0</v>
      </c>
      <c r="AF79" s="38">
        <f>MIN(+(X79-AB79)*$AF$58+(SUM($AD79:AE79)-SUM($AH79:AI79)),$AF$59)-SUM($AD79:AE79)</f>
        <v>0</v>
      </c>
      <c r="AH79" s="38">
        <v>0</v>
      </c>
      <c r="AI79" s="38">
        <f>IF(AND(AA79&lt;0,SUM($AD79:AD79)&gt;0),MIN(ABS(AA79),SUM($AD79:AD79)),0)</f>
        <v>0</v>
      </c>
      <c r="AJ79" s="38">
        <f>IF(AND(AB79&lt;0,SUM($AD79:AE79)&gt;0),MIN(ABS(AB79),SUM($AD79:AE79),$AF$59),0)</f>
        <v>0</v>
      </c>
      <c r="AL79" s="38">
        <f>IF(D79=0,SUM($AD79:AD79),0)</f>
        <v>500</v>
      </c>
      <c r="AM79" s="38">
        <f>IF(F79=0,SUM($AD79:AE79)-AL79,0)</f>
        <v>0</v>
      </c>
      <c r="AN79" s="38">
        <v>0</v>
      </c>
      <c r="AP79" s="38">
        <f>IF(SUM($AL79:AL79)&lt;&gt;0,0,SUM($AD79:AD79)-SUM($AH79:AH79)-AL79)</f>
        <v>0</v>
      </c>
      <c r="AQ79" s="38">
        <f>IF(SUM($AL79:AM79)&lt;&gt;0,0,SUM($AD79:AE79)-SUM($AH79:AI79)-AM79)</f>
        <v>0</v>
      </c>
      <c r="AR79" s="38">
        <f>IF(SUM($AL79:AN79)&lt;&gt;0,0,SUM($AD79:AF79)-SUM($AH79:AJ79)-AN79)</f>
        <v>0</v>
      </c>
    </row>
    <row r="80" spans="1:44" x14ac:dyDescent="0.3">
      <c r="A80" s="5">
        <v>18</v>
      </c>
      <c r="B80" s="14">
        <v>44280</v>
      </c>
      <c r="C80" s="38">
        <v>39851</v>
      </c>
      <c r="D80" s="38">
        <v>47233</v>
      </c>
      <c r="E80" s="38">
        <v>46760.808879741249</v>
      </c>
      <c r="F80" s="38">
        <v>45802</v>
      </c>
      <c r="G80" s="38">
        <v>41663.432383262581</v>
      </c>
      <c r="I80" s="5">
        <v>18</v>
      </c>
      <c r="J80" s="38"/>
      <c r="K80" s="38"/>
      <c r="N80" s="5">
        <v>18</v>
      </c>
      <c r="O80" s="14">
        <f>+B80*(1-$P$58)</f>
        <v>43837.2</v>
      </c>
      <c r="P80" s="38">
        <f>+C80-MAX(J80-$P$59,0)</f>
        <v>39851</v>
      </c>
      <c r="Q80" s="38">
        <f>+D80*(1-$P$58)</f>
        <v>46760.67</v>
      </c>
      <c r="R80" s="38">
        <f>+E80-MAX(K80-$P$59,0)</f>
        <v>46760.808879741249</v>
      </c>
      <c r="S80" s="38">
        <f>+F80*(1-$P$58)</f>
        <v>45343.98</v>
      </c>
      <c r="T80" s="38">
        <f>+G80-MAX(L80-$P$59,0)</f>
        <v>41663.432383262581</v>
      </c>
      <c r="V80" s="38">
        <f>+O80-P80</f>
        <v>3986.1999999999971</v>
      </c>
      <c r="W80" s="38">
        <f>+Q80-R80</f>
        <v>-0.138879741251003</v>
      </c>
      <c r="X80" s="38">
        <f>+S80-T80</f>
        <v>3680.5476167374218</v>
      </c>
      <c r="Z80" s="38">
        <f>IF(O80*(1-$AB$58)&gt;P80,$AB$58*O80,O80-P80)</f>
        <v>2191.86</v>
      </c>
      <c r="AA80" s="38">
        <f>IF(Q80*(1-$AB$58)&gt;R80,$AB$58*Q80,Q80-R80)</f>
        <v>-0.138879741251003</v>
      </c>
      <c r="AB80" s="38">
        <f>IF(S80*(1-$AB$58)&gt;T80,$AB$58*S80,S80-T80)</f>
        <v>2267.1990000000001</v>
      </c>
      <c r="AD80" s="38">
        <f>+MIN((V80-Z80)*$AF$58,$AF$59)</f>
        <v>500</v>
      </c>
      <c r="AE80" s="38">
        <f>MIN(+(W80-AA80)*$AF$58+(SUM($AD80:AD80)-SUM($AH80:AH80)),$AF$59)-SUM($AD80:AD80)</f>
        <v>0</v>
      </c>
      <c r="AF80" s="38">
        <f>MIN(+(X80-AB80)*$AF$58+(SUM($AD80:AE80)-SUM($AH80:AI80)),$AF$59)-SUM($AD80:AE80)</f>
        <v>0</v>
      </c>
      <c r="AH80" s="38">
        <v>0</v>
      </c>
      <c r="AI80" s="38">
        <f>IF(AND(AA80&lt;0,SUM($AD80:AD80)&gt;0),MIN(ABS(AA80),SUM($AD80:AD80)),0)</f>
        <v>0.138879741251003</v>
      </c>
      <c r="AJ80" s="38">
        <f>IF(AND(AB80&lt;0,SUM($AD80:AE80)&gt;0),MIN(ABS(AB80),SUM($AD80:AE80),$AF$59),0)</f>
        <v>0</v>
      </c>
      <c r="AL80" s="38">
        <f>IF(D80=0,SUM($AD80:AD80),0)</f>
        <v>0</v>
      </c>
      <c r="AM80" s="38">
        <f>IF(F80=0,SUM($AD80:AE80)-AL80,0)</f>
        <v>0</v>
      </c>
      <c r="AN80" s="38">
        <v>0</v>
      </c>
      <c r="AP80" s="38">
        <f>IF(SUM($AL80:AL80)&lt;&gt;0,0,SUM($AD80:AD80)-SUM($AH80:AH80)-AL80)</f>
        <v>500</v>
      </c>
      <c r="AQ80" s="38">
        <f>IF(SUM($AL80:AM80)&lt;&gt;0,0,SUM($AD80:AE80)-SUM($AH80:AI80)-AM80)</f>
        <v>499.861120258749</v>
      </c>
      <c r="AR80" s="38">
        <f>IF(SUM($AL80:AN80)&lt;&gt;0,0,SUM($AD80:AF80)-SUM($AH80:AJ80)-AN80)</f>
        <v>499.861120258749</v>
      </c>
    </row>
    <row r="81" spans="1:44" x14ac:dyDescent="0.3">
      <c r="A81" s="5">
        <v>19</v>
      </c>
      <c r="B81" s="14">
        <v>27432</v>
      </c>
      <c r="C81" s="38">
        <v>28530</v>
      </c>
      <c r="D81" s="38">
        <v>25322</v>
      </c>
      <c r="E81" s="38">
        <v>25322</v>
      </c>
      <c r="F81" s="38">
        <v>24309</v>
      </c>
      <c r="G81" s="38">
        <v>24552.169727779597</v>
      </c>
      <c r="I81" s="5">
        <v>19</v>
      </c>
      <c r="J81" s="38">
        <v>2000</v>
      </c>
      <c r="K81" s="38">
        <v>1500</v>
      </c>
      <c r="N81" s="5">
        <v>19</v>
      </c>
      <c r="O81" s="14">
        <f>+B81*(1-$P$58)</f>
        <v>27157.68</v>
      </c>
      <c r="P81" s="38">
        <f>+C81-MAX(J81-$P$59,0)</f>
        <v>27530</v>
      </c>
      <c r="Q81" s="38">
        <f>+D81*(1-$P$58)</f>
        <v>25068.78</v>
      </c>
      <c r="R81" s="38">
        <f>+E81-MAX(K81-$P$59,0)</f>
        <v>24822</v>
      </c>
      <c r="S81" s="38">
        <f>+F81*(1-$P$58)</f>
        <v>24065.91</v>
      </c>
      <c r="T81" s="38">
        <f>+G81-MAX(L81-$P$59,0)</f>
        <v>24552.169727779597</v>
      </c>
      <c r="V81" s="38">
        <f>+O81-P81</f>
        <v>-372.31999999999971</v>
      </c>
      <c r="W81" s="38">
        <f>+Q81-R81</f>
        <v>246.77999999999884</v>
      </c>
      <c r="X81" s="38">
        <f>+S81-T81</f>
        <v>-486.2597277795976</v>
      </c>
      <c r="Z81" s="38">
        <f>IF(O81*(1-$AB$58)&gt;P81,$AB$58*O81,O81-P81)</f>
        <v>-372.31999999999971</v>
      </c>
      <c r="AA81" s="38">
        <f>IF(Q81*(1-$AB$58)&gt;R81,$AB$58*Q81,Q81-R81)</f>
        <v>246.77999999999884</v>
      </c>
      <c r="AB81" s="38">
        <f>IF(S81*(1-$AB$58)&gt;T81,$AB$58*S81,S81-T81)</f>
        <v>-486.2597277795976</v>
      </c>
      <c r="AD81" s="38">
        <f>+MIN((V81-Z81)*$AF$58,$AF$59)</f>
        <v>0</v>
      </c>
      <c r="AE81" s="38">
        <f>MIN(+(W81-AA81)*$AF$58+(SUM($AD81:AD81)-SUM($AH81:AH81)),$AF$59)-SUM($AD81:AD81)</f>
        <v>0</v>
      </c>
      <c r="AF81" s="38">
        <f>MIN(+(X81-AB81)*$AF$58+(SUM($AD81:AE81)-SUM($AH81:AI81)),$AF$59)-SUM($AD81:AE81)</f>
        <v>0</v>
      </c>
      <c r="AH81" s="38">
        <v>0</v>
      </c>
      <c r="AI81" s="38">
        <f>IF(AND(AA81&lt;0,SUM($AD81:AD81)&gt;0),MIN(ABS(AA81),SUM($AD81:AD81)),0)</f>
        <v>0</v>
      </c>
      <c r="AJ81" s="38">
        <f>IF(AND(AB81&lt;0,SUM($AD81:AE81)&gt;0),MIN(ABS(AB81),SUM($AD81:AE81),$AF$59),0)</f>
        <v>0</v>
      </c>
      <c r="AL81" s="38">
        <f>IF(D81=0,SUM($AD81:AD81),0)</f>
        <v>0</v>
      </c>
      <c r="AM81" s="38">
        <f>IF(F81=0,SUM($AD81:AE81)-AL81,0)</f>
        <v>0</v>
      </c>
      <c r="AN81" s="38">
        <v>0</v>
      </c>
      <c r="AP81" s="38">
        <f>IF(SUM($AL81:AL81)&lt;&gt;0,0,SUM($AD81:AD81)-SUM($AH81:AH81)-AL81)</f>
        <v>0</v>
      </c>
      <c r="AQ81" s="38">
        <f>IF(SUM($AL81:AM81)&lt;&gt;0,0,SUM($AD81:AE81)-SUM($AH81:AI81)-AM81)</f>
        <v>0</v>
      </c>
      <c r="AR81" s="38">
        <f>IF(SUM($AL81:AN81)&lt;&gt;0,0,SUM($AD81:AF81)-SUM($AH81:AJ81)-AN81)</f>
        <v>0</v>
      </c>
    </row>
    <row r="82" spans="1:44" x14ac:dyDescent="0.3">
      <c r="A82" s="5">
        <v>20</v>
      </c>
      <c r="B82" s="14">
        <v>0</v>
      </c>
      <c r="C82" s="38">
        <v>0</v>
      </c>
      <c r="D82" s="14">
        <v>0</v>
      </c>
      <c r="E82" s="38">
        <v>0</v>
      </c>
      <c r="F82" s="38">
        <v>51904</v>
      </c>
      <c r="G82" s="38">
        <v>51904</v>
      </c>
      <c r="I82" s="5">
        <v>20</v>
      </c>
      <c r="J82" s="38"/>
      <c r="K82" s="38"/>
      <c r="L82" s="38">
        <v>2000</v>
      </c>
      <c r="N82" s="5">
        <v>20</v>
      </c>
      <c r="O82" s="14">
        <f>+B82*(1-$P$58)</f>
        <v>0</v>
      </c>
      <c r="P82" s="38">
        <f>+C82-MAX(J82-$P$59,0)</f>
        <v>0</v>
      </c>
      <c r="Q82" s="14">
        <f>+D82*(1-$P$58)</f>
        <v>0</v>
      </c>
      <c r="R82" s="38">
        <f>+E82-MAX(K82-$P$59,0)</f>
        <v>0</v>
      </c>
      <c r="S82" s="38">
        <f>+F82*(1-$P$58)</f>
        <v>51384.959999999999</v>
      </c>
      <c r="T82" s="38">
        <f>+G82-MAX(L82-$P$59,0)</f>
        <v>50904</v>
      </c>
      <c r="V82" s="38">
        <f>+O82-P82</f>
        <v>0</v>
      </c>
      <c r="W82" s="38">
        <f>+Q82-R82</f>
        <v>0</v>
      </c>
      <c r="X82" s="38">
        <f>+S82-T82</f>
        <v>480.95999999999913</v>
      </c>
      <c r="Z82" s="38">
        <f>IF(O82*(1-$AB$58)&gt;P82,$AB$58*O82,O82-P82)</f>
        <v>0</v>
      </c>
      <c r="AA82" s="38">
        <f>IF(Q82*(1-$AB$58)&gt;R82,$AB$58*Q82,Q82-R82)</f>
        <v>0</v>
      </c>
      <c r="AB82" s="38">
        <f>IF(S82*(1-$AB$58)&gt;T82,$AB$58*S82,S82-T82)</f>
        <v>480.95999999999913</v>
      </c>
      <c r="AD82" s="38">
        <f>+MIN((V82-Z82)*$AF$58,$AF$59)</f>
        <v>0</v>
      </c>
      <c r="AE82" s="38">
        <f>MIN(+(W82-AA82)*$AF$58+(SUM($AD82:AD82)-SUM($AH82:AH82)),$AF$59)-SUM($AD82:AD82)</f>
        <v>0</v>
      </c>
      <c r="AF82" s="38">
        <f>MIN(+(X82-AB82)*$AF$58+(SUM($AD82:AE82)-SUM($AH82:AI82)),$AF$59)-SUM($AD82:AE82)</f>
        <v>0</v>
      </c>
      <c r="AH82" s="38">
        <v>0</v>
      </c>
      <c r="AI82" s="38">
        <f>IF(AND(AA82&lt;0,SUM($AD82:AD82)&gt;0),MIN(ABS(AA82),SUM($AD82:AD82)),0)</f>
        <v>0</v>
      </c>
      <c r="AJ82" s="38">
        <f>IF(AND(AB82&lt;0,SUM($AD82:AE82)&gt;0),MIN(ABS(AB82),SUM($AD82:AE82),$AF$59),0)</f>
        <v>0</v>
      </c>
      <c r="AL82" s="38">
        <f>IF(D82=0,SUM($AD82:AD82),0)</f>
        <v>0</v>
      </c>
      <c r="AM82" s="38">
        <f>IF(F82=0,SUM($AD82:AE82)-AL82,0)</f>
        <v>0</v>
      </c>
      <c r="AN82" s="38">
        <v>0</v>
      </c>
      <c r="AP82" s="38">
        <f>IF(SUM($AL82:AL82)&lt;&gt;0,0,SUM($AD82:AD82)-SUM($AH82:AH82)-AL82)</f>
        <v>0</v>
      </c>
      <c r="AQ82" s="38">
        <f>IF(SUM($AL82:AM82)&lt;&gt;0,0,SUM($AD82:AE82)-SUM($AH82:AI82)-AM82)</f>
        <v>0</v>
      </c>
      <c r="AR82" s="38">
        <f>IF(SUM($AL82:AN82)&lt;&gt;0,0,SUM($AD82:AF82)-SUM($AH82:AJ82)-AN82)</f>
        <v>0</v>
      </c>
    </row>
    <row r="83" spans="1:44" x14ac:dyDescent="0.3">
      <c r="A83" s="5">
        <v>21</v>
      </c>
      <c r="B83" s="14">
        <v>26640</v>
      </c>
      <c r="C83" s="38">
        <v>24508</v>
      </c>
      <c r="D83" s="38">
        <v>27799</v>
      </c>
      <c r="E83" s="38">
        <v>26130.766407664454</v>
      </c>
      <c r="F83" s="38">
        <v>28391</v>
      </c>
      <c r="G83" s="38">
        <v>29526.598057320138</v>
      </c>
      <c r="I83" s="5">
        <v>21</v>
      </c>
      <c r="J83" s="38">
        <v>2000</v>
      </c>
      <c r="K83" s="38"/>
      <c r="N83" s="5">
        <v>21</v>
      </c>
      <c r="O83" s="14">
        <f>+B83*(1-$P$58)</f>
        <v>26373.599999999999</v>
      </c>
      <c r="P83" s="38">
        <f>+C83-MAX(J83-$P$59,0)</f>
        <v>23508</v>
      </c>
      <c r="Q83" s="38">
        <f>+D83*(1-$P$58)</f>
        <v>27521.01</v>
      </c>
      <c r="R83" s="38">
        <f>+E83-MAX(K83-$P$59,0)</f>
        <v>26130.766407664454</v>
      </c>
      <c r="S83" s="38">
        <f>+F83*(1-$P$58)</f>
        <v>28107.09</v>
      </c>
      <c r="T83" s="38">
        <f>+G83-MAX(L83-$P$59,0)</f>
        <v>29526.598057320138</v>
      </c>
      <c r="V83" s="38">
        <f>+O83-P83</f>
        <v>2865.5999999999985</v>
      </c>
      <c r="W83" s="38">
        <f>+Q83-R83</f>
        <v>1390.2435923355442</v>
      </c>
      <c r="X83" s="38">
        <f>+S83-T83</f>
        <v>-1419.5080573201376</v>
      </c>
      <c r="Z83" s="38">
        <f>IF(O83*(1-$AB$58)&gt;P83,$AB$58*O83,O83-P83)</f>
        <v>1318.68</v>
      </c>
      <c r="AA83" s="38">
        <f>IF(Q83*(1-$AB$58)&gt;R83,$AB$58*Q83,Q83-R83)</f>
        <v>1376.0505000000001</v>
      </c>
      <c r="AB83" s="38">
        <f>IF(S83*(1-$AB$58)&gt;T83,$AB$58*S83,S83-T83)</f>
        <v>-1419.5080573201376</v>
      </c>
      <c r="AD83" s="38">
        <f>+MIN((V83-Z83)*$AF$58,$AF$59)</f>
        <v>500</v>
      </c>
      <c r="AE83" s="38">
        <f>MIN(+(W83-AA83)*$AF$58+(SUM($AD83:AD83)-SUM($AH83:AH83)),$AF$59)-SUM($AD83:AD83)</f>
        <v>0</v>
      </c>
      <c r="AF83" s="38">
        <f>MIN(+(X83-AB83)*$AF$58+(SUM($AD83:AE83)-SUM($AH83:AI83)),$AF$59)-SUM($AD83:AE83)</f>
        <v>0</v>
      </c>
      <c r="AH83" s="38">
        <v>0</v>
      </c>
      <c r="AI83" s="38">
        <f>IF(AND(AA83&lt;0,SUM($AD83:AD83)&gt;0),MIN(ABS(AA83),SUM($AD83:AD83)),0)</f>
        <v>0</v>
      </c>
      <c r="AJ83" s="38">
        <f>IF(AND(AB83&lt;0,SUM($AD83:AE83)&gt;0),MIN(ABS(AB83),SUM($AD83:AE83),$AF$59),0)</f>
        <v>500</v>
      </c>
      <c r="AL83" s="38">
        <f>IF(D83=0,SUM($AD83:AD83),0)</f>
        <v>0</v>
      </c>
      <c r="AM83" s="38">
        <f>IF(F83=0,SUM($AD83:AE83)-AL83,0)</f>
        <v>0</v>
      </c>
      <c r="AN83" s="38">
        <v>0</v>
      </c>
      <c r="AP83" s="38">
        <f>IF(SUM($AL83:AL83)&lt;&gt;0,0,SUM($AD83:AD83)-SUM($AH83:AH83)-AL83)</f>
        <v>500</v>
      </c>
      <c r="AQ83" s="38">
        <f>IF(SUM($AL83:AM83)&lt;&gt;0,0,SUM($AD83:AE83)-SUM($AH83:AI83)-AM83)</f>
        <v>500</v>
      </c>
      <c r="AR83" s="38">
        <f>IF(SUM($AL83:AN83)&lt;&gt;0,0,SUM($AD83:AF83)-SUM($AH83:AJ83)-AN83)</f>
        <v>0</v>
      </c>
    </row>
    <row r="84" spans="1:44" x14ac:dyDescent="0.3">
      <c r="A84" s="5">
        <v>22</v>
      </c>
      <c r="B84" s="14">
        <v>0</v>
      </c>
      <c r="C84" s="38">
        <v>0</v>
      </c>
      <c r="D84" s="38">
        <v>28736</v>
      </c>
      <c r="E84" s="38">
        <v>25862.499808968081</v>
      </c>
      <c r="F84" s="38">
        <v>30652</v>
      </c>
      <c r="G84" s="38">
        <v>29118.950864511087</v>
      </c>
      <c r="I84" s="5">
        <v>22</v>
      </c>
      <c r="J84" s="38"/>
      <c r="K84" s="38"/>
      <c r="N84" s="5">
        <v>22</v>
      </c>
      <c r="O84" s="14">
        <f>+B84*(1-$P$58)</f>
        <v>0</v>
      </c>
      <c r="P84" s="38">
        <f>+C84-MAX(J84-$P$59,0)</f>
        <v>0</v>
      </c>
      <c r="Q84" s="38">
        <f>+D84*(1-$P$58)</f>
        <v>28448.639999999999</v>
      </c>
      <c r="R84" s="38">
        <f>+E84-MAX(K84-$P$59,0)</f>
        <v>25862.499808968081</v>
      </c>
      <c r="S84" s="38">
        <f>+F84*(1-$P$58)</f>
        <v>30345.48</v>
      </c>
      <c r="T84" s="38">
        <f>+G84-MAX(L84-$P$59,0)</f>
        <v>29118.950864511087</v>
      </c>
      <c r="V84" s="38">
        <f>+O84-P84</f>
        <v>0</v>
      </c>
      <c r="W84" s="38">
        <f>+Q84-R84</f>
        <v>2586.1401910319182</v>
      </c>
      <c r="X84" s="38">
        <f>+S84-T84</f>
        <v>1226.5291354889123</v>
      </c>
      <c r="Z84" s="38">
        <f>IF(O84*(1-$AB$58)&gt;P84,$AB$58*O84,O84-P84)</f>
        <v>0</v>
      </c>
      <c r="AA84" s="38">
        <f>IF(Q84*(1-$AB$58)&gt;R84,$AB$58*Q84,Q84-R84)</f>
        <v>1422.432</v>
      </c>
      <c r="AB84" s="38">
        <f>IF(S84*(1-$AB$58)&gt;T84,$AB$58*S84,S84-T84)</f>
        <v>1226.5291354889123</v>
      </c>
      <c r="AD84" s="38">
        <f>+MIN((V84-Z84)*$AF$58,$AF$59)</f>
        <v>0</v>
      </c>
      <c r="AE84" s="38">
        <f>MIN(+(W84-AA84)*$AF$58+(SUM($AD84:AD84)-SUM($AH84:AH84)),$AF$59)-SUM($AD84:AD84)</f>
        <v>500</v>
      </c>
      <c r="AF84" s="38">
        <f>MIN(+(X84-AB84)*$AF$58+(SUM($AD84:AE84)-SUM($AH84:AI84)),$AF$59)-SUM($AD84:AE84)</f>
        <v>0</v>
      </c>
      <c r="AH84" s="38">
        <v>0</v>
      </c>
      <c r="AI84" s="38">
        <f>IF(AND(AA84&lt;0,SUM($AD84:AD84)&gt;0),MIN(ABS(AA84),SUM($AD84:AD84)),0)</f>
        <v>0</v>
      </c>
      <c r="AJ84" s="38">
        <f>IF(AND(AB84&lt;0,SUM($AD84:AE84)&gt;0),MIN(ABS(AB84),SUM($AD84:AE84),$AF$59),0)</f>
        <v>0</v>
      </c>
      <c r="AL84" s="38">
        <f>IF(D84=0,SUM($AD84:AD84),0)</f>
        <v>0</v>
      </c>
      <c r="AM84" s="38">
        <f>IF(F84=0,SUM($AD84:AE84)-AL84,0)</f>
        <v>0</v>
      </c>
      <c r="AN84" s="38">
        <v>0</v>
      </c>
      <c r="AP84" s="38">
        <f>IF(SUM($AL84:AL84)&lt;&gt;0,0,SUM($AD84:AD84)-SUM($AH84:AH84)-AL84)</f>
        <v>0</v>
      </c>
      <c r="AQ84" s="38">
        <f>IF(SUM($AL84:AM84)&lt;&gt;0,0,SUM($AD84:AE84)-SUM($AH84:AI84)-AM84)</f>
        <v>500</v>
      </c>
      <c r="AR84" s="38">
        <f>IF(SUM($AL84:AN84)&lt;&gt;0,0,SUM($AD84:AF84)-SUM($AH84:AJ84)-AN84)</f>
        <v>500</v>
      </c>
    </row>
    <row r="85" spans="1:44" x14ac:dyDescent="0.3">
      <c r="A85" s="5">
        <v>23</v>
      </c>
      <c r="B85" s="14">
        <v>37728</v>
      </c>
      <c r="C85" s="38">
        <v>36219</v>
      </c>
      <c r="D85" s="38">
        <v>37728</v>
      </c>
      <c r="E85" s="38">
        <v>37350.827380105307</v>
      </c>
      <c r="F85" s="38">
        <v>36585</v>
      </c>
      <c r="G85" s="38">
        <v>34390.383218373936</v>
      </c>
      <c r="I85" s="5">
        <v>23</v>
      </c>
      <c r="J85" s="38"/>
      <c r="K85" s="38">
        <v>3000</v>
      </c>
      <c r="N85" s="5">
        <v>23</v>
      </c>
      <c r="O85" s="14">
        <f>+B85*(1-$P$58)</f>
        <v>37350.720000000001</v>
      </c>
      <c r="P85" s="38">
        <f>+C85-MAX(J85-$P$59,0)</f>
        <v>36219</v>
      </c>
      <c r="Q85" s="38">
        <f>+D85*(1-$P$58)</f>
        <v>37350.720000000001</v>
      </c>
      <c r="R85" s="38">
        <f>+E85-MAX(K85-$P$59,0)</f>
        <v>35350.827380105307</v>
      </c>
      <c r="S85" s="38">
        <f>+F85*(1-$P$58)</f>
        <v>36219.15</v>
      </c>
      <c r="T85" s="38">
        <f>+G85-MAX(L85-$P$59,0)</f>
        <v>34390.383218373936</v>
      </c>
      <c r="V85" s="38">
        <f>+O85-P85</f>
        <v>1131.7200000000012</v>
      </c>
      <c r="W85" s="38">
        <f>+Q85-R85</f>
        <v>1999.8926198946938</v>
      </c>
      <c r="X85" s="38">
        <f>+S85-T85</f>
        <v>1828.7667816260655</v>
      </c>
      <c r="Z85" s="38">
        <f>IF(O85*(1-$AB$58)&gt;P85,$AB$58*O85,O85-P85)</f>
        <v>1131.7200000000012</v>
      </c>
      <c r="AA85" s="38">
        <f>IF(Q85*(1-$AB$58)&gt;R85,$AB$58*Q85,Q85-R85)</f>
        <v>1867.5360000000001</v>
      </c>
      <c r="AB85" s="38">
        <f>IF(S85*(1-$AB$58)&gt;T85,$AB$58*S85,S85-T85)</f>
        <v>1810.9575000000002</v>
      </c>
      <c r="AD85" s="38">
        <f>+MIN((V85-Z85)*$AF$58,$AF$59)</f>
        <v>0</v>
      </c>
      <c r="AE85" s="38">
        <f>MIN(+(W85-AA85)*$AF$58+(SUM($AD85:AD85)-SUM($AH85:AH85)),$AF$59)-SUM($AD85:AD85)</f>
        <v>132.35661989469372</v>
      </c>
      <c r="AF85" s="38">
        <f>MIN(+(X85-AB85)*$AF$58+(SUM($AD85:AE85)-SUM($AH85:AI85)),$AF$59)-SUM($AD85:AE85)</f>
        <v>17.809281626065285</v>
      </c>
      <c r="AH85" s="38">
        <v>0</v>
      </c>
      <c r="AI85" s="38">
        <f>IF(AND(AA85&lt;0,SUM($AD85:AD85)&gt;0),MIN(ABS(AA85),SUM($AD85:AD85)),0)</f>
        <v>0</v>
      </c>
      <c r="AJ85" s="38">
        <f>IF(AND(AB85&lt;0,SUM($AD85:AE85)&gt;0),MIN(ABS(AB85),SUM($AD85:AE85),$AF$59),0)</f>
        <v>0</v>
      </c>
      <c r="AL85" s="38">
        <f>IF(D85=0,SUM($AD85:AD85),0)</f>
        <v>0</v>
      </c>
      <c r="AM85" s="38">
        <f>IF(F85=0,SUM($AD85:AE85)-AL85,0)</f>
        <v>0</v>
      </c>
      <c r="AN85" s="38">
        <v>0</v>
      </c>
      <c r="AP85" s="38">
        <f>IF(SUM($AL85:AL85)&lt;&gt;0,0,SUM($AD85:AD85)-SUM($AH85:AH85)-AL85)</f>
        <v>0</v>
      </c>
      <c r="AQ85" s="38">
        <f>IF(SUM($AL85:AM85)&lt;&gt;0,0,SUM($AD85:AE85)-SUM($AH85:AI85)-AM85)</f>
        <v>132.35661989469372</v>
      </c>
      <c r="AR85" s="38">
        <f>IF(SUM($AL85:AN85)&lt;&gt;0,0,SUM($AD85:AF85)-SUM($AH85:AJ85)-AN85)</f>
        <v>150.16590152075901</v>
      </c>
    </row>
    <row r="86" spans="1:44" x14ac:dyDescent="0.3">
      <c r="A86" s="5">
        <v>24</v>
      </c>
      <c r="B86" s="14">
        <v>49560</v>
      </c>
      <c r="C86" s="38">
        <v>44603</v>
      </c>
      <c r="D86" s="38">
        <v>52865</v>
      </c>
      <c r="E86" s="38">
        <v>49692.928721853234</v>
      </c>
      <c r="F86" s="38">
        <v>53990</v>
      </c>
      <c r="G86" s="38">
        <v>48591.342554406445</v>
      </c>
      <c r="I86" s="5">
        <v>24</v>
      </c>
      <c r="J86" s="38"/>
      <c r="K86" s="38"/>
      <c r="L86" s="38">
        <v>1500</v>
      </c>
      <c r="N86" s="5">
        <v>24</v>
      </c>
      <c r="O86" s="14">
        <f>+B86*(1-$P$58)</f>
        <v>49064.4</v>
      </c>
      <c r="P86" s="38">
        <f>+C86-MAX(J86-$P$59,0)</f>
        <v>44603</v>
      </c>
      <c r="Q86" s="38">
        <f>+D86*(1-$P$58)</f>
        <v>52336.35</v>
      </c>
      <c r="R86" s="38">
        <f>+E86-MAX(K86-$P$59,0)</f>
        <v>49692.928721853234</v>
      </c>
      <c r="S86" s="38">
        <f>+F86*(1-$P$58)</f>
        <v>53450.1</v>
      </c>
      <c r="T86" s="38">
        <f>+G86-MAX(L86-$P$59,0)</f>
        <v>48091.342554406445</v>
      </c>
      <c r="V86" s="38">
        <f>+O86-P86</f>
        <v>4461.4000000000015</v>
      </c>
      <c r="W86" s="38">
        <f>+Q86-R86</f>
        <v>2643.421278146765</v>
      </c>
      <c r="X86" s="38">
        <f>+S86-T86</f>
        <v>5358.7574455935537</v>
      </c>
      <c r="Z86" s="38">
        <f>IF(O86*(1-$AB$58)&gt;P86,$AB$58*O86,O86-P86)</f>
        <v>2453.2200000000003</v>
      </c>
      <c r="AA86" s="38">
        <f>IF(Q86*(1-$AB$58)&gt;R86,$AB$58*Q86,Q86-R86)</f>
        <v>2616.8175000000001</v>
      </c>
      <c r="AB86" s="38">
        <f>IF(S86*(1-$AB$58)&gt;T86,$AB$58*S86,S86-T86)</f>
        <v>2672.5050000000001</v>
      </c>
      <c r="AD86" s="38">
        <f>+MIN((V86-Z86)*$AF$58,$AF$59)</f>
        <v>500</v>
      </c>
      <c r="AE86" s="38">
        <f>MIN(+(W86-AA86)*$AF$58+(SUM($AD86:AD86)-SUM($AH86:AH86)),$AF$59)-SUM($AD86:AD86)</f>
        <v>0</v>
      </c>
      <c r="AF86" s="38">
        <f>MIN(+(X86-AB86)*$AF$58+(SUM($AD86:AE86)-SUM($AH86:AI86)),$AF$59)-SUM($AD86:AE86)</f>
        <v>0</v>
      </c>
      <c r="AH86" s="38">
        <v>0</v>
      </c>
      <c r="AI86" s="38">
        <f>IF(AND(AA86&lt;0,SUM($AD86:AD86)&gt;0),MIN(ABS(AA86),SUM($AD86:AD86)),0)</f>
        <v>0</v>
      </c>
      <c r="AJ86" s="38">
        <f>IF(AND(AB86&lt;0,SUM($AD86:AE86)&gt;0),MIN(ABS(AB86),SUM($AD86:AE86),$AF$59),0)</f>
        <v>0</v>
      </c>
      <c r="AL86" s="38">
        <f>IF(D86=0,SUM($AD86:AD86),0)</f>
        <v>0</v>
      </c>
      <c r="AM86" s="38">
        <f>IF(F86=0,SUM($AD86:AE86)-AL86,0)</f>
        <v>0</v>
      </c>
      <c r="AN86" s="38">
        <v>0</v>
      </c>
      <c r="AP86" s="38">
        <f>IF(SUM($AL86:AL86)&lt;&gt;0,0,SUM($AD86:AD86)-SUM($AH86:AH86)-AL86)</f>
        <v>500</v>
      </c>
      <c r="AQ86" s="38">
        <f>IF(SUM($AL86:AM86)&lt;&gt;0,0,SUM($AD86:AE86)-SUM($AH86:AI86)-AM86)</f>
        <v>500</v>
      </c>
      <c r="AR86" s="38">
        <f>IF(SUM($AL86:AN86)&lt;&gt;0,0,SUM($AD86:AF86)-SUM($AH86:AJ86)-AN86)</f>
        <v>500</v>
      </c>
    </row>
    <row r="87" spans="1:44" x14ac:dyDescent="0.3">
      <c r="A87" s="8">
        <v>25</v>
      </c>
      <c r="B87" s="22">
        <v>43956</v>
      </c>
      <c r="C87" s="40">
        <v>39561</v>
      </c>
      <c r="D87" s="22">
        <v>0</v>
      </c>
      <c r="E87" s="40">
        <v>0</v>
      </c>
      <c r="F87" s="22">
        <v>0</v>
      </c>
      <c r="G87" s="40">
        <v>0</v>
      </c>
      <c r="I87" s="8">
        <v>25</v>
      </c>
      <c r="J87" s="40"/>
      <c r="K87" s="40"/>
      <c r="L87" s="40"/>
      <c r="N87" s="8">
        <v>25</v>
      </c>
      <c r="O87" s="22">
        <f>+B87*(1-$P$58)</f>
        <v>43516.44</v>
      </c>
      <c r="P87" s="40">
        <f>+C87-MAX(J87-$P$59,0)</f>
        <v>39561</v>
      </c>
      <c r="Q87" s="22">
        <f>+D87*(1-$P$58)</f>
        <v>0</v>
      </c>
      <c r="R87" s="40">
        <f>+E87-MAX(K87-$P$59,0)</f>
        <v>0</v>
      </c>
      <c r="S87" s="22">
        <f>+F87*(1-$P$58)</f>
        <v>0</v>
      </c>
      <c r="T87" s="40">
        <f>+G87-MAX(L87-$P$59,0)</f>
        <v>0</v>
      </c>
      <c r="V87" s="40">
        <f>+O87-P87</f>
        <v>3955.4400000000023</v>
      </c>
      <c r="W87" s="40">
        <f>+Q87-R87</f>
        <v>0</v>
      </c>
      <c r="X87" s="40">
        <f>+S87-T87</f>
        <v>0</v>
      </c>
      <c r="Z87" s="40">
        <f>IF(O87*(1-$AB$58)&gt;P87,$AB$58*O87,O87-P87)</f>
        <v>2175.8220000000001</v>
      </c>
      <c r="AA87" s="40">
        <f>IF(Q87*(1-$AB$58)&gt;R87,$AB$58*Q87,Q87-R87)</f>
        <v>0</v>
      </c>
      <c r="AB87" s="40">
        <f>IF(S87*(1-$AB$58)&gt;T87,$AB$58*S87,S87-T87)</f>
        <v>0</v>
      </c>
      <c r="AD87" s="40">
        <f>+MIN((V87-Z87)*$AF$58,$AF$59)</f>
        <v>500</v>
      </c>
      <c r="AE87" s="40">
        <f>MIN(+(W87-AA87)*$AF$58+(SUM($AD87:AD87)-SUM($AH87:AH87)),$AF$59)-SUM($AD87:AD87)</f>
        <v>0</v>
      </c>
      <c r="AF87" s="40">
        <f>MIN(+(X87-AB87)*$AF$58+(SUM($AD87:AE87)-SUM($AH87:AI87)),$AF$59)-SUM($AD87:AE87)</f>
        <v>0</v>
      </c>
      <c r="AH87" s="40">
        <v>0</v>
      </c>
      <c r="AI87" s="40">
        <f>IF(AND(AA87&lt;0,SUM($AD87:AD87)&gt;0),MIN(ABS(AA87),SUM($AD87:AD87)),0)</f>
        <v>0</v>
      </c>
      <c r="AJ87" s="40">
        <f>IF(AND(AB87&lt;0,SUM($AD87:AE87)&gt;0),MIN(ABS(AB87),SUM($AD87:AE87),$AF$59),0)</f>
        <v>0</v>
      </c>
      <c r="AL87" s="40">
        <f>IF(D87=0,SUM($AD87:AD87),0)</f>
        <v>500</v>
      </c>
      <c r="AM87" s="40">
        <f>IF(F87=0,SUM($AD87:AE87)-AL87,0)</f>
        <v>0</v>
      </c>
      <c r="AN87" s="40">
        <v>0</v>
      </c>
      <c r="AP87" s="40">
        <f>IF(SUM($AL87:AL87)&lt;&gt;0,0,SUM($AD87:AD87)-SUM($AH87:AH87)-AL87)</f>
        <v>0</v>
      </c>
      <c r="AQ87" s="40">
        <f>IF(SUM($AL87:AM87)&lt;&gt;0,0,SUM($AD87:AE87)-SUM($AH87:AI87)-AM87)</f>
        <v>0</v>
      </c>
      <c r="AR87" s="40">
        <f>IF(SUM($AL87:AN87)&lt;&gt;0,0,SUM($AD87:AF87)-SUM($AH87:AJ87)-AN87)</f>
        <v>0</v>
      </c>
    </row>
    <row r="88" spans="1:44" x14ac:dyDescent="0.3">
      <c r="A88" s="5" t="s">
        <v>1</v>
      </c>
      <c r="B88" s="38">
        <f>SUM(B63:B87)</f>
        <v>706488</v>
      </c>
      <c r="C88" s="38">
        <f>SUM(C63:C87)</f>
        <v>677967</v>
      </c>
      <c r="D88" s="38">
        <f>SUM(D63:D87)</f>
        <v>671292</v>
      </c>
      <c r="E88" s="38">
        <f>SUM(E63:E87)</f>
        <v>645804.00286056439</v>
      </c>
      <c r="F88" s="38">
        <f>SUM(F63:F87)</f>
        <v>681219</v>
      </c>
      <c r="G88" s="38">
        <f>SUM(G63:G87)</f>
        <v>655047.54599014367</v>
      </c>
      <c r="I88" s="5" t="s">
        <v>1</v>
      </c>
      <c r="J88" s="38">
        <f>SUM(J63:J87)</f>
        <v>11000</v>
      </c>
      <c r="K88" s="38">
        <f>SUM(K63:K87)</f>
        <v>10750</v>
      </c>
      <c r="L88" s="38">
        <f>SUM(L63:L87)</f>
        <v>10000</v>
      </c>
      <c r="N88" s="5" t="s">
        <v>1</v>
      </c>
      <c r="O88" s="38">
        <f>SUM(O63:O87)</f>
        <v>699423.11999999988</v>
      </c>
      <c r="P88" s="38">
        <f>SUM(P63:P87)</f>
        <v>672967</v>
      </c>
      <c r="Q88" s="38">
        <f>SUM(Q63:Q87)</f>
        <v>664579.08000000007</v>
      </c>
      <c r="R88" s="38">
        <f>SUM(R63:R87)</f>
        <v>641054.00286056439</v>
      </c>
      <c r="S88" s="38">
        <f>SUM(S63:S87)</f>
        <v>674406.80999999994</v>
      </c>
      <c r="T88" s="38">
        <f>SUM(T63:T87)</f>
        <v>650047.54599014367</v>
      </c>
      <c r="U88"/>
      <c r="V88" s="38">
        <f>SUM(V63:V87)</f>
        <v>26456.120000000003</v>
      </c>
      <c r="W88" s="38">
        <f>SUM(W63:W87)</f>
        <v>23525.077139435427</v>
      </c>
      <c r="X88" s="38">
        <f>SUM(X63:X87)</f>
        <v>24359.264009856441</v>
      </c>
      <c r="Z88" s="38">
        <f>SUM(Z63:Z87)</f>
        <v>16605.892000000007</v>
      </c>
      <c r="AA88" s="38">
        <f>SUM(AA63:AA87)</f>
        <v>17083.793884126979</v>
      </c>
      <c r="AB88" s="38">
        <f>SUM(AB63:AB87)</f>
        <v>16043.034468457256</v>
      </c>
      <c r="AD88" s="38">
        <f>SUM(AD63:AD87)</f>
        <v>3500</v>
      </c>
      <c r="AE88" s="38">
        <f>SUM(AE63:AE87)</f>
        <v>2632.3566198946937</v>
      </c>
      <c r="AF88" s="38">
        <f>SUM(AF63:AF87)</f>
        <v>1041.0863220054077</v>
      </c>
      <c r="AH88" s="38">
        <f>SUM(AH63:AH87)</f>
        <v>0</v>
      </c>
      <c r="AI88" s="38">
        <f>SUM(AI63:AI87)</f>
        <v>0.138879741251003</v>
      </c>
      <c r="AJ88" s="38">
        <f>SUM(AJ63:AJ87)</f>
        <v>1000</v>
      </c>
      <c r="AL88" s="38">
        <f>SUM(AL63:AL87)</f>
        <v>1000</v>
      </c>
      <c r="AM88" s="38">
        <f>SUM(AM63:AM87)</f>
        <v>500</v>
      </c>
      <c r="AN88" s="38">
        <f>SUM(AN63:AN87)</f>
        <v>0</v>
      </c>
      <c r="AP88" s="38">
        <f>SUM(AP63:AP87)</f>
        <v>2500</v>
      </c>
      <c r="AQ88" s="38">
        <f>SUM(AQ63:AQ87)</f>
        <v>4632.2177401534427</v>
      </c>
      <c r="AR88" s="38">
        <f>SUM(AR63:AR87)</f>
        <v>4673.3040621588507</v>
      </c>
    </row>
    <row r="89" spans="1:44" x14ac:dyDescent="0.3">
      <c r="I89" s="39" t="s">
        <v>38</v>
      </c>
      <c r="J89" s="38">
        <v>6</v>
      </c>
      <c r="K89" s="38">
        <v>6</v>
      </c>
      <c r="L89" s="38">
        <v>5</v>
      </c>
    </row>
  </sheetData>
  <mergeCells count="14">
    <mergeCell ref="B8:C8"/>
    <mergeCell ref="D8:E8"/>
    <mergeCell ref="F8:G8"/>
    <mergeCell ref="B60:C60"/>
    <mergeCell ref="D60:E60"/>
    <mergeCell ref="F60:G60"/>
    <mergeCell ref="AP57:AR57"/>
    <mergeCell ref="AH58:AJ58"/>
    <mergeCell ref="AL58:AN58"/>
    <mergeCell ref="O60:P60"/>
    <mergeCell ref="Q60:R60"/>
    <mergeCell ref="S60:T60"/>
    <mergeCell ref="AH57:AJ57"/>
    <mergeCell ref="AL57:AN57"/>
  </mergeCells>
  <pageMargins left="0.7" right="0.7" top="0.75" bottom="0.75" header="0.3" footer="0.3"/>
  <pageSetup scale="16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7dc3d3663935be6bf10a75b4167b61c7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a1fda67aa6625a839560a09cea5ca94f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A015B7-C405-4F80-BE88-E8DEB4E2F735}"/>
</file>

<file path=customXml/itemProps2.xml><?xml version="1.0" encoding="utf-8"?>
<ds:datastoreItem xmlns:ds="http://schemas.openxmlformats.org/officeDocument/2006/customXml" ds:itemID="{4BF51E84-C4CE-4E03-9D55-FF050073270A}"/>
</file>

<file path=customXml/itemProps3.xml><?xml version="1.0" encoding="utf-8"?>
<ds:datastoreItem xmlns:ds="http://schemas.openxmlformats.org/officeDocument/2006/customXml" ds:itemID="{C1FE644D-79F2-4E8E-959B-8ABE73100A94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Q3 Lina 2</vt:lpstr>
      <vt:lpstr>Q6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Maxedon</dc:creator>
  <cp:lastModifiedBy>Mark Dulceak</cp:lastModifiedBy>
  <dcterms:created xsi:type="dcterms:W3CDTF">2025-07-31T14:57:52Z</dcterms:created>
  <dcterms:modified xsi:type="dcterms:W3CDTF">2026-01-06T18:59:34Z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65fc42-367b-4983-8bc8-08b3e1ccc553_Enabled">
    <vt:lpwstr>true</vt:lpwstr>
  </property>
  <property fmtid="{D5CDD505-2E9C-101B-9397-08002B2CF9AE}" pid="3" name="MSIP_Label_9c65fc42-367b-4983-8bc8-08b3e1ccc553_SetDate">
    <vt:lpwstr>2025-12-12T04:17:09Z</vt:lpwstr>
  </property>
  <property fmtid="{D5CDD505-2E9C-101B-9397-08002B2CF9AE}" pid="4" name="MSIP_Label_9c65fc42-367b-4983-8bc8-08b3e1ccc553_Method">
    <vt:lpwstr>Privileged</vt:lpwstr>
  </property>
  <property fmtid="{D5CDD505-2E9C-101B-9397-08002B2CF9AE}" pid="5" name="MSIP_Label_9c65fc42-367b-4983-8bc8-08b3e1ccc553_Name">
    <vt:lpwstr>Public</vt:lpwstr>
  </property>
  <property fmtid="{D5CDD505-2E9C-101B-9397-08002B2CF9AE}" pid="6" name="MSIP_Label_9c65fc42-367b-4983-8bc8-08b3e1ccc553_SiteId">
    <vt:lpwstr>56c62bbe-8598-4b85-9e51-1ca753fa50f2</vt:lpwstr>
  </property>
  <property fmtid="{D5CDD505-2E9C-101B-9397-08002B2CF9AE}" pid="7" name="MSIP_Label_9c65fc42-367b-4983-8bc8-08b3e1ccc553_ActionId">
    <vt:lpwstr>7ef6c98e-cb7d-4e14-a616-4c5eea190683</vt:lpwstr>
  </property>
  <property fmtid="{D5CDD505-2E9C-101B-9397-08002B2CF9AE}" pid="8" name="MSIP_Label_9c65fc42-367b-4983-8bc8-08b3e1ccc553_ContentBits">
    <vt:lpwstr>0</vt:lpwstr>
  </property>
  <property fmtid="{D5CDD505-2E9C-101B-9397-08002B2CF9AE}" pid="9" name="MSIP_Label_9c65fc42-367b-4983-8bc8-08b3e1ccc553_Tag">
    <vt:lpwstr>10, 0, 1, 1</vt:lpwstr>
  </property>
  <property fmtid="{D5CDD505-2E9C-101B-9397-08002B2CF9AE}" pid="10" name="ContentTypeId">
    <vt:lpwstr>0x010100A13D16CE4023BB4BB4110DFC2802C897</vt:lpwstr>
  </property>
</Properties>
</file>