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RETDA/"/>
    </mc:Choice>
  </mc:AlternateContent>
  <xr:revisionPtr revIDLastSave="6" documentId="8_{1F107D2C-0813-43B5-AA6E-F96808F98794}" xr6:coauthVersionLast="47" xr6:coauthVersionMax="47" xr10:uidLastSave="{1C64A366-FFD9-4185-8E94-ADBE6CD3979F}"/>
  <bookViews>
    <workbookView xWindow="-108" yWindow="-108" windowWidth="23256" windowHeight="12456" activeTab="1" xr2:uid="{A16B0B8F-7498-44AF-BDF9-9E501E4EBC33}"/>
  </bookViews>
  <sheets>
    <sheet name="Question 5" sheetId="3" r:id="rId1"/>
    <sheet name="Question 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5" l="1"/>
  <c r="S15" i="5"/>
  <c r="K16" i="5"/>
  <c r="K17" i="5"/>
  <c r="K18" i="5"/>
  <c r="K24" i="5" s="1"/>
  <c r="S75" i="5" s="1"/>
  <c r="S18" i="5"/>
  <c r="K21" i="5"/>
  <c r="K22" i="5" s="1"/>
  <c r="S21" i="5"/>
  <c r="S23" i="5" s="1"/>
  <c r="S36" i="5" s="1"/>
  <c r="S22" i="5"/>
  <c r="K23" i="5"/>
  <c r="K25" i="5"/>
  <c r="S26" i="5"/>
  <c r="S30" i="5" s="1"/>
  <c r="S27" i="5"/>
  <c r="S28" i="5"/>
  <c r="S29" i="5"/>
  <c r="K30" i="5"/>
  <c r="K36" i="5" s="1"/>
  <c r="K32" i="5"/>
  <c r="S32" i="5"/>
  <c r="K33" i="5"/>
  <c r="S33" i="5"/>
  <c r="K34" i="5"/>
  <c r="S34" i="5"/>
  <c r="S42" i="5"/>
  <c r="S47" i="5"/>
  <c r="S48" i="5"/>
  <c r="S49" i="5"/>
  <c r="S52" i="5"/>
  <c r="S54" i="5" s="1"/>
  <c r="S53" i="5"/>
  <c r="S57" i="5"/>
  <c r="S58" i="5"/>
  <c r="S62" i="5"/>
  <c r="S67" i="5"/>
  <c r="S68" i="5"/>
  <c r="S69" i="5"/>
  <c r="S82" i="5" s="1"/>
  <c r="S74" i="5"/>
  <c r="S76" i="5"/>
  <c r="S31" i="5" l="1"/>
  <c r="S60" i="5" s="1"/>
  <c r="S17" i="5"/>
  <c r="S73" i="5"/>
  <c r="S41" i="5"/>
  <c r="K26" i="5"/>
  <c r="S72" i="5"/>
  <c r="S16" i="5"/>
  <c r="S19" i="5" s="1"/>
  <c r="S20" i="5" s="1"/>
  <c r="S59" i="5" s="1"/>
  <c r="S61" i="5" s="1"/>
  <c r="T24" i="3"/>
  <c r="S64" i="5" l="1"/>
  <c r="S81" i="5" s="1"/>
  <c r="S83" i="5" s="1"/>
  <c r="S63" i="5"/>
  <c r="S77" i="5" s="1"/>
  <c r="S78" i="5"/>
  <c r="T25" i="3" l="1"/>
  <c r="T26" i="3"/>
  <c r="T20" i="3" s="1"/>
  <c r="T21" i="3" s="1"/>
  <c r="T19" i="3"/>
  <c r="T18" i="3"/>
  <c r="Q20" i="3"/>
  <c r="Q19" i="3"/>
  <c r="Q18" i="3"/>
  <c r="Q21" i="3" s="1"/>
  <c r="Q23" i="3" s="1"/>
  <c r="J40" i="3"/>
  <c r="J39" i="3"/>
  <c r="J41" i="3" s="1"/>
  <c r="J45" i="3" s="1"/>
  <c r="J38" i="3"/>
  <c r="J37" i="3"/>
  <c r="J36" i="3"/>
  <c r="J35" i="3"/>
  <c r="J32" i="3"/>
  <c r="J28" i="3"/>
  <c r="J27" i="3"/>
  <c r="J29" i="3" s="1"/>
  <c r="J30" i="3" s="1"/>
  <c r="J31" i="3" s="1"/>
  <c r="J44" i="3" s="1"/>
  <c r="J46" i="3" s="1"/>
  <c r="J26" i="3"/>
  <c r="J23" i="3"/>
  <c r="J17" i="3" s="1"/>
  <c r="J18" i="3" s="1"/>
  <c r="J22" i="3"/>
  <c r="J21" i="3"/>
  <c r="J15" i="3"/>
</calcChain>
</file>

<file path=xl/sharedStrings.xml><?xml version="1.0" encoding="utf-8"?>
<sst xmlns="http://schemas.openxmlformats.org/spreadsheetml/2006/main" count="230" uniqueCount="160">
  <si>
    <t>Excerpt from question:</t>
  </si>
  <si>
    <t>Provide answer here for part (b).  Show and label all work.</t>
  </si>
  <si>
    <t>Provide answer here for part (a).  Show and label all work.</t>
  </si>
  <si>
    <t>(a)</t>
  </si>
  <si>
    <t>Show all work.</t>
  </si>
  <si>
    <t>(b)</t>
  </si>
  <si>
    <t>Discount Rate</t>
  </si>
  <si>
    <t>Part (b)</t>
  </si>
  <si>
    <t>Design and Accounting Exam – Canada</t>
  </si>
  <si>
    <t>Exam RETDAC: Spring 2025</t>
  </si>
  <si>
    <t>Question 5</t>
  </si>
  <si>
    <t>Company ABC sponsors a flat rate defined benefit pension plan.</t>
  </si>
  <si>
    <t>You are provided the following information.</t>
  </si>
  <si>
    <t>At December 31, 2023</t>
  </si>
  <si>
    <t>At December 31, 2024</t>
  </si>
  <si>
    <t>Fair value of assets</t>
  </si>
  <si>
    <t>Present Value of the Defined Benefit Obligation (DBO)</t>
  </si>
  <si>
    <t>Active members</t>
  </si>
  <si>
    <t>Deferred members</t>
  </si>
  <si>
    <t>Retired members</t>
  </si>
  <si>
    <t>Total DBO</t>
  </si>
  <si>
    <t>Service cost at January 1 of the following fiscal year</t>
  </si>
  <si>
    <t>Expected employer contributions for the following fiscal year</t>
  </si>
  <si>
    <t>Expected benefit payments for the following fiscal year</t>
  </si>
  <si>
    <t>Contributions and benefit payments are made uniformly throughout the year.</t>
  </si>
  <si>
    <t>Part (a)</t>
  </si>
  <si>
    <t>Calculate the 2024 Defined Benefit Cost recognized under International Accounting Standard IAS 19, Rev. 2011 (IAS 19)</t>
  </si>
  <si>
    <t>in the following:</t>
  </si>
  <si>
    <t>(i)       Profit and loss</t>
  </si>
  <si>
    <t>(ii)      Other comprehensive income</t>
  </si>
  <si>
    <t>On January 1, 2025, Company ABC approved an increase in the flat benefit rate from $100 to $110 per month per year</t>
  </si>
  <si>
    <t>of credited service, effective immediately and applicable to all credited service for active members.</t>
  </si>
  <si>
    <t>Assume there is no change in the discount rate, expected contributions, and benefit payments for fiscal year 2025.</t>
  </si>
  <si>
    <t>Calculate the 2025 Defined Benefit Cost recognized in profit and loss under IAS 19.</t>
  </si>
  <si>
    <t>Rev. 2011 (IAS 19) in the following: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</si>
  <si>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2025 Defined Benefit Cost recognized in profit and loss under IAS 19.</t>
    </r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</si>
  <si>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2024 Defined Benefit Cost recognized under International Accounting Standard IAS 19, </t>
    </r>
  </si>
  <si>
    <t>Question 6</t>
  </si>
  <si>
    <t>Company XYZ sponsors a defined benefit pension plan and reports under both U.S. Accounting Standard ASC 715 (ASC 715)</t>
  </si>
  <si>
    <r>
      <rPr>
        <i/>
        <sz val="12"/>
        <color theme="1"/>
        <rFont val="Times New Roman"/>
        <family val="1"/>
      </rPr>
      <t>(4 points)</t>
    </r>
    <r>
      <rPr>
        <sz val="12"/>
        <color theme="1"/>
        <rFont val="Times New Roman"/>
        <family val="1"/>
      </rPr>
      <t xml:space="preserve"> Calculate the following:</t>
    </r>
  </si>
  <si>
    <r>
      <rPr>
        <i/>
        <sz val="12"/>
        <color theme="1"/>
        <rFont val="Times New Roman"/>
        <family val="1"/>
      </rPr>
      <t>(6 points)</t>
    </r>
    <r>
      <rPr>
        <sz val="12"/>
        <color theme="1"/>
        <rFont val="Times New Roman"/>
        <family val="1"/>
      </rPr>
      <t xml:space="preserve"> Calculate the following under ASC 715 reflecting the annuity buy-out:</t>
    </r>
  </si>
  <si>
    <t>and International Accounting Standard IAS 19, Rev. 2011 (IAS 19).</t>
  </si>
  <si>
    <t>(i)       2025 Net Periodic Pension Cost under ASC 715</t>
  </si>
  <si>
    <t>(i)       Funded Status at December 31, 2025</t>
  </si>
  <si>
    <t>(ii)      2025 Defined Benefit Cost recognized in profit and loss under IAS 19</t>
  </si>
  <si>
    <t>(ii)       Revised 2025 Net Periodic Pension Cost</t>
  </si>
  <si>
    <t>You are provided the following information as of January 1, 2025:</t>
  </si>
  <si>
    <t>(iii)      Accumulated Other Comprehensive Income at December 31, 2025</t>
  </si>
  <si>
    <t>Projected Benefit Obligation</t>
  </si>
  <si>
    <t>Fair Value of Assets</t>
  </si>
  <si>
    <t>Service Cost</t>
  </si>
  <si>
    <t>Expected Return on Assets</t>
  </si>
  <si>
    <t>2025 Expected Benefit Payments</t>
  </si>
  <si>
    <t>2025 Expected Contributions</t>
  </si>
  <si>
    <t>Timing of Benefit Payments and Contributions</t>
  </si>
  <si>
    <t>Mid-Year</t>
  </si>
  <si>
    <t>Unrecognized Prior Service Cost (established January 1, 2021)</t>
  </si>
  <si>
    <t>Prior Service Cost Amortization</t>
  </si>
  <si>
    <t>Unrecognized (Gains)/Losses</t>
  </si>
  <si>
    <t>Amortization Method</t>
  </si>
  <si>
    <t>10% corridor</t>
  </si>
  <si>
    <t>Average Future Working Lifetime</t>
  </si>
  <si>
    <t>Calculate the following:</t>
  </si>
  <si>
    <t>Company XYZ purchases an annuity buy-out for the retirees in the plan effective December 31, 2025.</t>
  </si>
  <si>
    <t>You are provided the following as of December 31, 2025:</t>
  </si>
  <si>
    <t>Discount rate</t>
  </si>
  <si>
    <t>Projected Benefit Obligation:</t>
  </si>
  <si>
    <t>Non-Retiree</t>
  </si>
  <si>
    <t>Retiree</t>
  </si>
  <si>
    <t>Annuity Premium</t>
  </si>
  <si>
    <t>There are no other gains or losses as of December 31, 2025.</t>
  </si>
  <si>
    <t>Calculate the following under ASC 715 reflecting the annuity buy-out:</t>
  </si>
  <si>
    <t>2024 Defined Benefit Cost under IAS 19</t>
  </si>
  <si>
    <t>Service Cost (BOY)</t>
  </si>
  <si>
    <t>Past Service Cost</t>
  </si>
  <si>
    <t>Net Interest Cost</t>
  </si>
  <si>
    <t>NPPC recognized in profit and loss</t>
  </si>
  <si>
    <t>Interest on PBO</t>
  </si>
  <si>
    <t>Interest on Assets</t>
  </si>
  <si>
    <t>Obligations Roll Forward</t>
  </si>
  <si>
    <t>PBO Dec. 31, 2023</t>
  </si>
  <si>
    <t>SC ER</t>
  </si>
  <si>
    <t>BP</t>
  </si>
  <si>
    <t>IC</t>
  </si>
  <si>
    <t>PBO Dec. 31, 2024 (expected)</t>
  </si>
  <si>
    <t>(Gain)/Loss on PBO</t>
  </si>
  <si>
    <t>PBO Dec. 31, 2024 (actual)</t>
  </si>
  <si>
    <t>Asset Roll Forward</t>
  </si>
  <si>
    <t>FVA Dec. 31, 2023</t>
  </si>
  <si>
    <t>Contributions</t>
  </si>
  <si>
    <t>EROA</t>
  </si>
  <si>
    <t>FVA Dec. 31, 2024 (expected)</t>
  </si>
  <si>
    <t>FVA Dec. 31, 2024 (actual)</t>
  </si>
  <si>
    <t>Gain/(Loss) on assets</t>
  </si>
  <si>
    <t>(Gain)/Loss on assets</t>
  </si>
  <si>
    <t>Total recognized in OCI</t>
  </si>
  <si>
    <t>Past Service Cost at December 31, 2024</t>
  </si>
  <si>
    <t>Total</t>
  </si>
  <si>
    <t>PSC</t>
  </si>
  <si>
    <t>IAS 19:</t>
  </si>
  <si>
    <t>2025 Defined Benefit Cost under IAS 19</t>
  </si>
  <si>
    <t>Defined Benefit Cost recognized in Other Comprehensive Income at 12/31/24</t>
  </si>
  <si>
    <t>AOCI at December 31, 2025</t>
  </si>
  <si>
    <t>Unrecognized Prior Service (Cost)</t>
  </si>
  <si>
    <t>Unrecognized Gains/(Losses)</t>
  </si>
  <si>
    <t>2025 Net Periodic Pension Cost</t>
  </si>
  <si>
    <t>Recognition of (Gains)/Losses due to settlement</t>
  </si>
  <si>
    <t>Amortization of Prior Service Cost</t>
  </si>
  <si>
    <t>Amortization of (Gains)/Losses</t>
  </si>
  <si>
    <t xml:space="preserve">Expected Return on Assets </t>
  </si>
  <si>
    <t>Interest Cost</t>
  </si>
  <si>
    <t>Revised 2025 Net Periodic Pension Cost</t>
  </si>
  <si>
    <t>At December 31, 2025</t>
  </si>
  <si>
    <t>Amortization</t>
  </si>
  <si>
    <t>At January 1, 2025</t>
  </si>
  <si>
    <t>Change in Unrecognized Prior Service Cost</t>
  </si>
  <si>
    <t>At December 31, 2025 after settlement</t>
  </si>
  <si>
    <t>Immediate recognition due to settlement</t>
  </si>
  <si>
    <t>Settlement (Gains)/Losses</t>
  </si>
  <si>
    <t>At December 31, 2025 before settlement</t>
  </si>
  <si>
    <t>(Gains)/Losses of FVA</t>
  </si>
  <si>
    <t>(Gains)/Losses of PBO</t>
  </si>
  <si>
    <t>Change in Unrecognized (Gains)/Losses</t>
  </si>
  <si>
    <t>% reduction</t>
  </si>
  <si>
    <t>PBO before settlement, adjusted for settlement (gains)/losses</t>
  </si>
  <si>
    <t>Cost of settlement (annuity premium)</t>
  </si>
  <si>
    <t>Percentage reduction in PBO</t>
  </si>
  <si>
    <t>Retiree PBO</t>
  </si>
  <si>
    <t>exceeds the sum of service cost and interest cost</t>
  </si>
  <si>
    <t>Immediate recognition is required in connection with the settlement given annuity premium paid</t>
  </si>
  <si>
    <t>SC + IC</t>
  </si>
  <si>
    <t>Service Cost + Interest Cost Test</t>
  </si>
  <si>
    <t>Under ASC 715, settlement occurs as a result of annuity buy-out</t>
  </si>
  <si>
    <t>Funded Status at December 31, 2025</t>
  </si>
  <si>
    <t>2025 Defined Benefit Cost</t>
  </si>
  <si>
    <t>FVA at December 31, 2025 after settlement</t>
  </si>
  <si>
    <t>Total net interest cost/(income)</t>
  </si>
  <si>
    <t>Reduction in FVA due to settlement</t>
  </si>
  <si>
    <t>Interest (income) on assets</t>
  </si>
  <si>
    <t>FVA at December 31, 2025 before settlement</t>
  </si>
  <si>
    <t>Interest expense on defined benefit obligation</t>
  </si>
  <si>
    <t>Gains/(Losses) of FVA</t>
  </si>
  <si>
    <t>Expected FVA at December 31, 2025</t>
  </si>
  <si>
    <t>Benefit payments</t>
  </si>
  <si>
    <t>FVA at January 1, 2025</t>
  </si>
  <si>
    <t>Change in FVA</t>
  </si>
  <si>
    <t>PBO at December 31, 2025 after settlement</t>
  </si>
  <si>
    <t>Reduction in PBO due to settlement</t>
  </si>
  <si>
    <t>PBO at December 31, 2025 before settlement</t>
  </si>
  <si>
    <t>(Gains)/Losses due to discount rate change</t>
  </si>
  <si>
    <t>2025 Net Periodic Pension Cost under ASC 715</t>
  </si>
  <si>
    <t>Expected PBO at December 31, 2025</t>
  </si>
  <si>
    <t>Amortization amount</t>
  </si>
  <si>
    <t>Interest cost</t>
  </si>
  <si>
    <t>Amount outside corridor</t>
  </si>
  <si>
    <t>Service cost</t>
  </si>
  <si>
    <t>PBO at January 1, 2025</t>
  </si>
  <si>
    <t>Unrecognized (Gains)/Losses at January 1, 2025</t>
  </si>
  <si>
    <t>Change in PBO</t>
  </si>
  <si>
    <t>Amortization of Unrecognized (Gains)/Losses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</si>
</sst>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#,##0.00_ ;\-#,##0.00\ 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2"/>
      <color rgb="FF7030A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64" fontId="7" fillId="0" borderId="0" xfId="0" applyNumberFormat="1" applyFont="1" applyProtection="1">
      <protection locked="0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5" fillId="2" borderId="0" xfId="0" applyFont="1" applyFill="1"/>
    <xf numFmtId="0" fontId="2" fillId="2" borderId="1" xfId="0" applyFont="1" applyFill="1" applyBorder="1"/>
    <xf numFmtId="6" fontId="3" fillId="2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10" fontId="6" fillId="4" borderId="1" xfId="2" applyNumberFormat="1" applyFont="1" applyFill="1" applyBorder="1" applyAlignment="1" applyProtection="1">
      <alignment horizontal="right"/>
    </xf>
    <xf numFmtId="5" fontId="6" fillId="4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164" fontId="6" fillId="4" borderId="0" xfId="1" applyNumberFormat="1" applyFont="1" applyFill="1" applyBorder="1" applyAlignment="1" applyProtection="1">
      <alignment horizontal="right"/>
    </xf>
    <xf numFmtId="0" fontId="3" fillId="2" borderId="0" xfId="1" applyNumberFormat="1" applyFont="1" applyFill="1" applyBorder="1" applyAlignment="1" applyProtection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9" fontId="2" fillId="2" borderId="0" xfId="0" applyNumberFormat="1" applyFont="1" applyFill="1" applyAlignment="1">
      <alignment horizontal="right"/>
    </xf>
    <xf numFmtId="6" fontId="2" fillId="2" borderId="0" xfId="0" applyNumberFormat="1" applyFont="1" applyFill="1" applyAlignment="1">
      <alignment horizontal="right"/>
    </xf>
    <xf numFmtId="0" fontId="6" fillId="4" borderId="1" xfId="0" applyFont="1" applyFill="1" applyBorder="1" applyAlignment="1">
      <alignment horizontal="left"/>
    </xf>
    <xf numFmtId="6" fontId="3" fillId="2" borderId="0" xfId="0" applyNumberFormat="1" applyFont="1" applyFill="1" applyAlignment="1">
      <alignment horizontal="right"/>
    </xf>
    <xf numFmtId="10" fontId="6" fillId="4" borderId="0" xfId="2" applyNumberFormat="1" applyFont="1" applyFill="1" applyBorder="1" applyAlignment="1" applyProtection="1">
      <alignment horizontal="right"/>
    </xf>
    <xf numFmtId="5" fontId="6" fillId="4" borderId="0" xfId="1" applyNumberFormat="1" applyFont="1" applyFill="1" applyBorder="1" applyAlignment="1" applyProtection="1">
      <alignment horizontal="right"/>
    </xf>
    <xf numFmtId="10" fontId="6" fillId="4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horizontal="left" vertical="center" wrapText="1"/>
    </xf>
    <xf numFmtId="164" fontId="6" fillId="4" borderId="1" xfId="1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 indent="2"/>
    </xf>
    <xf numFmtId="165" fontId="9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5" fontId="7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66" fontId="7" fillId="0" borderId="2" xfId="0" applyNumberFormat="1" applyFont="1" applyBorder="1" applyProtection="1">
      <protection locked="0"/>
    </xf>
    <xf numFmtId="165" fontId="2" fillId="0" borderId="0" xfId="0" applyNumberFormat="1" applyFont="1" applyProtection="1">
      <protection locked="0"/>
    </xf>
    <xf numFmtId="165" fontId="7" fillId="0" borderId="0" xfId="3" applyNumberFormat="1" applyFont="1" applyProtection="1">
      <protection locked="0"/>
    </xf>
    <xf numFmtId="165" fontId="2" fillId="0" borderId="2" xfId="0" applyNumberFormat="1" applyFont="1" applyBorder="1" applyProtection="1">
      <protection locked="0"/>
    </xf>
    <xf numFmtId="165" fontId="10" fillId="0" borderId="0" xfId="0" applyNumberFormat="1" applyFont="1" applyProtection="1">
      <protection locked="0"/>
    </xf>
    <xf numFmtId="0" fontId="7" fillId="0" borderId="0" xfId="3" applyNumberFormat="1" applyFont="1" applyFill="1" applyBorder="1" applyProtection="1">
      <protection locked="0"/>
    </xf>
    <xf numFmtId="166" fontId="7" fillId="0" borderId="0" xfId="3" applyNumberFormat="1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165" fontId="11" fillId="0" borderId="0" xfId="0" applyNumberFormat="1" applyFont="1" applyProtection="1">
      <protection locked="0"/>
    </xf>
    <xf numFmtId="164" fontId="11" fillId="5" borderId="0" xfId="1" applyNumberFormat="1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7" fillId="0" borderId="2" xfId="1" applyNumberFormat="1" applyFont="1" applyFill="1" applyBorder="1" applyProtection="1">
      <protection locked="0"/>
    </xf>
    <xf numFmtId="0" fontId="7" fillId="0" borderId="2" xfId="1" applyNumberFormat="1" applyFont="1" applyFill="1" applyBorder="1" applyProtection="1">
      <protection locked="0"/>
    </xf>
    <xf numFmtId="9" fontId="7" fillId="0" borderId="0" xfId="2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11" fillId="5" borderId="0" xfId="1" applyNumberFormat="1" applyFont="1" applyFill="1" applyBorder="1" applyProtection="1">
      <protection locked="0"/>
    </xf>
    <xf numFmtId="0" fontId="12" fillId="5" borderId="0" xfId="0" applyFont="1" applyFill="1" applyAlignment="1" applyProtection="1">
      <alignment horizontal="center"/>
      <protection locked="0"/>
    </xf>
    <xf numFmtId="165" fontId="7" fillId="5" borderId="0" xfId="0" applyNumberFormat="1" applyFont="1" applyFill="1" applyProtection="1">
      <protection locked="0"/>
    </xf>
    <xf numFmtId="166" fontId="7" fillId="5" borderId="0" xfId="0" applyNumberFormat="1" applyFont="1" applyFill="1" applyProtection="1">
      <protection locked="0"/>
    </xf>
    <xf numFmtId="0" fontId="2" fillId="5" borderId="0" xfId="0" applyFont="1" applyFill="1" applyProtection="1">
      <protection locked="0"/>
    </xf>
    <xf numFmtId="166" fontId="2" fillId="5" borderId="0" xfId="0" applyNumberFormat="1" applyFont="1" applyFill="1" applyProtection="1">
      <protection locked="0"/>
    </xf>
    <xf numFmtId="0" fontId="7" fillId="5" borderId="0" xfId="0" applyFont="1" applyFill="1" applyProtection="1">
      <protection locked="0"/>
    </xf>
    <xf numFmtId="166" fontId="7" fillId="5" borderId="0" xfId="3" applyNumberFormat="1" applyFont="1" applyFill="1" applyBorder="1" applyProtection="1">
      <protection locked="0"/>
    </xf>
  </cellXfs>
  <cellStyles count="4">
    <cellStyle name="Comma" xfId="1" builtinId="3"/>
    <cellStyle name="Comma 2" xfId="3" xr:uid="{C8406943-9148-477C-AC0C-04E3F74387D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FBB-4BA0-40E5-9E0E-0749A36F45FF}">
  <dimension ref="A1:AV172"/>
  <sheetViews>
    <sheetView topLeftCell="G1" zoomScale="70" zoomScaleNormal="70" workbookViewId="0">
      <selection activeCell="K32" sqref="K32"/>
    </sheetView>
  </sheetViews>
  <sheetFormatPr defaultColWidth="9.21875" defaultRowHeight="15.6" x14ac:dyDescent="0.3"/>
  <cols>
    <col min="1" max="1" width="3.77734375" style="12" customWidth="1"/>
    <col min="2" max="2" width="44.21875" style="12" customWidth="1"/>
    <col min="3" max="4" width="25.77734375" style="13" customWidth="1"/>
    <col min="5" max="5" width="18.77734375" style="12" customWidth="1"/>
    <col min="6" max="6" width="1.77734375" style="14" customWidth="1"/>
    <col min="7" max="7" width="3.77734375" style="3" customWidth="1"/>
    <col min="8" max="9" width="18.77734375" style="3" customWidth="1"/>
    <col min="10" max="11" width="25.77734375" style="3" customWidth="1"/>
    <col min="12" max="12" width="18.77734375" style="3" customWidth="1"/>
    <col min="13" max="13" width="8.77734375" style="3" customWidth="1"/>
    <col min="14" max="14" width="1.77734375" style="2" customWidth="1"/>
    <col min="15" max="15" width="3.77734375" style="3" customWidth="1"/>
    <col min="16" max="17" width="18.77734375" style="3" customWidth="1"/>
    <col min="18" max="19" width="25.77734375" style="3" customWidth="1"/>
    <col min="20" max="20" width="18.77734375" style="3" customWidth="1"/>
    <col min="21" max="21" width="8.77734375" style="3" customWidth="1"/>
    <col min="22" max="22" width="1.77734375" style="2" customWidth="1"/>
    <col min="23" max="16384" width="9.21875" style="1"/>
  </cols>
  <sheetData>
    <row r="1" spans="1:48" x14ac:dyDescent="0.3">
      <c r="A1" s="11" t="s">
        <v>9</v>
      </c>
      <c r="G1" s="11" t="s">
        <v>9</v>
      </c>
      <c r="H1" s="12"/>
      <c r="I1" s="12"/>
      <c r="J1" s="12"/>
      <c r="K1" s="12"/>
      <c r="L1" s="12"/>
      <c r="M1" s="12"/>
      <c r="N1" s="14"/>
      <c r="O1" s="11" t="s">
        <v>9</v>
      </c>
      <c r="P1" s="12"/>
      <c r="Q1" s="12"/>
      <c r="R1" s="12"/>
      <c r="S1" s="12"/>
      <c r="T1" s="12"/>
      <c r="U1" s="12"/>
      <c r="V1" s="14"/>
    </row>
    <row r="2" spans="1:48" x14ac:dyDescent="0.3">
      <c r="A2" s="11" t="s">
        <v>8</v>
      </c>
      <c r="G2" s="11" t="s">
        <v>8</v>
      </c>
      <c r="H2" s="12"/>
      <c r="I2" s="12"/>
      <c r="J2" s="12"/>
      <c r="K2" s="12"/>
      <c r="L2" s="12"/>
      <c r="M2" s="12"/>
      <c r="N2" s="14"/>
      <c r="O2" s="11" t="s">
        <v>8</v>
      </c>
      <c r="P2" s="12"/>
      <c r="Q2" s="12"/>
      <c r="R2" s="12"/>
      <c r="S2" s="12"/>
      <c r="T2" s="12"/>
      <c r="U2" s="12"/>
      <c r="V2" s="14"/>
    </row>
    <row r="3" spans="1:48" x14ac:dyDescent="0.3">
      <c r="A3" s="11" t="s">
        <v>10</v>
      </c>
      <c r="G3" s="11" t="s">
        <v>10</v>
      </c>
      <c r="H3" s="12"/>
      <c r="I3" s="12"/>
      <c r="J3" s="12"/>
      <c r="K3" s="12"/>
      <c r="L3" s="12"/>
      <c r="M3" s="12"/>
      <c r="N3" s="14"/>
      <c r="O3" s="11" t="s">
        <v>10</v>
      </c>
      <c r="P3" s="12"/>
      <c r="Q3" s="12"/>
      <c r="R3" s="12"/>
      <c r="S3" s="12"/>
      <c r="T3" s="12"/>
      <c r="U3" s="12"/>
      <c r="V3" s="14"/>
    </row>
    <row r="4" spans="1:48" x14ac:dyDescent="0.3">
      <c r="G4" s="12"/>
      <c r="H4" s="12"/>
      <c r="I4" s="12"/>
      <c r="J4" s="12"/>
      <c r="K4" s="12"/>
      <c r="L4" s="12"/>
      <c r="M4" s="12"/>
      <c r="N4" s="14"/>
      <c r="O4" s="12"/>
      <c r="P4" s="12"/>
      <c r="Q4" s="12"/>
      <c r="R4" s="12"/>
      <c r="S4" s="12"/>
      <c r="T4" s="12"/>
      <c r="U4" s="12"/>
      <c r="V4" s="14"/>
    </row>
    <row r="5" spans="1:48" ht="16.2" x14ac:dyDescent="0.35">
      <c r="A5" s="15" t="s">
        <v>0</v>
      </c>
      <c r="G5" s="15" t="s">
        <v>2</v>
      </c>
      <c r="H5" s="12"/>
      <c r="I5" s="12"/>
      <c r="J5" s="12"/>
      <c r="K5" s="12"/>
      <c r="L5" s="12"/>
      <c r="M5" s="12"/>
      <c r="N5" s="14"/>
      <c r="O5" s="15" t="s">
        <v>1</v>
      </c>
      <c r="P5" s="12"/>
      <c r="Q5" s="12"/>
      <c r="R5" s="12"/>
      <c r="S5" s="12"/>
      <c r="T5" s="12"/>
      <c r="U5" s="12"/>
      <c r="V5" s="14"/>
    </row>
    <row r="6" spans="1:48" x14ac:dyDescent="0.3">
      <c r="G6" s="12"/>
      <c r="H6" s="12"/>
      <c r="I6" s="12"/>
      <c r="J6" s="12"/>
      <c r="K6" s="12"/>
      <c r="L6" s="12"/>
      <c r="M6" s="12"/>
      <c r="N6" s="14"/>
      <c r="O6" s="12"/>
      <c r="P6" s="12"/>
      <c r="Q6" s="12"/>
      <c r="R6" s="12"/>
      <c r="S6" s="12"/>
      <c r="T6" s="12"/>
      <c r="U6" s="12"/>
      <c r="V6" s="14"/>
    </row>
    <row r="7" spans="1:48" x14ac:dyDescent="0.3">
      <c r="B7" s="12" t="s">
        <v>11</v>
      </c>
      <c r="G7" s="12" t="s">
        <v>3</v>
      </c>
      <c r="H7" s="12" t="s">
        <v>36</v>
      </c>
      <c r="I7" s="12"/>
      <c r="J7" s="12"/>
      <c r="K7" s="12"/>
      <c r="L7" s="12"/>
      <c r="M7" s="12"/>
      <c r="N7" s="14"/>
      <c r="O7" s="12" t="s">
        <v>5</v>
      </c>
      <c r="P7" s="12" t="s">
        <v>35</v>
      </c>
      <c r="Q7" s="12"/>
      <c r="R7" s="12"/>
      <c r="S7" s="12"/>
      <c r="T7" s="12"/>
      <c r="U7" s="12"/>
      <c r="V7" s="14"/>
    </row>
    <row r="8" spans="1:48" x14ac:dyDescent="0.3">
      <c r="G8" s="12"/>
      <c r="H8" s="12" t="s">
        <v>34</v>
      </c>
      <c r="I8" s="12"/>
      <c r="J8" s="12"/>
      <c r="K8" s="12"/>
      <c r="L8" s="12"/>
      <c r="M8" s="12"/>
      <c r="N8" s="14"/>
      <c r="O8" s="12"/>
      <c r="P8" s="12"/>
      <c r="Q8" s="12"/>
      <c r="R8" s="12"/>
      <c r="S8" s="12"/>
      <c r="T8" s="12"/>
      <c r="U8" s="12"/>
      <c r="V8" s="14"/>
    </row>
    <row r="9" spans="1:48" x14ac:dyDescent="0.3">
      <c r="B9" s="12" t="s">
        <v>12</v>
      </c>
      <c r="G9" s="12"/>
      <c r="H9" s="12" t="s">
        <v>28</v>
      </c>
      <c r="I9" s="12"/>
      <c r="J9" s="12"/>
      <c r="K9" s="12"/>
      <c r="L9" s="12"/>
      <c r="M9" s="12"/>
      <c r="N9" s="14"/>
      <c r="O9" s="12"/>
      <c r="P9" s="12" t="s">
        <v>4</v>
      </c>
      <c r="Q9" s="12"/>
      <c r="R9" s="12"/>
      <c r="S9" s="12"/>
      <c r="T9" s="12"/>
      <c r="U9" s="12"/>
      <c r="V9" s="14"/>
    </row>
    <row r="10" spans="1:48" x14ac:dyDescent="0.3">
      <c r="G10" s="12"/>
      <c r="H10" s="12" t="s">
        <v>29</v>
      </c>
      <c r="I10" s="12"/>
      <c r="J10" s="12"/>
      <c r="K10" s="12"/>
      <c r="L10" s="12"/>
      <c r="M10" s="12"/>
      <c r="N10" s="14"/>
      <c r="O10" s="12"/>
      <c r="P10" s="12"/>
      <c r="Q10" s="12"/>
      <c r="R10" s="12"/>
      <c r="S10" s="12"/>
      <c r="T10" s="12"/>
      <c r="U10" s="12"/>
      <c r="V10" s="14"/>
    </row>
    <row r="11" spans="1:48" x14ac:dyDescent="0.3">
      <c r="G11" s="12"/>
      <c r="H11" s="12" t="s">
        <v>4</v>
      </c>
      <c r="I11" s="12"/>
      <c r="J11" s="12"/>
      <c r="K11" s="12"/>
      <c r="L11" s="12"/>
      <c r="M11" s="12"/>
      <c r="N11" s="14"/>
      <c r="O11" s="12"/>
      <c r="P11" s="12"/>
      <c r="Q11" s="12"/>
      <c r="R11" s="12"/>
      <c r="S11" s="12"/>
      <c r="T11" s="12"/>
      <c r="U11" s="12"/>
      <c r="V11" s="14"/>
    </row>
    <row r="12" spans="1:48" x14ac:dyDescent="0.3">
      <c r="B12" s="16"/>
      <c r="C12" s="17" t="s">
        <v>13</v>
      </c>
      <c r="D12" s="17" t="s">
        <v>14</v>
      </c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2"/>
      <c r="S12" s="12"/>
      <c r="T12" s="12"/>
      <c r="U12" s="12"/>
      <c r="V12" s="14"/>
    </row>
    <row r="13" spans="1:48" x14ac:dyDescent="0.3">
      <c r="B13" s="18" t="s">
        <v>6</v>
      </c>
      <c r="C13" s="19">
        <v>4.4999999999999998E-2</v>
      </c>
      <c r="D13" s="19">
        <v>0.04</v>
      </c>
      <c r="G13" s="4"/>
      <c r="H13" s="4"/>
      <c r="I13" s="4"/>
      <c r="J13" s="7"/>
      <c r="K13" s="7"/>
      <c r="L13" s="4"/>
      <c r="M13" s="4"/>
      <c r="N13" s="5"/>
      <c r="O13" s="4"/>
      <c r="P13" s="4"/>
      <c r="Q13" s="4"/>
      <c r="R13" s="7"/>
      <c r="S13" s="7"/>
      <c r="T13" s="4"/>
      <c r="U13" s="4"/>
      <c r="V13" s="5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x14ac:dyDescent="0.3">
      <c r="B14" s="18" t="s">
        <v>15</v>
      </c>
      <c r="C14" s="20">
        <v>53500000</v>
      </c>
      <c r="D14" s="20">
        <v>57800000</v>
      </c>
      <c r="G14" s="4"/>
      <c r="H14" s="40" t="s">
        <v>72</v>
      </c>
      <c r="K14" s="7"/>
      <c r="L14" s="4"/>
      <c r="M14" s="4"/>
      <c r="N14" s="5"/>
      <c r="O14" s="4"/>
      <c r="P14" s="4"/>
      <c r="Q14" s="4"/>
      <c r="R14" s="7"/>
      <c r="S14" s="53" t="s">
        <v>99</v>
      </c>
      <c r="T14" s="41"/>
      <c r="V14" s="5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ht="31.2" x14ac:dyDescent="0.3">
      <c r="B15" s="21" t="s">
        <v>16</v>
      </c>
      <c r="C15" s="20"/>
      <c r="D15" s="20"/>
      <c r="G15" s="4"/>
      <c r="H15" s="41" t="s">
        <v>73</v>
      </c>
      <c r="J15" s="42">
        <f>C20</f>
        <v>1300000</v>
      </c>
      <c r="K15" s="7"/>
      <c r="L15" s="4"/>
      <c r="M15" s="4"/>
      <c r="N15" s="5"/>
      <c r="O15" s="4"/>
      <c r="P15" s="4"/>
      <c r="Q15" s="4"/>
      <c r="R15" s="7"/>
      <c r="S15" s="41"/>
      <c r="T15" s="41"/>
      <c r="V15" s="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x14ac:dyDescent="0.3">
      <c r="B16" s="22" t="s">
        <v>17</v>
      </c>
      <c r="C16" s="20">
        <v>34000000</v>
      </c>
      <c r="D16" s="20">
        <v>39500000</v>
      </c>
      <c r="G16" s="4"/>
      <c r="H16" s="3" t="s">
        <v>74</v>
      </c>
      <c r="J16" s="42">
        <v>0</v>
      </c>
      <c r="K16" s="4"/>
      <c r="L16" s="4"/>
      <c r="M16" s="4"/>
      <c r="N16" s="5"/>
      <c r="O16" s="4"/>
      <c r="P16" s="40" t="s">
        <v>96</v>
      </c>
      <c r="Q16" s="41"/>
      <c r="R16" s="4"/>
      <c r="S16" s="40" t="s">
        <v>100</v>
      </c>
      <c r="T16" s="41"/>
      <c r="V16" s="5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x14ac:dyDescent="0.3">
      <c r="B17" s="23" t="s">
        <v>18</v>
      </c>
      <c r="C17" s="20">
        <v>6000000</v>
      </c>
      <c r="D17" s="20">
        <v>7500000</v>
      </c>
      <c r="G17" s="4"/>
      <c r="H17" s="43" t="s">
        <v>75</v>
      </c>
      <c r="I17" s="44"/>
      <c r="J17" s="45">
        <f>J23</f>
        <v>555750</v>
      </c>
      <c r="K17" s="6"/>
      <c r="L17" s="4"/>
      <c r="M17" s="4"/>
      <c r="N17" s="5"/>
      <c r="O17" s="4"/>
      <c r="P17" s="41"/>
      <c r="Q17" s="41"/>
      <c r="R17" s="6"/>
      <c r="S17" s="41"/>
      <c r="T17" s="41"/>
      <c r="V17" s="5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3">
      <c r="B18" s="22" t="s">
        <v>19</v>
      </c>
      <c r="C18" s="20">
        <v>25000000</v>
      </c>
      <c r="D18" s="20">
        <v>27500000</v>
      </c>
      <c r="G18" s="4"/>
      <c r="H18" s="65" t="s">
        <v>76</v>
      </c>
      <c r="I18" s="67"/>
      <c r="J18" s="68">
        <f>SUM(J15:J17)</f>
        <v>1855750</v>
      </c>
      <c r="K18" s="4"/>
      <c r="L18" s="4"/>
      <c r="M18" s="4"/>
      <c r="N18" s="5"/>
      <c r="O18" s="4"/>
      <c r="P18" s="41" t="s">
        <v>17</v>
      </c>
      <c r="Q18" s="42">
        <f>ROUND(D16*(110/100),2)</f>
        <v>43450000</v>
      </c>
      <c r="R18" s="4"/>
      <c r="S18" s="41" t="s">
        <v>73</v>
      </c>
      <c r="T18" s="42">
        <f>D20*110/100</f>
        <v>1650000</v>
      </c>
      <c r="V18" s="5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3">
      <c r="B19" s="22" t="s">
        <v>20</v>
      </c>
      <c r="C19" s="20">
        <v>65000000</v>
      </c>
      <c r="D19" s="20">
        <v>74500000</v>
      </c>
      <c r="G19" s="4"/>
      <c r="K19" s="6"/>
      <c r="L19" s="4"/>
      <c r="M19" s="4"/>
      <c r="N19" s="5"/>
      <c r="O19" s="4"/>
      <c r="P19" s="41" t="s">
        <v>18</v>
      </c>
      <c r="Q19" s="42">
        <f>D17</f>
        <v>7500000</v>
      </c>
      <c r="R19" s="6"/>
      <c r="S19" s="3" t="s">
        <v>74</v>
      </c>
      <c r="T19" s="42">
        <f>Q23</f>
        <v>3950000</v>
      </c>
      <c r="V19" s="5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31.2" x14ac:dyDescent="0.3">
      <c r="B20" s="24" t="s">
        <v>21</v>
      </c>
      <c r="C20" s="20">
        <v>1300000</v>
      </c>
      <c r="D20" s="20">
        <v>1500000</v>
      </c>
      <c r="G20" s="4"/>
      <c r="H20" s="40" t="s">
        <v>75</v>
      </c>
      <c r="K20" s="6"/>
      <c r="L20" s="4"/>
      <c r="M20" s="4"/>
      <c r="N20" s="5"/>
      <c r="O20" s="4"/>
      <c r="P20" s="43" t="s">
        <v>19</v>
      </c>
      <c r="Q20" s="45">
        <f>D18</f>
        <v>27500000</v>
      </c>
      <c r="R20" s="4"/>
      <c r="S20" s="43" t="s">
        <v>75</v>
      </c>
      <c r="T20" s="45">
        <f>T26</f>
        <v>873000</v>
      </c>
      <c r="V20" s="5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31.2" x14ac:dyDescent="0.3">
      <c r="B21" s="24" t="s">
        <v>22</v>
      </c>
      <c r="C21" s="20">
        <v>900000</v>
      </c>
      <c r="D21" s="20">
        <v>950000</v>
      </c>
      <c r="G21" s="4"/>
      <c r="H21" s="41" t="s">
        <v>77</v>
      </c>
      <c r="J21" s="42">
        <f>(C19+C20-C22/2)*C13</f>
        <v>2956500</v>
      </c>
      <c r="K21" s="6"/>
      <c r="L21" s="4"/>
      <c r="M21" s="4"/>
      <c r="N21" s="5"/>
      <c r="O21" s="4"/>
      <c r="P21" s="41" t="s">
        <v>97</v>
      </c>
      <c r="Q21" s="42">
        <f>SUM(Q18:Q20)</f>
        <v>78450000</v>
      </c>
      <c r="R21" s="6"/>
      <c r="S21" s="65" t="s">
        <v>76</v>
      </c>
      <c r="T21" s="66">
        <f>SUM(T18:T20)</f>
        <v>6473000</v>
      </c>
      <c r="V21" s="5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35.549999999999997" customHeight="1" x14ac:dyDescent="0.3">
      <c r="B22" s="24" t="s">
        <v>23</v>
      </c>
      <c r="C22" s="20">
        <v>1200000</v>
      </c>
      <c r="D22" s="20">
        <v>1250000</v>
      </c>
      <c r="G22" s="4"/>
      <c r="H22" s="43" t="s">
        <v>78</v>
      </c>
      <c r="I22" s="44"/>
      <c r="J22" s="45">
        <f>-(C14+(C21/2-C22/2))*C13</f>
        <v>-2400750</v>
      </c>
      <c r="K22" s="4"/>
      <c r="L22" s="4"/>
      <c r="M22" s="4"/>
      <c r="N22" s="5"/>
      <c r="O22" s="4"/>
      <c r="P22" s="41"/>
      <c r="Q22" s="41"/>
      <c r="R22" s="6"/>
      <c r="S22" s="41"/>
      <c r="T22" s="41"/>
      <c r="V22" s="5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x14ac:dyDescent="0.3">
      <c r="C23" s="25"/>
      <c r="D23" s="25"/>
      <c r="G23" s="4"/>
      <c r="H23" s="41" t="s">
        <v>75</v>
      </c>
      <c r="J23" s="42">
        <f>SUM(J21:J22)</f>
        <v>555750</v>
      </c>
      <c r="K23" s="4"/>
      <c r="L23" s="4"/>
      <c r="M23" s="4"/>
      <c r="N23" s="5"/>
      <c r="O23" s="4"/>
      <c r="P23" s="41" t="s">
        <v>98</v>
      </c>
      <c r="Q23" s="42">
        <f>Q21-D19</f>
        <v>3950000</v>
      </c>
      <c r="R23" s="6"/>
      <c r="S23" s="40" t="s">
        <v>75</v>
      </c>
      <c r="T23" s="47"/>
      <c r="V23" s="5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x14ac:dyDescent="0.3">
      <c r="B24" s="12" t="s">
        <v>24</v>
      </c>
      <c r="G24" s="4"/>
      <c r="K24" s="4"/>
      <c r="L24" s="4"/>
      <c r="M24" s="4"/>
      <c r="N24" s="5"/>
      <c r="O24" s="4"/>
      <c r="P24" s="4"/>
      <c r="Q24" s="4"/>
      <c r="R24" s="4"/>
      <c r="S24" s="41" t="s">
        <v>77</v>
      </c>
      <c r="T24" s="42">
        <f>(Q21+T18-D22/2)*D13</f>
        <v>3179000</v>
      </c>
      <c r="V24" s="5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3">
      <c r="C25" s="26"/>
      <c r="D25" s="26"/>
      <c r="G25" s="4"/>
      <c r="H25" s="40" t="s">
        <v>79</v>
      </c>
      <c r="I25" s="46"/>
      <c r="J25" s="42"/>
      <c r="K25" s="4"/>
      <c r="L25" s="4"/>
      <c r="M25" s="4"/>
      <c r="N25" s="5"/>
      <c r="O25" s="4"/>
      <c r="P25" s="4"/>
      <c r="Q25" s="4"/>
      <c r="R25" s="6"/>
      <c r="S25" s="43" t="s">
        <v>78</v>
      </c>
      <c r="T25" s="45">
        <f>-(D14+(D21/2-D22/2))*D13</f>
        <v>-2306000</v>
      </c>
      <c r="V25" s="5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3">
      <c r="A26" s="27" t="s">
        <v>25</v>
      </c>
      <c r="C26" s="25"/>
      <c r="D26" s="25"/>
      <c r="G26" s="4"/>
      <c r="H26" s="41" t="s">
        <v>80</v>
      </c>
      <c r="I26" s="47"/>
      <c r="J26" s="42">
        <f>C19</f>
        <v>65000000</v>
      </c>
      <c r="K26" s="7"/>
      <c r="L26" s="4"/>
      <c r="M26" s="4"/>
      <c r="N26" s="5"/>
      <c r="O26" s="4"/>
      <c r="P26" s="4"/>
      <c r="Q26" s="4"/>
      <c r="R26" s="6"/>
      <c r="S26" s="41" t="s">
        <v>75</v>
      </c>
      <c r="T26" s="42">
        <f>SUM(T24:T25)</f>
        <v>873000</v>
      </c>
      <c r="V26" s="5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3">
      <c r="B27" s="12" t="s">
        <v>26</v>
      </c>
      <c r="C27" s="25"/>
      <c r="D27" s="25"/>
      <c r="G27" s="4"/>
      <c r="H27" s="41" t="s">
        <v>81</v>
      </c>
      <c r="I27" s="41"/>
      <c r="J27" s="42">
        <f>C20</f>
        <v>1300000</v>
      </c>
      <c r="K27" s="4"/>
      <c r="L27" s="4"/>
      <c r="M27" s="4"/>
      <c r="N27" s="5"/>
      <c r="O27" s="4"/>
      <c r="P27" s="4"/>
      <c r="Q27" s="4"/>
      <c r="R27" s="6"/>
      <c r="S27" s="6"/>
      <c r="T27" s="4"/>
      <c r="U27" s="4"/>
      <c r="V27" s="5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3">
      <c r="B28" s="12" t="s">
        <v>27</v>
      </c>
      <c r="C28" s="25"/>
      <c r="D28" s="25"/>
      <c r="G28" s="4"/>
      <c r="H28" s="41" t="s">
        <v>82</v>
      </c>
      <c r="I28" s="46"/>
      <c r="J28" s="42">
        <f>-C22</f>
        <v>-1200000</v>
      </c>
      <c r="K28" s="6"/>
      <c r="L28" s="4"/>
      <c r="M28" s="4"/>
      <c r="N28" s="5"/>
      <c r="O28" s="4"/>
      <c r="P28" s="4"/>
      <c r="Q28" s="4"/>
      <c r="R28" s="6"/>
      <c r="S28" s="6"/>
      <c r="T28" s="4"/>
      <c r="U28" s="4"/>
      <c r="V28" s="5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3">
      <c r="C29" s="25"/>
      <c r="D29" s="25"/>
      <c r="G29" s="4"/>
      <c r="H29" s="43" t="s">
        <v>83</v>
      </c>
      <c r="I29" s="48"/>
      <c r="J29" s="45">
        <f>(J26+J27+J28/2)*C13</f>
        <v>2956500</v>
      </c>
      <c r="K29" s="6"/>
      <c r="L29" s="4"/>
      <c r="M29" s="4"/>
      <c r="N29" s="5"/>
      <c r="O29" s="4"/>
      <c r="P29" s="4"/>
      <c r="Q29" s="4"/>
      <c r="R29" s="6"/>
      <c r="S29" s="6"/>
      <c r="T29" s="4"/>
      <c r="U29" s="4"/>
      <c r="V29" s="5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3">
      <c r="B30" s="12" t="s">
        <v>28</v>
      </c>
      <c r="C30" s="25"/>
      <c r="D30" s="25"/>
      <c r="G30" s="4"/>
      <c r="H30" s="41" t="s">
        <v>84</v>
      </c>
      <c r="I30" s="46"/>
      <c r="J30" s="42">
        <f>SUM(J26:J29)</f>
        <v>68056500</v>
      </c>
      <c r="K30" s="6"/>
      <c r="L30" s="4"/>
      <c r="M30" s="4"/>
      <c r="N30" s="5"/>
      <c r="O30" s="4"/>
      <c r="P30" s="4"/>
      <c r="Q30" s="4"/>
      <c r="R30" s="6"/>
      <c r="S30" s="6"/>
      <c r="T30" s="4"/>
      <c r="U30" s="4"/>
      <c r="V30" s="5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3">
      <c r="C31" s="25"/>
      <c r="D31" s="25"/>
      <c r="G31" s="4"/>
      <c r="H31" s="43" t="s">
        <v>85</v>
      </c>
      <c r="I31" s="44"/>
      <c r="J31" s="45">
        <f>J32-J30</f>
        <v>6443500</v>
      </c>
      <c r="K31" s="6"/>
      <c r="L31" s="4"/>
      <c r="M31" s="4"/>
      <c r="N31" s="5"/>
      <c r="O31" s="4"/>
      <c r="P31" s="4"/>
      <c r="Q31" s="4"/>
      <c r="R31" s="6"/>
      <c r="S31" s="6"/>
      <c r="T31" s="4"/>
      <c r="U31" s="4"/>
      <c r="V31" s="5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3">
      <c r="B32" s="12" t="s">
        <v>29</v>
      </c>
      <c r="C32" s="25"/>
      <c r="D32" s="25"/>
      <c r="G32" s="4"/>
      <c r="H32" s="41" t="s">
        <v>86</v>
      </c>
      <c r="I32" s="46"/>
      <c r="J32" s="42">
        <f>D19</f>
        <v>74500000</v>
      </c>
      <c r="K32" s="6"/>
      <c r="L32" s="4"/>
      <c r="M32" s="4"/>
      <c r="N32" s="5"/>
      <c r="O32" s="4"/>
      <c r="P32" s="4"/>
      <c r="Q32" s="4"/>
      <c r="R32" s="6"/>
      <c r="S32" s="6"/>
      <c r="T32" s="4"/>
      <c r="U32" s="4"/>
      <c r="V32" s="5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3">
      <c r="G33" s="4"/>
      <c r="H33" s="49"/>
      <c r="I33" s="46"/>
      <c r="J33" s="42"/>
      <c r="K33" s="6"/>
      <c r="L33" s="4"/>
      <c r="M33" s="4"/>
      <c r="N33" s="5"/>
      <c r="O33" s="4"/>
      <c r="P33" s="4"/>
      <c r="Q33" s="4"/>
      <c r="R33" s="6"/>
      <c r="S33" s="6"/>
      <c r="T33" s="4"/>
      <c r="U33" s="4"/>
      <c r="V33" s="5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x14ac:dyDescent="0.3">
      <c r="B34" s="12" t="s">
        <v>4</v>
      </c>
      <c r="G34" s="4"/>
      <c r="H34" s="40" t="s">
        <v>87</v>
      </c>
      <c r="I34" s="46"/>
      <c r="J34" s="42"/>
      <c r="K34" s="6"/>
      <c r="L34" s="4"/>
      <c r="M34" s="4"/>
      <c r="N34" s="5"/>
      <c r="O34" s="4"/>
      <c r="P34" s="4"/>
      <c r="Q34" s="4"/>
      <c r="R34" s="4"/>
      <c r="S34" s="4"/>
      <c r="T34" s="4"/>
      <c r="U34" s="4"/>
      <c r="V34" s="5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3">
      <c r="G35" s="4"/>
      <c r="H35" s="41" t="s">
        <v>88</v>
      </c>
      <c r="I35" s="47"/>
      <c r="J35" s="42">
        <f>C14</f>
        <v>53500000</v>
      </c>
      <c r="K35" s="6"/>
      <c r="L35" s="4"/>
      <c r="M35" s="4"/>
      <c r="N35" s="5"/>
      <c r="O35" s="4"/>
      <c r="P35" s="4"/>
      <c r="Q35" s="4"/>
      <c r="R35" s="4"/>
      <c r="S35" s="4"/>
      <c r="T35" s="4"/>
      <c r="U35" s="4"/>
      <c r="V35" s="5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x14ac:dyDescent="0.3">
      <c r="A36" s="27"/>
      <c r="B36" s="28" t="s">
        <v>30</v>
      </c>
      <c r="G36" s="4"/>
      <c r="H36" s="41" t="s">
        <v>89</v>
      </c>
      <c r="I36" s="41"/>
      <c r="J36" s="42">
        <f>C21</f>
        <v>900000</v>
      </c>
      <c r="K36" s="6"/>
      <c r="L36" s="4"/>
      <c r="M36" s="4"/>
      <c r="N36" s="5"/>
      <c r="O36" s="4"/>
      <c r="P36" s="4"/>
      <c r="Q36" s="4"/>
      <c r="R36" s="6"/>
      <c r="S36" s="6"/>
      <c r="T36" s="4"/>
      <c r="U36" s="4"/>
      <c r="V36" s="5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x14ac:dyDescent="0.3">
      <c r="B37" s="28" t="s">
        <v>31</v>
      </c>
      <c r="C37" s="29"/>
      <c r="D37" s="29"/>
      <c r="G37" s="4"/>
      <c r="H37" s="41" t="s">
        <v>82</v>
      </c>
      <c r="I37" s="46"/>
      <c r="J37" s="42">
        <f>-C22</f>
        <v>-1200000</v>
      </c>
      <c r="K37" s="4"/>
      <c r="L37" s="4"/>
      <c r="M37" s="4"/>
      <c r="N37" s="5"/>
      <c r="O37" s="4"/>
      <c r="P37" s="4"/>
      <c r="Q37" s="4"/>
      <c r="R37" s="6"/>
      <c r="S37" s="6"/>
      <c r="T37" s="4"/>
      <c r="U37" s="4"/>
      <c r="V37" s="5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x14ac:dyDescent="0.3">
      <c r="B38" s="28"/>
      <c r="C38" s="29"/>
      <c r="G38" s="4"/>
      <c r="H38" s="43" t="s">
        <v>90</v>
      </c>
      <c r="I38" s="48"/>
      <c r="J38" s="45">
        <f>(J35+J36/2+J37/2)*C13</f>
        <v>2400750</v>
      </c>
      <c r="K38" s="4"/>
      <c r="L38" s="4"/>
      <c r="M38" s="4"/>
      <c r="N38" s="5"/>
      <c r="O38" s="4"/>
      <c r="P38" s="4"/>
      <c r="Q38" s="4"/>
      <c r="R38" s="6"/>
      <c r="S38" s="6"/>
      <c r="T38" s="4"/>
      <c r="U38" s="4"/>
      <c r="V38" s="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x14ac:dyDescent="0.3">
      <c r="A39" s="27"/>
      <c r="B39" s="12" t="s">
        <v>32</v>
      </c>
      <c r="D39" s="29"/>
      <c r="G39" s="4"/>
      <c r="H39" s="41" t="s">
        <v>91</v>
      </c>
      <c r="I39" s="46"/>
      <c r="J39" s="42">
        <f>SUM(J35:J38)</f>
        <v>55600750</v>
      </c>
      <c r="K39" s="4"/>
      <c r="L39" s="4"/>
      <c r="M39" s="4"/>
      <c r="N39" s="5"/>
      <c r="O39" s="4"/>
      <c r="P39" s="4"/>
      <c r="Q39" s="4"/>
      <c r="R39" s="6"/>
      <c r="S39" s="6"/>
      <c r="T39" s="4"/>
      <c r="U39" s="4"/>
      <c r="V39" s="5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3">
      <c r="D40" s="29"/>
      <c r="G40" s="4"/>
      <c r="H40" s="41" t="s">
        <v>92</v>
      </c>
      <c r="I40" s="46"/>
      <c r="J40" s="42">
        <f>D14</f>
        <v>57800000</v>
      </c>
      <c r="K40" s="4"/>
      <c r="L40" s="4"/>
      <c r="M40" s="4"/>
      <c r="N40" s="5"/>
      <c r="O40" s="4"/>
      <c r="P40" s="4"/>
      <c r="Q40" s="4"/>
      <c r="R40" s="6"/>
      <c r="S40" s="4"/>
      <c r="T40" s="4"/>
      <c r="U40" s="4"/>
      <c r="V40" s="5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x14ac:dyDescent="0.3">
      <c r="A41" s="27" t="s">
        <v>7</v>
      </c>
      <c r="D41" s="29"/>
      <c r="G41" s="4"/>
      <c r="H41" s="41" t="s">
        <v>93</v>
      </c>
      <c r="I41" s="46"/>
      <c r="J41" s="42">
        <f>J40-J39</f>
        <v>2199250</v>
      </c>
      <c r="K41" s="6"/>
      <c r="L41" s="4"/>
      <c r="M41" s="4"/>
      <c r="N41" s="5"/>
      <c r="O41" s="4"/>
      <c r="P41" s="4"/>
      <c r="Q41" s="4"/>
      <c r="R41" s="4"/>
      <c r="S41" s="6"/>
      <c r="T41" s="4"/>
      <c r="U41" s="4"/>
      <c r="V41" s="5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x14ac:dyDescent="0.3">
      <c r="B42" s="12" t="s">
        <v>33</v>
      </c>
      <c r="C42" s="25"/>
      <c r="D42" s="29"/>
      <c r="G42" s="4"/>
      <c r="H42" s="4"/>
      <c r="I42" s="4"/>
      <c r="J42" s="50"/>
      <c r="K42" s="6"/>
      <c r="L42" s="4"/>
      <c r="M42" s="4"/>
      <c r="N42" s="5"/>
      <c r="O42" s="4"/>
      <c r="P42" s="4"/>
      <c r="Q42" s="4"/>
      <c r="R42" s="6"/>
      <c r="S42" s="4"/>
      <c r="T42" s="4"/>
      <c r="U42" s="4"/>
      <c r="V42" s="5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x14ac:dyDescent="0.3">
      <c r="C43" s="25"/>
      <c r="G43" s="4"/>
      <c r="H43" s="40" t="s">
        <v>101</v>
      </c>
      <c r="I43" s="4"/>
      <c r="J43" s="50"/>
      <c r="K43" s="6"/>
      <c r="L43" s="4"/>
      <c r="M43" s="4"/>
      <c r="N43" s="5"/>
      <c r="O43" s="4"/>
      <c r="P43" s="4"/>
      <c r="Q43" s="4"/>
      <c r="R43" s="4"/>
      <c r="S43" s="6"/>
      <c r="T43" s="4"/>
      <c r="U43" s="4"/>
      <c r="V43" s="5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3">
      <c r="B44" s="12" t="s">
        <v>4</v>
      </c>
      <c r="C44" s="25"/>
      <c r="G44" s="4"/>
      <c r="H44" s="41" t="s">
        <v>85</v>
      </c>
      <c r="I44" s="4"/>
      <c r="J44" s="51">
        <f>J31</f>
        <v>6443500</v>
      </c>
      <c r="K44" s="6"/>
      <c r="L44" s="4"/>
      <c r="M44" s="4"/>
      <c r="N44" s="5"/>
      <c r="O44" s="4"/>
      <c r="P44" s="4"/>
      <c r="Q44" s="4"/>
      <c r="R44" s="4"/>
      <c r="S44" s="6"/>
      <c r="T44" s="4"/>
      <c r="U44" s="4"/>
      <c r="V44" s="5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x14ac:dyDescent="0.3">
      <c r="C45" s="25"/>
      <c r="D45" s="30"/>
      <c r="G45" s="4"/>
      <c r="H45" s="43" t="s">
        <v>94</v>
      </c>
      <c r="I45" s="52"/>
      <c r="J45" s="45">
        <f>-J41</f>
        <v>-2199250</v>
      </c>
      <c r="K45" s="4"/>
      <c r="L45" s="4"/>
      <c r="M45" s="4"/>
      <c r="N45" s="5"/>
      <c r="O45" s="4"/>
      <c r="P45" s="4"/>
      <c r="Q45" s="4"/>
      <c r="R45" s="4"/>
      <c r="S45" s="6"/>
      <c r="T45" s="4"/>
      <c r="U45" s="4"/>
      <c r="V45" s="5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x14ac:dyDescent="0.3">
      <c r="C46" s="25"/>
      <c r="D46" s="30"/>
      <c r="G46" s="4"/>
      <c r="H46" s="69" t="s">
        <v>95</v>
      </c>
      <c r="I46" s="69"/>
      <c r="J46" s="70">
        <f>SUM(J44:J45)</f>
        <v>4244250</v>
      </c>
      <c r="K46" s="6"/>
      <c r="L46" s="4"/>
      <c r="M46" s="4"/>
      <c r="N46" s="5"/>
      <c r="O46" s="4"/>
      <c r="P46" s="4"/>
      <c r="Q46" s="4"/>
      <c r="R46" s="4"/>
      <c r="S46" s="6"/>
      <c r="T46" s="4"/>
      <c r="U46" s="4"/>
      <c r="V46" s="5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3">
      <c r="G47" s="4"/>
      <c r="H47" s="4"/>
      <c r="I47" s="4"/>
      <c r="J47" s="6"/>
      <c r="K47" s="6"/>
      <c r="L47" s="4"/>
      <c r="M47" s="4"/>
      <c r="N47" s="5"/>
      <c r="O47" s="4"/>
      <c r="P47" s="4"/>
      <c r="Q47" s="4"/>
      <c r="R47" s="4"/>
      <c r="S47" s="6"/>
      <c r="T47" s="4"/>
      <c r="U47" s="4"/>
      <c r="V47" s="5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x14ac:dyDescent="0.3">
      <c r="G48" s="4"/>
      <c r="H48" s="4"/>
      <c r="I48" s="4"/>
      <c r="J48" s="4"/>
      <c r="K48" s="4"/>
      <c r="L48" s="4"/>
      <c r="M48" s="4"/>
      <c r="N48" s="5"/>
      <c r="O48" s="4"/>
      <c r="P48" s="4"/>
      <c r="Q48" s="4"/>
      <c r="R48" s="4"/>
      <c r="S48" s="4"/>
      <c r="T48" s="4"/>
      <c r="U48" s="4"/>
      <c r="V48" s="5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7:48" x14ac:dyDescent="0.3">
      <c r="G49" s="4"/>
      <c r="H49" s="4"/>
      <c r="I49" s="4"/>
      <c r="J49" s="4"/>
      <c r="K49" s="4"/>
      <c r="L49" s="4"/>
      <c r="M49" s="4"/>
      <c r="N49" s="5"/>
      <c r="O49" s="4"/>
      <c r="P49" s="4"/>
      <c r="Q49" s="4"/>
      <c r="R49" s="6"/>
      <c r="S49" s="4"/>
      <c r="T49" s="4"/>
      <c r="U49" s="4"/>
      <c r="V49" s="5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7:48" x14ac:dyDescent="0.3"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4"/>
      <c r="S50" s="4"/>
      <c r="T50" s="4"/>
      <c r="U50" s="4"/>
      <c r="V50" s="5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7:48" x14ac:dyDescent="0.3">
      <c r="G51" s="4"/>
      <c r="H51" s="4"/>
      <c r="I51" s="4"/>
      <c r="J51" s="4"/>
      <c r="K51" s="4"/>
      <c r="L51" s="4"/>
      <c r="M51" s="4"/>
      <c r="N51" s="5"/>
      <c r="O51" s="4"/>
      <c r="P51" s="4"/>
      <c r="Q51" s="4"/>
      <c r="R51" s="4"/>
      <c r="S51" s="4"/>
      <c r="T51" s="4"/>
      <c r="U51" s="4"/>
      <c r="V51" s="5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7:48" x14ac:dyDescent="0.3">
      <c r="G52" s="4"/>
      <c r="H52" s="4"/>
      <c r="I52" s="4"/>
      <c r="J52" s="6"/>
      <c r="K52" s="6"/>
      <c r="L52" s="4"/>
      <c r="M52" s="4"/>
      <c r="N52" s="5"/>
      <c r="O52" s="4"/>
      <c r="P52" s="4"/>
      <c r="Q52" s="4"/>
      <c r="R52" s="6"/>
      <c r="S52" s="6"/>
      <c r="T52" s="4"/>
      <c r="U52" s="4"/>
      <c r="V52" s="5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7:48" x14ac:dyDescent="0.3">
      <c r="G53" s="4"/>
      <c r="H53" s="4"/>
      <c r="I53" s="4"/>
      <c r="J53" s="6"/>
      <c r="K53" s="6"/>
      <c r="L53" s="4"/>
      <c r="M53" s="4"/>
      <c r="N53" s="5"/>
      <c r="O53" s="4"/>
      <c r="P53" s="4"/>
      <c r="Q53" s="4"/>
      <c r="R53" s="6"/>
      <c r="S53" s="6"/>
      <c r="T53" s="4"/>
      <c r="U53" s="4"/>
      <c r="V53" s="5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7:48" x14ac:dyDescent="0.3">
      <c r="G54" s="4"/>
      <c r="H54" s="4"/>
      <c r="I54" s="4"/>
      <c r="J54" s="4"/>
      <c r="K54" s="4"/>
      <c r="L54" s="4"/>
      <c r="M54" s="4"/>
      <c r="N54" s="5"/>
      <c r="O54" s="4"/>
      <c r="P54" s="4"/>
      <c r="Q54" s="4"/>
      <c r="R54" s="4"/>
      <c r="S54" s="4"/>
      <c r="T54" s="4"/>
      <c r="U54" s="4"/>
      <c r="V54" s="5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7:48" x14ac:dyDescent="0.3">
      <c r="G55" s="4"/>
      <c r="H55" s="4"/>
      <c r="I55" s="4"/>
      <c r="J55" s="4"/>
      <c r="K55" s="4"/>
      <c r="L55" s="4"/>
      <c r="M55" s="4"/>
      <c r="N55" s="5"/>
      <c r="O55" s="4"/>
      <c r="P55" s="4"/>
      <c r="Q55" s="4"/>
      <c r="R55" s="4"/>
      <c r="S55" s="4"/>
      <c r="T55" s="4"/>
      <c r="U55" s="4"/>
      <c r="V55" s="5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7:48" x14ac:dyDescent="0.3">
      <c r="G56" s="4"/>
      <c r="H56" s="4"/>
      <c r="I56" s="4"/>
      <c r="J56" s="4"/>
      <c r="K56" s="4"/>
      <c r="L56" s="4"/>
      <c r="M56" s="4"/>
      <c r="N56" s="5"/>
      <c r="O56" s="4"/>
      <c r="P56" s="4"/>
      <c r="Q56" s="4"/>
      <c r="R56" s="4"/>
      <c r="S56" s="4"/>
      <c r="T56" s="4"/>
      <c r="U56" s="4"/>
      <c r="V56" s="5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7:48" x14ac:dyDescent="0.3">
      <c r="G57" s="4"/>
      <c r="H57" s="4"/>
      <c r="I57" s="4"/>
      <c r="J57" s="4"/>
      <c r="K57" s="4"/>
      <c r="L57" s="4"/>
      <c r="M57" s="4"/>
      <c r="N57" s="5"/>
      <c r="O57" s="4"/>
      <c r="P57" s="4"/>
      <c r="Q57" s="4"/>
      <c r="R57" s="4"/>
      <c r="S57" s="4"/>
      <c r="T57" s="4"/>
      <c r="U57" s="4"/>
      <c r="V57" s="5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7:48" x14ac:dyDescent="0.3">
      <c r="G58" s="4"/>
      <c r="H58" s="4"/>
      <c r="I58" s="4"/>
      <c r="J58" s="4"/>
      <c r="K58" s="4"/>
      <c r="L58" s="4"/>
      <c r="M58" s="4"/>
      <c r="N58" s="5"/>
      <c r="O58" s="4"/>
      <c r="P58" s="4"/>
      <c r="Q58" s="4"/>
      <c r="R58" s="4"/>
      <c r="S58" s="4"/>
      <c r="T58" s="4"/>
      <c r="U58" s="4"/>
      <c r="V58" s="5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7:48" x14ac:dyDescent="0.3">
      <c r="G59" s="4"/>
      <c r="H59" s="4"/>
      <c r="I59" s="4"/>
      <c r="J59" s="4"/>
      <c r="K59" s="4"/>
      <c r="L59" s="4"/>
      <c r="M59" s="4"/>
      <c r="N59" s="5"/>
      <c r="O59" s="4"/>
      <c r="P59" s="4"/>
      <c r="Q59" s="4"/>
      <c r="R59" s="4"/>
      <c r="S59" s="4"/>
      <c r="T59" s="4"/>
      <c r="U59" s="4"/>
      <c r="V59" s="5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7:48" x14ac:dyDescent="0.3">
      <c r="G60" s="4"/>
      <c r="H60" s="4"/>
      <c r="I60" s="4"/>
      <c r="J60" s="4"/>
      <c r="K60" s="4"/>
      <c r="L60" s="4"/>
      <c r="M60" s="4"/>
      <c r="N60" s="5"/>
      <c r="O60" s="4"/>
      <c r="P60" s="4"/>
      <c r="Q60" s="4"/>
      <c r="R60" s="4"/>
      <c r="S60" s="4"/>
      <c r="T60" s="4"/>
      <c r="U60" s="4"/>
      <c r="V60" s="5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7:48" x14ac:dyDescent="0.3">
      <c r="G61" s="4"/>
      <c r="H61" s="4"/>
      <c r="I61" s="4"/>
      <c r="J61" s="4"/>
      <c r="K61" s="4"/>
      <c r="L61" s="4"/>
      <c r="M61" s="4"/>
      <c r="N61" s="5"/>
      <c r="O61" s="4"/>
      <c r="P61" s="4"/>
      <c r="Q61" s="4"/>
      <c r="R61" s="4"/>
      <c r="S61" s="4"/>
      <c r="T61" s="4"/>
      <c r="U61" s="4"/>
      <c r="V61" s="5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7:48" x14ac:dyDescent="0.3">
      <c r="G62" s="4"/>
      <c r="H62" s="4"/>
      <c r="I62" s="4"/>
      <c r="J62" s="4"/>
      <c r="K62" s="4"/>
      <c r="L62" s="4"/>
      <c r="M62" s="4"/>
      <c r="N62" s="5"/>
      <c r="O62" s="4"/>
      <c r="P62" s="4"/>
      <c r="Q62" s="4"/>
      <c r="R62" s="4"/>
      <c r="S62" s="4"/>
      <c r="T62" s="4"/>
      <c r="U62" s="4"/>
      <c r="V62" s="5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7:48" x14ac:dyDescent="0.3">
      <c r="G63" s="4"/>
      <c r="H63" s="4"/>
      <c r="I63" s="4"/>
      <c r="J63" s="4"/>
      <c r="K63" s="4"/>
      <c r="L63" s="4"/>
      <c r="M63" s="4"/>
      <c r="N63" s="5"/>
      <c r="O63" s="4"/>
      <c r="P63" s="4"/>
      <c r="Q63" s="4"/>
      <c r="R63" s="4"/>
      <c r="S63" s="4"/>
      <c r="T63" s="4"/>
      <c r="U63" s="4"/>
      <c r="V63" s="5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7:48" x14ac:dyDescent="0.3">
      <c r="G64" s="4"/>
      <c r="H64" s="4"/>
      <c r="I64" s="4"/>
      <c r="J64" s="4"/>
      <c r="K64" s="4"/>
      <c r="L64" s="4"/>
      <c r="M64" s="4"/>
      <c r="N64" s="5"/>
      <c r="O64" s="4"/>
      <c r="P64" s="4"/>
      <c r="Q64" s="4"/>
      <c r="R64" s="4"/>
      <c r="S64" s="4"/>
      <c r="T64" s="4"/>
      <c r="U64" s="4"/>
      <c r="V64" s="5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7:48" x14ac:dyDescent="0.3">
      <c r="G65" s="4"/>
      <c r="H65" s="4"/>
      <c r="I65" s="4"/>
      <c r="J65" s="4"/>
      <c r="K65" s="4"/>
      <c r="L65" s="4"/>
      <c r="M65" s="4"/>
      <c r="N65" s="5"/>
      <c r="O65" s="4"/>
      <c r="P65" s="4"/>
      <c r="Q65" s="4"/>
      <c r="R65" s="4"/>
      <c r="S65" s="4"/>
      <c r="T65" s="4"/>
      <c r="U65" s="4"/>
      <c r="V65" s="5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7:48" x14ac:dyDescent="0.3">
      <c r="G66" s="4"/>
      <c r="H66" s="4"/>
      <c r="I66" s="4"/>
      <c r="J66" s="4"/>
      <c r="K66" s="4"/>
      <c r="L66" s="4"/>
      <c r="M66" s="4"/>
      <c r="N66" s="5"/>
      <c r="O66" s="4"/>
      <c r="P66" s="4"/>
      <c r="Q66" s="4"/>
      <c r="R66" s="4"/>
      <c r="S66" s="4"/>
      <c r="T66" s="4"/>
      <c r="U66" s="4"/>
      <c r="V66" s="5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7:48" x14ac:dyDescent="0.3">
      <c r="G67" s="4"/>
      <c r="H67" s="4"/>
      <c r="I67" s="4"/>
      <c r="J67" s="4"/>
      <c r="K67" s="4"/>
      <c r="L67" s="4"/>
      <c r="M67" s="4"/>
      <c r="N67" s="5"/>
      <c r="O67" s="4"/>
      <c r="P67" s="4"/>
      <c r="Q67" s="4"/>
      <c r="R67" s="4"/>
      <c r="S67" s="4"/>
      <c r="T67" s="4"/>
      <c r="U67" s="4"/>
      <c r="V67" s="5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7:48" x14ac:dyDescent="0.3">
      <c r="G68" s="4"/>
      <c r="H68" s="4"/>
      <c r="I68" s="4"/>
      <c r="J68" s="4"/>
      <c r="K68" s="4"/>
      <c r="L68" s="4"/>
      <c r="M68" s="4"/>
      <c r="N68" s="5"/>
      <c r="O68" s="4"/>
      <c r="P68" s="4"/>
      <c r="Q68" s="4"/>
      <c r="R68" s="4"/>
      <c r="S68" s="4"/>
      <c r="T68" s="4"/>
      <c r="U68" s="4"/>
      <c r="V68" s="5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7:48" x14ac:dyDescent="0.3">
      <c r="G69" s="4"/>
      <c r="H69" s="4"/>
      <c r="I69" s="4"/>
      <c r="J69" s="4"/>
      <c r="K69" s="4"/>
      <c r="L69" s="4"/>
      <c r="M69" s="4"/>
      <c r="N69" s="5"/>
      <c r="O69" s="4"/>
      <c r="P69" s="4"/>
      <c r="Q69" s="4"/>
      <c r="R69" s="4"/>
      <c r="S69" s="4"/>
      <c r="T69" s="4"/>
      <c r="U69" s="4"/>
      <c r="V69" s="5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7:48" x14ac:dyDescent="0.3">
      <c r="G70" s="4"/>
      <c r="H70" s="4"/>
      <c r="I70" s="4"/>
      <c r="J70" s="4"/>
      <c r="K70" s="4"/>
      <c r="L70" s="4"/>
      <c r="M70" s="4"/>
      <c r="N70" s="5"/>
      <c r="O70" s="4"/>
      <c r="P70" s="4"/>
      <c r="Q70" s="4"/>
      <c r="R70" s="4"/>
      <c r="S70" s="4"/>
      <c r="T70" s="4"/>
      <c r="U70" s="4"/>
      <c r="V70" s="5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7:48" x14ac:dyDescent="0.3">
      <c r="G71" s="4"/>
      <c r="H71" s="4"/>
      <c r="I71" s="4"/>
      <c r="J71" s="4"/>
      <c r="K71" s="4"/>
      <c r="L71" s="4"/>
      <c r="M71" s="4"/>
      <c r="N71" s="5"/>
      <c r="O71" s="4"/>
      <c r="P71" s="4"/>
      <c r="Q71" s="4"/>
      <c r="R71" s="4"/>
      <c r="S71" s="4"/>
      <c r="T71" s="4"/>
      <c r="U71" s="4"/>
      <c r="V71" s="5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7:48" x14ac:dyDescent="0.3">
      <c r="G72" s="4"/>
      <c r="H72" s="4"/>
      <c r="I72" s="4"/>
      <c r="J72" s="4"/>
      <c r="K72" s="4"/>
      <c r="L72" s="4"/>
      <c r="M72" s="4"/>
      <c r="N72" s="5"/>
      <c r="O72" s="4"/>
      <c r="P72" s="4"/>
      <c r="Q72" s="4"/>
      <c r="R72" s="4"/>
      <c r="S72" s="4"/>
      <c r="T72" s="4"/>
      <c r="U72" s="4"/>
      <c r="V72" s="5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7:48" x14ac:dyDescent="0.3">
      <c r="G73" s="4"/>
      <c r="H73" s="4"/>
      <c r="I73" s="4"/>
      <c r="J73" s="4"/>
      <c r="K73" s="4"/>
      <c r="L73" s="4"/>
      <c r="M73" s="4"/>
      <c r="N73" s="5"/>
      <c r="O73" s="4"/>
      <c r="P73" s="4"/>
      <c r="Q73" s="4"/>
      <c r="R73" s="4"/>
      <c r="S73" s="4"/>
      <c r="T73" s="4"/>
      <c r="U73" s="4"/>
      <c r="V73" s="5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7:48" x14ac:dyDescent="0.3">
      <c r="G74" s="4"/>
      <c r="H74" s="4"/>
      <c r="I74" s="4"/>
      <c r="J74" s="4"/>
      <c r="K74" s="4"/>
      <c r="L74" s="4"/>
      <c r="M74" s="4"/>
      <c r="N74" s="5"/>
      <c r="O74" s="4"/>
      <c r="P74" s="4"/>
      <c r="Q74" s="4"/>
      <c r="R74" s="4"/>
      <c r="S74" s="4"/>
      <c r="T74" s="4"/>
      <c r="U74" s="4"/>
      <c r="V74" s="5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7:48" x14ac:dyDescent="0.3">
      <c r="G75" s="4"/>
      <c r="H75" s="4"/>
      <c r="I75" s="4"/>
      <c r="J75" s="4"/>
      <c r="K75" s="4"/>
      <c r="L75" s="4"/>
      <c r="M75" s="4"/>
      <c r="N75" s="5"/>
      <c r="O75" s="4"/>
      <c r="P75" s="4"/>
      <c r="Q75" s="4"/>
      <c r="R75" s="4"/>
      <c r="S75" s="4"/>
      <c r="T75" s="4"/>
      <c r="U75" s="4"/>
      <c r="V75" s="5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7:48" x14ac:dyDescent="0.3">
      <c r="G76" s="4"/>
      <c r="H76" s="4"/>
      <c r="I76" s="4"/>
      <c r="J76" s="4"/>
      <c r="K76" s="4"/>
      <c r="L76" s="4"/>
      <c r="M76" s="4"/>
      <c r="N76" s="5"/>
      <c r="O76" s="4"/>
      <c r="P76" s="4"/>
      <c r="Q76" s="4"/>
      <c r="R76" s="4"/>
      <c r="S76" s="4"/>
      <c r="T76" s="4"/>
      <c r="U76" s="4"/>
      <c r="V76" s="5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7:48" x14ac:dyDescent="0.3">
      <c r="G77" s="4"/>
      <c r="H77" s="4"/>
      <c r="I77" s="4"/>
      <c r="J77" s="4"/>
      <c r="K77" s="4"/>
      <c r="L77" s="4"/>
      <c r="M77" s="4"/>
      <c r="N77" s="5"/>
      <c r="O77" s="4"/>
      <c r="P77" s="4"/>
      <c r="Q77" s="4"/>
      <c r="R77" s="4"/>
      <c r="S77" s="4"/>
      <c r="T77" s="4"/>
      <c r="U77" s="4"/>
      <c r="V77" s="5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7:48" x14ac:dyDescent="0.3">
      <c r="G78" s="4"/>
      <c r="H78" s="4"/>
      <c r="I78" s="4"/>
      <c r="J78" s="4"/>
      <c r="K78" s="4"/>
      <c r="L78" s="4"/>
      <c r="M78" s="4"/>
      <c r="N78" s="5"/>
      <c r="O78" s="4"/>
      <c r="P78" s="4"/>
      <c r="Q78" s="4"/>
      <c r="R78" s="4"/>
      <c r="S78" s="4"/>
      <c r="T78" s="4"/>
      <c r="U78" s="4"/>
      <c r="V78" s="5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7:48" x14ac:dyDescent="0.3">
      <c r="G79" s="4"/>
      <c r="H79" s="4"/>
      <c r="I79" s="4"/>
      <c r="J79" s="4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5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7:48" x14ac:dyDescent="0.3">
      <c r="G80" s="4"/>
      <c r="H80" s="4"/>
      <c r="I80" s="4"/>
      <c r="J80" s="4"/>
      <c r="K80" s="4"/>
      <c r="L80" s="4"/>
      <c r="M80" s="4"/>
      <c r="N80" s="5"/>
      <c r="O80" s="4"/>
      <c r="P80" s="4"/>
      <c r="Q80" s="4"/>
      <c r="R80" s="4"/>
      <c r="S80" s="4"/>
      <c r="T80" s="4"/>
      <c r="U80" s="4"/>
      <c r="V80" s="5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7:48" x14ac:dyDescent="0.3">
      <c r="G81" s="4"/>
      <c r="H81" s="4"/>
      <c r="I81" s="4"/>
      <c r="J81" s="4"/>
      <c r="K81" s="4"/>
      <c r="L81" s="4"/>
      <c r="M81" s="4"/>
      <c r="N81" s="5"/>
      <c r="O81" s="4"/>
      <c r="P81" s="4"/>
      <c r="Q81" s="4"/>
      <c r="R81" s="4"/>
      <c r="S81" s="4"/>
      <c r="T81" s="4"/>
      <c r="U81" s="4"/>
      <c r="V81" s="5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7:48" x14ac:dyDescent="0.3">
      <c r="G82" s="4"/>
      <c r="H82" s="4"/>
      <c r="I82" s="4"/>
      <c r="J82" s="4"/>
      <c r="K82" s="4"/>
      <c r="L82" s="4"/>
      <c r="M82" s="4"/>
      <c r="N82" s="5"/>
      <c r="O82" s="4"/>
      <c r="P82" s="4"/>
      <c r="Q82" s="4"/>
      <c r="R82" s="4"/>
      <c r="S82" s="4"/>
      <c r="T82" s="4"/>
      <c r="U82" s="4"/>
      <c r="V82" s="5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7:48" x14ac:dyDescent="0.3">
      <c r="G83" s="4"/>
      <c r="H83" s="4"/>
      <c r="I83" s="4"/>
      <c r="J83" s="4"/>
      <c r="K83" s="4"/>
      <c r="L83" s="4"/>
      <c r="M83" s="4"/>
      <c r="N83" s="5"/>
      <c r="O83" s="4"/>
      <c r="P83" s="4"/>
      <c r="Q83" s="4"/>
      <c r="R83" s="4"/>
      <c r="S83" s="4"/>
      <c r="T83" s="4"/>
      <c r="U83" s="4"/>
      <c r="V83" s="5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7:48" x14ac:dyDescent="0.3">
      <c r="G84" s="4"/>
      <c r="H84" s="4"/>
      <c r="I84" s="4"/>
      <c r="J84" s="4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5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7:48" x14ac:dyDescent="0.3">
      <c r="G85" s="4"/>
      <c r="H85" s="4"/>
      <c r="I85" s="4"/>
      <c r="J85" s="4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5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7:48" x14ac:dyDescent="0.3">
      <c r="G86" s="4"/>
      <c r="H86" s="4"/>
      <c r="I86" s="4"/>
      <c r="J86" s="4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5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7:48" x14ac:dyDescent="0.3">
      <c r="G87" s="4"/>
      <c r="H87" s="4"/>
      <c r="I87" s="4"/>
      <c r="J87" s="4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5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7:48" x14ac:dyDescent="0.3">
      <c r="G88" s="4"/>
      <c r="H88" s="4"/>
      <c r="I88" s="4"/>
      <c r="J88" s="4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5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7:48" x14ac:dyDescent="0.3">
      <c r="G89" s="4"/>
      <c r="H89" s="4"/>
      <c r="I89" s="4"/>
      <c r="J89" s="4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5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7:48" x14ac:dyDescent="0.3">
      <c r="G90" s="4"/>
      <c r="H90" s="4"/>
      <c r="I90" s="4"/>
      <c r="J90" s="4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5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7:48" x14ac:dyDescent="0.3">
      <c r="G91" s="4"/>
      <c r="H91" s="4"/>
      <c r="I91" s="4"/>
      <c r="J91" s="4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5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7:48" x14ac:dyDescent="0.3">
      <c r="G92" s="4"/>
      <c r="H92" s="4"/>
      <c r="I92" s="4"/>
      <c r="J92" s="4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5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7:48" x14ac:dyDescent="0.3">
      <c r="G93" s="4"/>
      <c r="H93" s="4"/>
      <c r="I93" s="4"/>
      <c r="J93" s="4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5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7:48" x14ac:dyDescent="0.3">
      <c r="G94" s="4"/>
      <c r="H94" s="4"/>
      <c r="I94" s="4"/>
      <c r="J94" s="4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5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7:48" x14ac:dyDescent="0.3">
      <c r="G95" s="4"/>
      <c r="H95" s="4"/>
      <c r="I95" s="4"/>
      <c r="J95" s="4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5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7:48" x14ac:dyDescent="0.3">
      <c r="G96" s="4"/>
      <c r="H96" s="4"/>
      <c r="I96" s="4"/>
      <c r="J96" s="4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5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7:48" x14ac:dyDescent="0.3">
      <c r="G97" s="4"/>
      <c r="H97" s="4"/>
      <c r="I97" s="4"/>
      <c r="J97" s="4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5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7:48" x14ac:dyDescent="0.3">
      <c r="G98" s="4"/>
      <c r="H98" s="4"/>
      <c r="I98" s="4"/>
      <c r="J98" s="4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5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7:48" x14ac:dyDescent="0.3">
      <c r="G99" s="4"/>
      <c r="H99" s="4"/>
      <c r="I99" s="4"/>
      <c r="J99" s="4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5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7:48" x14ac:dyDescent="0.3">
      <c r="G100" s="4"/>
      <c r="H100" s="4"/>
      <c r="I100" s="4"/>
      <c r="J100" s="4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5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7:48" x14ac:dyDescent="0.3">
      <c r="G101" s="4"/>
      <c r="H101" s="4"/>
      <c r="I101" s="4"/>
      <c r="J101" s="4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5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7:48" x14ac:dyDescent="0.3">
      <c r="G102" s="4"/>
      <c r="H102" s="4"/>
      <c r="I102" s="4"/>
      <c r="J102" s="4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5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7:48" x14ac:dyDescent="0.3">
      <c r="G103" s="4"/>
      <c r="H103" s="4"/>
      <c r="I103" s="4"/>
      <c r="J103" s="4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5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7:48" x14ac:dyDescent="0.3">
      <c r="G104" s="4"/>
      <c r="H104" s="4"/>
      <c r="I104" s="4"/>
      <c r="J104" s="4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5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7:48" x14ac:dyDescent="0.3">
      <c r="G105" s="4"/>
      <c r="H105" s="4"/>
      <c r="I105" s="4"/>
      <c r="J105" s="4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5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7:48" x14ac:dyDescent="0.3">
      <c r="G106" s="4"/>
      <c r="H106" s="4"/>
      <c r="I106" s="4"/>
      <c r="J106" s="4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5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7:48" x14ac:dyDescent="0.3">
      <c r="G107" s="4"/>
      <c r="H107" s="4"/>
      <c r="I107" s="4"/>
      <c r="J107" s="4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5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7:48" x14ac:dyDescent="0.3">
      <c r="G108" s="4"/>
      <c r="H108" s="4"/>
      <c r="I108" s="4"/>
      <c r="J108" s="4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5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7:48" x14ac:dyDescent="0.3">
      <c r="G109" s="4"/>
      <c r="H109" s="4"/>
      <c r="I109" s="4"/>
      <c r="J109" s="4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5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7:48" x14ac:dyDescent="0.3">
      <c r="G110" s="4"/>
      <c r="H110" s="4"/>
      <c r="I110" s="4"/>
      <c r="J110" s="4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5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7:48" x14ac:dyDescent="0.3">
      <c r="G111" s="4"/>
      <c r="H111" s="4"/>
      <c r="I111" s="4"/>
      <c r="J111" s="4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5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7:48" x14ac:dyDescent="0.3">
      <c r="G112" s="4"/>
      <c r="H112" s="4"/>
      <c r="I112" s="4"/>
      <c r="J112" s="4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5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7:48" x14ac:dyDescent="0.3">
      <c r="G113" s="4"/>
      <c r="H113" s="4"/>
      <c r="I113" s="4"/>
      <c r="J113" s="4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5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7:48" x14ac:dyDescent="0.3">
      <c r="G114" s="4"/>
      <c r="H114" s="4"/>
      <c r="I114" s="4"/>
      <c r="J114" s="4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5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7:48" x14ac:dyDescent="0.3">
      <c r="G115" s="4"/>
      <c r="H115" s="4"/>
      <c r="I115" s="4"/>
      <c r="J115" s="4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5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7:48" x14ac:dyDescent="0.3">
      <c r="G116" s="4"/>
      <c r="H116" s="4"/>
      <c r="I116" s="4"/>
      <c r="J116" s="4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5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7:48" x14ac:dyDescent="0.3">
      <c r="G117" s="4"/>
      <c r="H117" s="4"/>
      <c r="I117" s="4"/>
      <c r="J117" s="4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5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7:48" x14ac:dyDescent="0.3">
      <c r="G118" s="4"/>
      <c r="H118" s="4"/>
      <c r="I118" s="4"/>
      <c r="J118" s="4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5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7:48" x14ac:dyDescent="0.3">
      <c r="G119" s="4"/>
      <c r="H119" s="4"/>
      <c r="I119" s="4"/>
      <c r="J119" s="4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5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7:48" x14ac:dyDescent="0.3"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5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7:48" x14ac:dyDescent="0.3"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5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7:48" x14ac:dyDescent="0.3"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5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7:48" x14ac:dyDescent="0.3"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5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7:48" x14ac:dyDescent="0.3"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5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7:48" x14ac:dyDescent="0.3"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5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7:48" x14ac:dyDescent="0.3"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5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7:48" x14ac:dyDescent="0.3"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5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7:48" x14ac:dyDescent="0.3"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5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7:48" x14ac:dyDescent="0.3"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5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7:48" x14ac:dyDescent="0.3"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5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7:48" x14ac:dyDescent="0.3"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5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7:48" x14ac:dyDescent="0.3"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5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7:48" x14ac:dyDescent="0.3"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5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7:48" x14ac:dyDescent="0.3"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5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</row>
    <row r="135" spans="7:48" x14ac:dyDescent="0.3"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5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</row>
    <row r="136" spans="7:48" x14ac:dyDescent="0.3"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5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</row>
    <row r="137" spans="7:48" x14ac:dyDescent="0.3"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5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</row>
    <row r="138" spans="7:48" x14ac:dyDescent="0.3"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5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</row>
    <row r="139" spans="7:48" x14ac:dyDescent="0.3"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5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</row>
    <row r="140" spans="7:48" x14ac:dyDescent="0.3"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5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7:48" x14ac:dyDescent="0.3"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5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7:48" x14ac:dyDescent="0.3"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5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7:48" x14ac:dyDescent="0.3"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5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7:48" x14ac:dyDescent="0.3"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5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7:48" x14ac:dyDescent="0.3"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5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7:48" x14ac:dyDescent="0.3"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5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7:48" x14ac:dyDescent="0.3"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5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7:48" x14ac:dyDescent="0.3"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5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7:48" x14ac:dyDescent="0.3"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5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7:48" x14ac:dyDescent="0.3"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5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7:48" x14ac:dyDescent="0.3"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5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7:48" x14ac:dyDescent="0.3"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5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7:48" x14ac:dyDescent="0.3"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5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7:48" x14ac:dyDescent="0.3"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5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7:48" x14ac:dyDescent="0.3"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5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7:48" x14ac:dyDescent="0.3"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5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7:48" x14ac:dyDescent="0.3"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5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7:48" x14ac:dyDescent="0.3"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5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7:48" x14ac:dyDescent="0.3"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5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7:48" x14ac:dyDescent="0.3"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5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7:48" x14ac:dyDescent="0.3"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5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7:48" x14ac:dyDescent="0.3"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5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7:48" x14ac:dyDescent="0.3"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5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7:48" x14ac:dyDescent="0.3"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5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7:48" x14ac:dyDescent="0.3"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5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7:48" x14ac:dyDescent="0.3"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5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7:48" x14ac:dyDescent="0.3"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5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7:48" x14ac:dyDescent="0.3"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5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7:48" x14ac:dyDescent="0.3"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5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7:48" x14ac:dyDescent="0.3"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5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7:48" x14ac:dyDescent="0.3"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5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7:48" x14ac:dyDescent="0.3"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5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</sheetData>
  <sheetProtection algorithmName="SHA-512" hashValue="CdHhYlzgmNDSxVziuWAQrEobMQodrfxBTBcapwhXEzWwStFGuojNeeZuxBdwSMHfzXVxSQiUGlJ8fHA6dpfAgw==" saltValue="tWwXKM2a1LEmycWFVvrkWw==" spinCount="100000" sheet="1" formatCells="0" formatColumns="0" formatRows="0" insertColumns="0" insert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27FE-FC76-4348-9632-0C886BC6B352}">
  <dimension ref="A1:AV254"/>
  <sheetViews>
    <sheetView tabSelected="1" topLeftCell="B1" workbookViewId="0">
      <selection activeCell="S88" sqref="S88"/>
    </sheetView>
  </sheetViews>
  <sheetFormatPr defaultColWidth="9.109375" defaultRowHeight="15.6" x14ac:dyDescent="0.3"/>
  <cols>
    <col min="1" max="1" width="3.6640625" style="12" customWidth="1"/>
    <col min="2" max="2" width="44.109375" style="12" customWidth="1"/>
    <col min="3" max="4" width="25.6640625" style="13" customWidth="1"/>
    <col min="5" max="5" width="18.6640625" style="12" customWidth="1"/>
    <col min="6" max="6" width="1.6640625" style="14" customWidth="1"/>
    <col min="7" max="7" width="3.6640625" style="3" customWidth="1"/>
    <col min="8" max="9" width="18.6640625" style="3" customWidth="1"/>
    <col min="10" max="11" width="25.6640625" style="3" customWidth="1"/>
    <col min="12" max="12" width="18.6640625" style="3" customWidth="1"/>
    <col min="13" max="13" width="8.6640625" style="3" customWidth="1"/>
    <col min="14" max="14" width="1.6640625" style="2" customWidth="1"/>
    <col min="15" max="15" width="3.6640625" style="3" customWidth="1"/>
    <col min="16" max="17" width="18.6640625" style="3" customWidth="1"/>
    <col min="18" max="19" width="25.6640625" style="3" customWidth="1"/>
    <col min="20" max="20" width="18.6640625" style="3" customWidth="1"/>
    <col min="21" max="21" width="8.6640625" style="3" customWidth="1"/>
    <col min="22" max="22" width="1.6640625" style="2" customWidth="1"/>
    <col min="23" max="16384" width="9.109375" style="1"/>
  </cols>
  <sheetData>
    <row r="1" spans="1:48" x14ac:dyDescent="0.3">
      <c r="A1" s="11" t="s">
        <v>9</v>
      </c>
      <c r="G1" s="11" t="s">
        <v>9</v>
      </c>
      <c r="H1" s="12"/>
      <c r="I1" s="12"/>
      <c r="J1" s="12"/>
      <c r="K1" s="12"/>
      <c r="L1" s="12"/>
      <c r="M1" s="12"/>
      <c r="N1" s="14"/>
      <c r="O1" s="11" t="s">
        <v>9</v>
      </c>
      <c r="P1" s="12"/>
      <c r="Q1" s="12"/>
      <c r="R1" s="12"/>
      <c r="S1" s="12"/>
      <c r="T1" s="12"/>
      <c r="U1" s="12"/>
      <c r="V1" s="14"/>
    </row>
    <row r="2" spans="1:48" x14ac:dyDescent="0.3">
      <c r="A2" s="11" t="s">
        <v>8</v>
      </c>
      <c r="G2" s="11" t="s">
        <v>8</v>
      </c>
      <c r="H2" s="12"/>
      <c r="I2" s="12"/>
      <c r="J2" s="12"/>
      <c r="K2" s="12"/>
      <c r="L2" s="12"/>
      <c r="M2" s="12"/>
      <c r="N2" s="14"/>
      <c r="O2" s="11" t="s">
        <v>8</v>
      </c>
      <c r="P2" s="12"/>
      <c r="Q2" s="12"/>
      <c r="R2" s="12"/>
      <c r="S2" s="12"/>
      <c r="T2" s="12"/>
      <c r="U2" s="12"/>
      <c r="V2" s="14"/>
    </row>
    <row r="3" spans="1:48" x14ac:dyDescent="0.3">
      <c r="A3" s="11" t="s">
        <v>37</v>
      </c>
      <c r="G3" s="11" t="s">
        <v>37</v>
      </c>
      <c r="H3" s="12"/>
      <c r="I3" s="12"/>
      <c r="J3" s="12"/>
      <c r="K3" s="12"/>
      <c r="L3" s="12"/>
      <c r="M3" s="12"/>
      <c r="N3" s="14"/>
      <c r="O3" s="11" t="s">
        <v>37</v>
      </c>
      <c r="P3" s="12"/>
      <c r="Q3" s="12"/>
      <c r="R3" s="12"/>
      <c r="S3" s="12"/>
      <c r="T3" s="12"/>
      <c r="U3" s="12"/>
      <c r="V3" s="14"/>
    </row>
    <row r="4" spans="1:48" x14ac:dyDescent="0.3">
      <c r="G4" s="12"/>
      <c r="H4" s="12"/>
      <c r="I4" s="12"/>
      <c r="J4" s="12"/>
      <c r="K4" s="12"/>
      <c r="L4" s="12"/>
      <c r="M4" s="12"/>
      <c r="N4" s="14"/>
      <c r="O4" s="12"/>
      <c r="P4" s="12"/>
      <c r="Q4" s="12"/>
      <c r="R4" s="12"/>
      <c r="S4" s="12"/>
      <c r="T4" s="12"/>
      <c r="U4" s="12"/>
      <c r="V4" s="14"/>
    </row>
    <row r="5" spans="1:48" ht="16.2" x14ac:dyDescent="0.35">
      <c r="A5" s="15" t="s">
        <v>0</v>
      </c>
      <c r="G5" s="15" t="s">
        <v>2</v>
      </c>
      <c r="H5" s="12"/>
      <c r="I5" s="12"/>
      <c r="J5" s="12"/>
      <c r="K5" s="12"/>
      <c r="L5" s="12"/>
      <c r="M5" s="12"/>
      <c r="N5" s="14"/>
      <c r="O5" s="15" t="s">
        <v>1</v>
      </c>
      <c r="P5" s="12"/>
      <c r="Q5" s="12"/>
      <c r="R5" s="12"/>
      <c r="S5" s="12"/>
      <c r="T5" s="12"/>
      <c r="U5" s="12"/>
      <c r="V5" s="14"/>
    </row>
    <row r="6" spans="1:48" x14ac:dyDescent="0.3">
      <c r="G6" s="12"/>
      <c r="H6" s="12"/>
      <c r="I6" s="12"/>
      <c r="J6" s="12"/>
      <c r="K6" s="12"/>
      <c r="L6" s="12"/>
      <c r="M6" s="12"/>
      <c r="N6" s="14"/>
      <c r="O6" s="12"/>
      <c r="P6" s="12"/>
      <c r="Q6" s="12"/>
      <c r="R6" s="12"/>
      <c r="S6" s="12"/>
      <c r="T6" s="12"/>
      <c r="U6" s="12"/>
      <c r="V6" s="14"/>
    </row>
    <row r="7" spans="1:48" x14ac:dyDescent="0.3">
      <c r="B7" s="12" t="s">
        <v>38</v>
      </c>
      <c r="G7" s="12" t="s">
        <v>3</v>
      </c>
      <c r="H7" s="12" t="s">
        <v>39</v>
      </c>
      <c r="I7" s="12"/>
      <c r="J7" s="12"/>
      <c r="K7" s="12"/>
      <c r="L7" s="12"/>
      <c r="M7" s="12"/>
      <c r="N7" s="14"/>
      <c r="O7" s="12" t="s">
        <v>5</v>
      </c>
      <c r="P7" s="12" t="s">
        <v>40</v>
      </c>
      <c r="Q7" s="12"/>
      <c r="R7" s="12"/>
      <c r="S7" s="12"/>
      <c r="T7" s="12"/>
      <c r="U7" s="12"/>
      <c r="V7" s="14"/>
    </row>
    <row r="8" spans="1:48" x14ac:dyDescent="0.3">
      <c r="B8" s="12" t="s">
        <v>41</v>
      </c>
      <c r="G8" s="12"/>
      <c r="H8" s="12" t="s">
        <v>42</v>
      </c>
      <c r="I8" s="12"/>
      <c r="J8" s="12"/>
      <c r="K8" s="12"/>
      <c r="L8" s="12"/>
      <c r="M8" s="12"/>
      <c r="N8" s="14"/>
      <c r="O8" s="12"/>
      <c r="P8" s="12" t="s">
        <v>43</v>
      </c>
      <c r="Q8" s="12"/>
      <c r="R8" s="12"/>
      <c r="S8" s="12"/>
      <c r="T8" s="12"/>
      <c r="U8" s="12"/>
      <c r="V8" s="14"/>
    </row>
    <row r="9" spans="1:48" x14ac:dyDescent="0.3">
      <c r="G9" s="12"/>
      <c r="H9" s="12" t="s">
        <v>44</v>
      </c>
      <c r="I9" s="12"/>
      <c r="J9" s="12"/>
      <c r="K9" s="12"/>
      <c r="L9" s="12"/>
      <c r="M9" s="12"/>
      <c r="N9" s="14"/>
      <c r="O9" s="12"/>
      <c r="P9" s="12" t="s">
        <v>45</v>
      </c>
      <c r="Q9" s="12"/>
      <c r="R9" s="12"/>
      <c r="S9" s="12"/>
      <c r="T9" s="12"/>
      <c r="U9" s="12"/>
      <c r="V9" s="14"/>
    </row>
    <row r="10" spans="1:48" x14ac:dyDescent="0.3">
      <c r="B10" s="12" t="s">
        <v>46</v>
      </c>
      <c r="G10" s="12"/>
      <c r="H10" s="12"/>
      <c r="I10" s="12"/>
      <c r="J10" s="12"/>
      <c r="K10" s="12"/>
      <c r="L10" s="12"/>
      <c r="M10" s="12"/>
      <c r="N10" s="14"/>
      <c r="O10" s="12"/>
      <c r="P10" s="12" t="s">
        <v>47</v>
      </c>
      <c r="Q10" s="12"/>
      <c r="R10" s="12"/>
      <c r="S10" s="12"/>
      <c r="T10" s="12"/>
      <c r="U10" s="12"/>
      <c r="V10" s="14"/>
    </row>
    <row r="11" spans="1:48" x14ac:dyDescent="0.3">
      <c r="G11" s="12"/>
      <c r="H11" s="12" t="s">
        <v>4</v>
      </c>
      <c r="I11" s="12"/>
      <c r="J11" s="12"/>
      <c r="K11" s="12"/>
      <c r="L11" s="12"/>
      <c r="M11" s="12"/>
      <c r="N11" s="14"/>
      <c r="O11" s="12"/>
      <c r="P11" s="12" t="s">
        <v>4</v>
      </c>
      <c r="Q11" s="12"/>
      <c r="R11" s="12"/>
      <c r="S11" s="12"/>
      <c r="T11" s="12"/>
      <c r="U11" s="12"/>
      <c r="V11" s="14"/>
    </row>
    <row r="12" spans="1:48" x14ac:dyDescent="0.3">
      <c r="B12" s="31" t="s">
        <v>48</v>
      </c>
      <c r="C12" s="20">
        <v>32824000</v>
      </c>
      <c r="D12" s="32"/>
      <c r="G12" s="12"/>
      <c r="H12" s="12"/>
      <c r="I12" s="12"/>
      <c r="J12" s="12"/>
      <c r="K12" s="12"/>
      <c r="L12" s="12"/>
      <c r="M12" s="12"/>
      <c r="N12" s="14"/>
      <c r="O12" s="12"/>
      <c r="P12" s="12"/>
      <c r="Q12" s="12"/>
      <c r="R12" s="12"/>
      <c r="S12" s="12"/>
      <c r="T12" s="12"/>
      <c r="U12" s="12"/>
      <c r="V12" s="14"/>
    </row>
    <row r="13" spans="1:48" x14ac:dyDescent="0.3">
      <c r="B13" s="18" t="s">
        <v>49</v>
      </c>
      <c r="C13" s="20">
        <v>35313000</v>
      </c>
      <c r="D13" s="33"/>
      <c r="G13" s="4"/>
      <c r="H13" s="4"/>
      <c r="I13" s="4"/>
      <c r="J13" s="7"/>
      <c r="K13" s="7"/>
      <c r="L13" s="4"/>
      <c r="M13" s="4"/>
      <c r="N13" s="5"/>
      <c r="O13" s="4"/>
      <c r="P13" s="4"/>
      <c r="Q13" s="4"/>
      <c r="R13" s="7"/>
      <c r="S13" s="7"/>
      <c r="T13" s="4"/>
      <c r="U13" s="4"/>
      <c r="V13" s="5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9"/>
      <c r="AP13" s="9"/>
      <c r="AQ13" s="9"/>
      <c r="AR13" s="9"/>
      <c r="AS13" s="9"/>
      <c r="AT13" s="9"/>
      <c r="AU13" s="9"/>
      <c r="AV13" s="9"/>
    </row>
    <row r="14" spans="1:48" x14ac:dyDescent="0.3">
      <c r="B14" s="18" t="s">
        <v>50</v>
      </c>
      <c r="C14" s="20">
        <v>299000</v>
      </c>
      <c r="D14" s="34"/>
      <c r="G14" s="4"/>
      <c r="H14" s="57" t="s">
        <v>159</v>
      </c>
      <c r="I14" s="4"/>
      <c r="J14" s="7"/>
      <c r="K14" s="7"/>
      <c r="L14" s="4"/>
      <c r="M14" s="4"/>
      <c r="N14" s="5"/>
      <c r="O14" s="4"/>
      <c r="P14" s="58" t="s">
        <v>158</v>
      </c>
      <c r="T14" s="4"/>
      <c r="U14" s="4"/>
      <c r="V14" s="5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9"/>
      <c r="AP14" s="9"/>
      <c r="AQ14" s="9"/>
      <c r="AR14" s="9"/>
      <c r="AS14" s="9"/>
      <c r="AT14" s="9"/>
      <c r="AU14" s="9"/>
      <c r="AV14" s="9"/>
    </row>
    <row r="15" spans="1:48" x14ac:dyDescent="0.3">
      <c r="B15" s="21" t="s">
        <v>6</v>
      </c>
      <c r="C15" s="35">
        <v>4.4999999999999998E-2</v>
      </c>
      <c r="D15" s="34"/>
      <c r="G15" s="4"/>
      <c r="H15" s="4" t="s">
        <v>157</v>
      </c>
      <c r="I15" s="4"/>
      <c r="J15" s="7"/>
      <c r="K15" s="56">
        <f>C22</f>
        <v>-8733000</v>
      </c>
      <c r="L15" s="4"/>
      <c r="M15" s="4"/>
      <c r="N15" s="5"/>
      <c r="O15" s="4"/>
      <c r="P15" s="3" t="s">
        <v>156</v>
      </c>
      <c r="S15" s="56">
        <f>C12</f>
        <v>32824000</v>
      </c>
      <c r="T15" s="4"/>
      <c r="U15" s="4"/>
      <c r="V15" s="5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9"/>
      <c r="AP15" s="9"/>
      <c r="AQ15" s="9"/>
      <c r="AR15" s="9"/>
      <c r="AS15" s="9"/>
      <c r="AT15" s="9"/>
      <c r="AU15" s="9"/>
      <c r="AV15" s="9"/>
    </row>
    <row r="16" spans="1:48" x14ac:dyDescent="0.3">
      <c r="B16" s="31" t="s">
        <v>51</v>
      </c>
      <c r="C16" s="35">
        <v>5.5E-2</v>
      </c>
      <c r="D16" s="34"/>
      <c r="G16" s="4"/>
      <c r="H16" s="4" t="s">
        <v>60</v>
      </c>
      <c r="I16" s="4"/>
      <c r="J16" s="4"/>
      <c r="K16" s="56">
        <f>10%*(MAX(C12,C13))</f>
        <v>3531300</v>
      </c>
      <c r="L16" s="4"/>
      <c r="M16" s="4"/>
      <c r="N16" s="5"/>
      <c r="O16" s="4"/>
      <c r="P16" s="3" t="s">
        <v>155</v>
      </c>
      <c r="S16" s="56">
        <f>K21</f>
        <v>299000</v>
      </c>
      <c r="T16" s="4"/>
      <c r="U16" s="4"/>
      <c r="V16" s="5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9"/>
      <c r="AP16" s="9"/>
      <c r="AQ16" s="9"/>
      <c r="AR16" s="9"/>
      <c r="AS16" s="9"/>
      <c r="AT16" s="9"/>
      <c r="AU16" s="9"/>
      <c r="AV16" s="9"/>
    </row>
    <row r="17" spans="1:48" x14ac:dyDescent="0.3">
      <c r="B17" s="36" t="s">
        <v>52</v>
      </c>
      <c r="C17" s="20">
        <v>1634000</v>
      </c>
      <c r="D17" s="34"/>
      <c r="G17" s="4"/>
      <c r="H17" s="4" t="s">
        <v>154</v>
      </c>
      <c r="I17" s="4"/>
      <c r="J17" s="6"/>
      <c r="K17" s="56">
        <f>SIGN(K15)*MAX(0,ABS(K15)-K16)</f>
        <v>-5201700</v>
      </c>
      <c r="L17" s="4"/>
      <c r="M17" s="4"/>
      <c r="N17" s="5"/>
      <c r="O17" s="4"/>
      <c r="P17" s="3" t="s">
        <v>153</v>
      </c>
      <c r="S17" s="56">
        <f>K22</f>
        <v>1453770</v>
      </c>
      <c r="T17" s="4"/>
      <c r="U17" s="4"/>
      <c r="V17" s="5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9"/>
      <c r="AP17" s="9"/>
      <c r="AQ17" s="9"/>
      <c r="AR17" s="9"/>
      <c r="AS17" s="9"/>
      <c r="AT17" s="9"/>
      <c r="AU17" s="9"/>
      <c r="AV17" s="9"/>
    </row>
    <row r="18" spans="1:48" x14ac:dyDescent="0.3">
      <c r="B18" s="31" t="s">
        <v>53</v>
      </c>
      <c r="C18" s="20">
        <v>336000</v>
      </c>
      <c r="D18" s="34"/>
      <c r="G18" s="4"/>
      <c r="H18" s="4" t="s">
        <v>152</v>
      </c>
      <c r="I18" s="4"/>
      <c r="J18" s="4"/>
      <c r="K18" s="56">
        <f>K17/C24</f>
        <v>-371550</v>
      </c>
      <c r="L18" s="4"/>
      <c r="M18" s="4"/>
      <c r="N18" s="5"/>
      <c r="O18" s="4"/>
      <c r="P18" s="44" t="s">
        <v>143</v>
      </c>
      <c r="Q18" s="44"/>
      <c r="R18" s="44"/>
      <c r="S18" s="59">
        <f>-C17</f>
        <v>-1634000</v>
      </c>
      <c r="T18" s="4"/>
      <c r="U18" s="4"/>
      <c r="V18" s="5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9"/>
      <c r="AP18" s="9"/>
      <c r="AQ18" s="9"/>
      <c r="AR18" s="9"/>
      <c r="AS18" s="9"/>
      <c r="AT18" s="9"/>
      <c r="AU18" s="9"/>
      <c r="AV18" s="9"/>
    </row>
    <row r="19" spans="1:48" x14ac:dyDescent="0.3">
      <c r="B19" s="31" t="s">
        <v>54</v>
      </c>
      <c r="C19" s="20" t="s">
        <v>55</v>
      </c>
      <c r="D19" s="34"/>
      <c r="G19" s="4"/>
      <c r="H19" s="10"/>
      <c r="I19" s="4"/>
      <c r="J19" s="6"/>
      <c r="K19" s="6"/>
      <c r="L19" s="4"/>
      <c r="M19" s="4"/>
      <c r="N19" s="5"/>
      <c r="O19" s="4"/>
      <c r="P19" s="3" t="s">
        <v>151</v>
      </c>
      <c r="S19" s="56">
        <f>SUM(S15:S18)</f>
        <v>32942770</v>
      </c>
      <c r="T19" s="4"/>
      <c r="U19" s="4"/>
      <c r="V19" s="5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9"/>
      <c r="AP19" s="9"/>
      <c r="AQ19" s="9"/>
      <c r="AR19" s="9"/>
      <c r="AS19" s="9"/>
      <c r="AT19" s="9"/>
      <c r="AU19" s="9"/>
      <c r="AV19" s="9"/>
    </row>
    <row r="20" spans="1:48" ht="31.2" x14ac:dyDescent="0.3">
      <c r="B20" s="24" t="s">
        <v>56</v>
      </c>
      <c r="C20" s="20">
        <v>63000</v>
      </c>
      <c r="D20" s="34"/>
      <c r="G20" s="4"/>
      <c r="H20" s="57" t="s">
        <v>150</v>
      </c>
      <c r="I20" s="4"/>
      <c r="J20" s="6"/>
      <c r="K20" s="6"/>
      <c r="L20" s="4"/>
      <c r="M20" s="4"/>
      <c r="N20" s="5"/>
      <c r="O20" s="4"/>
      <c r="P20" s="44" t="s">
        <v>149</v>
      </c>
      <c r="Q20" s="44"/>
      <c r="R20" s="44"/>
      <c r="S20" s="59">
        <f>S21-S19</f>
        <v>-1111770</v>
      </c>
      <c r="T20" s="4"/>
      <c r="U20" s="4"/>
      <c r="V20" s="5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9"/>
      <c r="AP20" s="9"/>
      <c r="AQ20" s="9"/>
      <c r="AR20" s="9"/>
      <c r="AS20" s="9"/>
      <c r="AT20" s="9"/>
      <c r="AU20" s="9"/>
      <c r="AV20" s="9"/>
    </row>
    <row r="21" spans="1:48" x14ac:dyDescent="0.3">
      <c r="B21" s="24" t="s">
        <v>57</v>
      </c>
      <c r="C21" s="20">
        <v>5000</v>
      </c>
      <c r="D21" s="34"/>
      <c r="G21" s="4"/>
      <c r="H21" s="4" t="s">
        <v>50</v>
      </c>
      <c r="I21" s="4"/>
      <c r="J21" s="6"/>
      <c r="K21" s="56">
        <f>C14</f>
        <v>299000</v>
      </c>
      <c r="L21" s="4"/>
      <c r="M21" s="4"/>
      <c r="N21" s="5"/>
      <c r="O21" s="4"/>
      <c r="P21" s="3" t="s">
        <v>148</v>
      </c>
      <c r="S21" s="56">
        <f>C39+C40</f>
        <v>31831000</v>
      </c>
      <c r="T21" s="4"/>
      <c r="U21" s="4"/>
      <c r="V21" s="5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9"/>
      <c r="AP21" s="9"/>
      <c r="AQ21" s="9"/>
      <c r="AR21" s="9"/>
      <c r="AS21" s="9"/>
      <c r="AT21" s="9"/>
      <c r="AU21" s="9"/>
      <c r="AV21" s="9"/>
    </row>
    <row r="22" spans="1:48" ht="35.4" customHeight="1" x14ac:dyDescent="0.3">
      <c r="B22" s="24" t="s">
        <v>58</v>
      </c>
      <c r="C22" s="20">
        <v>-8733000</v>
      </c>
      <c r="D22" s="34"/>
      <c r="G22" s="4"/>
      <c r="H22" s="4" t="s">
        <v>110</v>
      </c>
      <c r="I22" s="4"/>
      <c r="J22" s="4"/>
      <c r="K22" s="56">
        <f>(C12+K21)*C15-C17*C15/2</f>
        <v>1453770</v>
      </c>
      <c r="L22" s="4"/>
      <c r="M22" s="4"/>
      <c r="N22" s="5"/>
      <c r="O22" s="4"/>
      <c r="P22" s="44" t="s">
        <v>147</v>
      </c>
      <c r="Q22" s="44"/>
      <c r="R22" s="44"/>
      <c r="S22" s="59">
        <f>-C40</f>
        <v>-12732000</v>
      </c>
      <c r="T22" s="4"/>
      <c r="U22" s="4"/>
      <c r="V22" s="5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9"/>
      <c r="AP22" s="9"/>
      <c r="AQ22" s="9"/>
      <c r="AR22" s="9"/>
      <c r="AS22" s="9"/>
      <c r="AT22" s="9"/>
      <c r="AU22" s="9"/>
      <c r="AV22" s="9"/>
    </row>
    <row r="23" spans="1:48" x14ac:dyDescent="0.3">
      <c r="B23" s="24" t="s">
        <v>59</v>
      </c>
      <c r="C23" s="20" t="s">
        <v>60</v>
      </c>
      <c r="D23" s="25"/>
      <c r="G23" s="4"/>
      <c r="H23" s="4" t="s">
        <v>109</v>
      </c>
      <c r="I23" s="4"/>
      <c r="J23" s="4"/>
      <c r="K23" s="56">
        <f>-(C13*C16+(C18-C17)*C16/2)</f>
        <v>-1906520</v>
      </c>
      <c r="L23" s="4"/>
      <c r="M23" s="4"/>
      <c r="N23" s="5"/>
      <c r="O23" s="4"/>
      <c r="P23" s="3" t="s">
        <v>146</v>
      </c>
      <c r="S23" s="56">
        <f>SUM(S21:S22)</f>
        <v>19099000</v>
      </c>
      <c r="T23" s="4"/>
      <c r="U23" s="4"/>
      <c r="V23" s="5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9"/>
      <c r="AP23" s="9"/>
      <c r="AQ23" s="9"/>
      <c r="AR23" s="9"/>
      <c r="AS23" s="9"/>
      <c r="AT23" s="9"/>
      <c r="AU23" s="9"/>
      <c r="AV23" s="9"/>
    </row>
    <row r="24" spans="1:48" x14ac:dyDescent="0.3">
      <c r="B24" s="24" t="s">
        <v>61</v>
      </c>
      <c r="C24" s="37">
        <v>14</v>
      </c>
      <c r="G24" s="4"/>
      <c r="H24" s="4" t="s">
        <v>108</v>
      </c>
      <c r="I24" s="4"/>
      <c r="J24" s="4"/>
      <c r="K24" s="56">
        <f>K18</f>
        <v>-371550</v>
      </c>
      <c r="L24" s="4"/>
      <c r="M24" s="4"/>
      <c r="N24" s="5"/>
      <c r="O24" s="4"/>
      <c r="T24" s="4"/>
      <c r="U24" s="4"/>
      <c r="V24" s="5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9"/>
      <c r="AP24" s="9"/>
      <c r="AQ24" s="9"/>
      <c r="AR24" s="9"/>
      <c r="AS24" s="9"/>
      <c r="AT24" s="9"/>
      <c r="AU24" s="9"/>
      <c r="AV24" s="9"/>
    </row>
    <row r="25" spans="1:48" x14ac:dyDescent="0.3">
      <c r="C25" s="26"/>
      <c r="D25" s="26"/>
      <c r="G25" s="4"/>
      <c r="H25" s="4" t="s">
        <v>107</v>
      </c>
      <c r="I25" s="4"/>
      <c r="J25" s="4"/>
      <c r="K25" s="56">
        <f>C21</f>
        <v>5000</v>
      </c>
      <c r="L25" s="4"/>
      <c r="M25" s="4"/>
      <c r="N25" s="5"/>
      <c r="O25" s="4"/>
      <c r="P25" s="58" t="s">
        <v>145</v>
      </c>
      <c r="T25" s="4"/>
      <c r="U25" s="4"/>
      <c r="V25" s="5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9"/>
      <c r="AP25" s="9"/>
      <c r="AQ25" s="9"/>
      <c r="AR25" s="9"/>
      <c r="AS25" s="9"/>
      <c r="AT25" s="9"/>
      <c r="AU25" s="9"/>
      <c r="AV25" s="9"/>
    </row>
    <row r="26" spans="1:48" ht="16.2" x14ac:dyDescent="0.35">
      <c r="A26" s="27" t="s">
        <v>25</v>
      </c>
      <c r="C26" s="25"/>
      <c r="D26" s="25"/>
      <c r="G26" s="4"/>
      <c r="H26" s="55" t="s">
        <v>105</v>
      </c>
      <c r="I26" s="55"/>
      <c r="J26" s="64"/>
      <c r="K26" s="54">
        <f>SUM(K21:K25)</f>
        <v>-520300</v>
      </c>
      <c r="L26" s="4"/>
      <c r="M26" s="4"/>
      <c r="N26" s="5"/>
      <c r="O26" s="4"/>
      <c r="P26" s="3" t="s">
        <v>144</v>
      </c>
      <c r="S26" s="56">
        <f>C13</f>
        <v>35313000</v>
      </c>
      <c r="T26" s="4"/>
      <c r="U26" s="4"/>
      <c r="V26" s="5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9"/>
      <c r="AP26" s="9"/>
      <c r="AQ26" s="9"/>
      <c r="AR26" s="9"/>
      <c r="AS26" s="9"/>
      <c r="AT26" s="9"/>
      <c r="AU26" s="9"/>
      <c r="AV26" s="9"/>
    </row>
    <row r="27" spans="1:48" x14ac:dyDescent="0.3">
      <c r="B27" s="12" t="s">
        <v>62</v>
      </c>
      <c r="C27" s="25"/>
      <c r="D27" s="25"/>
      <c r="G27" s="4"/>
      <c r="H27" s="4"/>
      <c r="I27" s="4"/>
      <c r="J27" s="4"/>
      <c r="K27" s="4"/>
      <c r="L27" s="4"/>
      <c r="M27" s="4"/>
      <c r="N27" s="5"/>
      <c r="O27" s="4"/>
      <c r="P27" s="3" t="s">
        <v>89</v>
      </c>
      <c r="S27" s="56">
        <f>C18</f>
        <v>336000</v>
      </c>
      <c r="T27" s="4"/>
      <c r="U27" s="4"/>
      <c r="V27" s="5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9"/>
      <c r="AP27" s="9"/>
      <c r="AQ27" s="9"/>
      <c r="AR27" s="9"/>
      <c r="AS27" s="9"/>
      <c r="AT27" s="9"/>
      <c r="AU27" s="9"/>
      <c r="AV27" s="9"/>
    </row>
    <row r="28" spans="1:48" x14ac:dyDescent="0.3">
      <c r="C28" s="25"/>
      <c r="D28" s="25"/>
      <c r="G28" s="4"/>
      <c r="H28" s="57" t="s">
        <v>100</v>
      </c>
      <c r="I28" s="4"/>
      <c r="J28" s="6"/>
      <c r="K28" s="6"/>
      <c r="L28" s="4"/>
      <c r="M28" s="4"/>
      <c r="N28" s="5"/>
      <c r="O28" s="4"/>
      <c r="P28" s="3" t="s">
        <v>143</v>
      </c>
      <c r="S28" s="56">
        <f>-C17</f>
        <v>-1634000</v>
      </c>
      <c r="T28" s="4"/>
      <c r="U28" s="4"/>
      <c r="V28" s="5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9"/>
      <c r="AP28" s="9"/>
      <c r="AQ28" s="9"/>
      <c r="AR28" s="9"/>
      <c r="AS28" s="9"/>
      <c r="AT28" s="9"/>
      <c r="AU28" s="9"/>
      <c r="AV28" s="9"/>
    </row>
    <row r="29" spans="1:48" x14ac:dyDescent="0.3">
      <c r="B29" s="12" t="s">
        <v>42</v>
      </c>
      <c r="C29" s="25"/>
      <c r="D29" s="25"/>
      <c r="G29" s="4"/>
      <c r="H29" s="4"/>
      <c r="I29" s="4"/>
      <c r="J29" s="6"/>
      <c r="K29" s="6"/>
      <c r="L29" s="4"/>
      <c r="M29" s="4"/>
      <c r="N29" s="5"/>
      <c r="O29" s="4"/>
      <c r="P29" s="44" t="s">
        <v>90</v>
      </c>
      <c r="Q29" s="44"/>
      <c r="R29" s="44"/>
      <c r="S29" s="59">
        <f>-K23</f>
        <v>1906520</v>
      </c>
      <c r="T29" s="4"/>
      <c r="U29" s="4"/>
      <c r="V29" s="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9"/>
      <c r="AP29" s="9"/>
      <c r="AQ29" s="9"/>
      <c r="AR29" s="9"/>
      <c r="AS29" s="9"/>
      <c r="AT29" s="9"/>
      <c r="AU29" s="9"/>
      <c r="AV29" s="9"/>
    </row>
    <row r="30" spans="1:48" x14ac:dyDescent="0.3">
      <c r="C30" s="25"/>
      <c r="D30" s="25"/>
      <c r="G30" s="4"/>
      <c r="H30" s="4" t="s">
        <v>50</v>
      </c>
      <c r="I30" s="4"/>
      <c r="J30" s="6"/>
      <c r="K30" s="56">
        <f>C14*(1+C15)</f>
        <v>312455</v>
      </c>
      <c r="L30" s="4"/>
      <c r="M30" s="4"/>
      <c r="N30" s="5"/>
      <c r="O30" s="4"/>
      <c r="P30" s="3" t="s">
        <v>142</v>
      </c>
      <c r="S30" s="56">
        <f>SUM(S26:S29)</f>
        <v>35921520</v>
      </c>
      <c r="T30" s="4"/>
      <c r="U30" s="4"/>
      <c r="V30" s="5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9"/>
      <c r="AP30" s="9"/>
      <c r="AQ30" s="9"/>
      <c r="AR30" s="9"/>
      <c r="AS30" s="9"/>
      <c r="AT30" s="9"/>
      <c r="AU30" s="9"/>
      <c r="AV30" s="9"/>
    </row>
    <row r="31" spans="1:48" x14ac:dyDescent="0.3">
      <c r="B31" s="12" t="s">
        <v>44</v>
      </c>
      <c r="C31" s="25"/>
      <c r="D31" s="25"/>
      <c r="G31" s="4"/>
      <c r="H31" s="4"/>
      <c r="I31" s="4"/>
      <c r="J31" s="6"/>
      <c r="K31" s="6"/>
      <c r="L31" s="4"/>
      <c r="M31" s="4"/>
      <c r="N31" s="5"/>
      <c r="O31" s="4"/>
      <c r="P31" s="44" t="s">
        <v>141</v>
      </c>
      <c r="Q31" s="44"/>
      <c r="R31" s="44"/>
      <c r="S31" s="59">
        <f>S32-S30</f>
        <v>-1447520</v>
      </c>
      <c r="T31" s="4"/>
      <c r="U31" s="4"/>
      <c r="V31" s="5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9"/>
      <c r="AP31" s="9"/>
      <c r="AQ31" s="9"/>
      <c r="AR31" s="9"/>
      <c r="AS31" s="9"/>
      <c r="AT31" s="9"/>
      <c r="AU31" s="9"/>
      <c r="AV31" s="9"/>
    </row>
    <row r="32" spans="1:48" x14ac:dyDescent="0.3">
      <c r="C32" s="25"/>
      <c r="D32" s="25"/>
      <c r="G32" s="4"/>
      <c r="H32" s="4" t="s">
        <v>140</v>
      </c>
      <c r="I32" s="4"/>
      <c r="J32" s="6"/>
      <c r="K32" s="56">
        <f>C12*C15-C17*C15/2</f>
        <v>1440315</v>
      </c>
      <c r="L32" s="4"/>
      <c r="M32" s="4"/>
      <c r="N32" s="5"/>
      <c r="O32" s="4"/>
      <c r="P32" s="3" t="s">
        <v>139</v>
      </c>
      <c r="S32" s="56">
        <f>C41</f>
        <v>34474000</v>
      </c>
      <c r="T32" s="4"/>
      <c r="U32" s="4"/>
      <c r="V32" s="5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9"/>
      <c r="AP32" s="9"/>
      <c r="AQ32" s="9"/>
      <c r="AR32" s="9"/>
      <c r="AS32" s="9"/>
      <c r="AT32" s="9"/>
      <c r="AU32" s="9"/>
      <c r="AV32" s="9"/>
    </row>
    <row r="33" spans="1:48" x14ac:dyDescent="0.3">
      <c r="B33" s="28"/>
      <c r="G33" s="4"/>
      <c r="H33" s="52" t="s">
        <v>138</v>
      </c>
      <c r="I33" s="52"/>
      <c r="J33" s="60"/>
      <c r="K33" s="59">
        <f>-(C13*C15+(C18-C17)*C15/2)</f>
        <v>-1559880</v>
      </c>
      <c r="L33" s="4"/>
      <c r="M33" s="4"/>
      <c r="N33" s="5"/>
      <c r="O33" s="4"/>
      <c r="P33" s="44" t="s">
        <v>137</v>
      </c>
      <c r="Q33" s="44"/>
      <c r="R33" s="44"/>
      <c r="S33" s="59">
        <f>-C42</f>
        <v>-13378000</v>
      </c>
      <c r="T33" s="4"/>
      <c r="U33" s="4"/>
      <c r="V33" s="5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9"/>
      <c r="AP33" s="9"/>
      <c r="AQ33" s="9"/>
      <c r="AR33" s="9"/>
      <c r="AS33" s="9"/>
      <c r="AT33" s="9"/>
      <c r="AU33" s="9"/>
      <c r="AV33" s="9"/>
    </row>
    <row r="34" spans="1:48" x14ac:dyDescent="0.3">
      <c r="B34" s="28" t="s">
        <v>63</v>
      </c>
      <c r="G34" s="4"/>
      <c r="H34" s="4" t="s">
        <v>136</v>
      </c>
      <c r="I34" s="4"/>
      <c r="J34" s="6"/>
      <c r="K34" s="56">
        <f>SUM(K32:K33)</f>
        <v>-119565</v>
      </c>
      <c r="L34" s="4"/>
      <c r="M34" s="4"/>
      <c r="N34" s="5"/>
      <c r="O34" s="4"/>
      <c r="P34" s="3" t="s">
        <v>135</v>
      </c>
      <c r="S34" s="56">
        <f>SUM(S32:S33)</f>
        <v>21096000</v>
      </c>
      <c r="T34" s="4"/>
      <c r="U34" s="4"/>
      <c r="V34" s="5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9"/>
      <c r="AP34" s="9"/>
      <c r="AQ34" s="9"/>
      <c r="AR34" s="9"/>
      <c r="AS34" s="9"/>
      <c r="AT34" s="9"/>
      <c r="AU34" s="9"/>
      <c r="AV34" s="9"/>
    </row>
    <row r="35" spans="1:48" x14ac:dyDescent="0.3">
      <c r="B35" s="12" t="s">
        <v>64</v>
      </c>
      <c r="G35" s="4"/>
      <c r="H35" s="4"/>
      <c r="I35" s="4"/>
      <c r="J35" s="6"/>
      <c r="K35" s="6"/>
      <c r="L35" s="4"/>
      <c r="M35" s="4"/>
      <c r="N35" s="5"/>
      <c r="O35" s="4"/>
      <c r="T35" s="4"/>
      <c r="U35" s="4"/>
      <c r="V35" s="5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9"/>
      <c r="AP35" s="9"/>
      <c r="AQ35" s="9"/>
      <c r="AR35" s="9"/>
      <c r="AS35" s="9"/>
      <c r="AT35" s="9"/>
      <c r="AU35" s="9"/>
      <c r="AV35" s="9"/>
    </row>
    <row r="36" spans="1:48" x14ac:dyDescent="0.3">
      <c r="A36" s="27"/>
      <c r="B36" s="38"/>
      <c r="C36" s="34"/>
      <c r="G36" s="4"/>
      <c r="H36" s="55" t="s">
        <v>134</v>
      </c>
      <c r="I36" s="55"/>
      <c r="J36" s="63"/>
      <c r="K36" s="54">
        <f>K30+K34</f>
        <v>192890</v>
      </c>
      <c r="L36" s="4"/>
      <c r="M36" s="4"/>
      <c r="N36" s="5"/>
      <c r="O36" s="4"/>
      <c r="P36" s="62" t="s">
        <v>133</v>
      </c>
      <c r="Q36" s="62"/>
      <c r="R36" s="62"/>
      <c r="S36" s="54">
        <f>S34-S23</f>
        <v>1997000</v>
      </c>
      <c r="T36" s="4"/>
      <c r="U36" s="4"/>
      <c r="V36" s="5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9"/>
      <c r="AP36" s="9"/>
      <c r="AQ36" s="9"/>
      <c r="AR36" s="9"/>
      <c r="AS36" s="9"/>
      <c r="AT36" s="9"/>
      <c r="AU36" s="9"/>
      <c r="AV36" s="9"/>
    </row>
    <row r="37" spans="1:48" x14ac:dyDescent="0.3">
      <c r="A37" s="27"/>
      <c r="B37" s="24" t="s">
        <v>65</v>
      </c>
      <c r="C37" s="35">
        <v>0.05</v>
      </c>
      <c r="G37" s="4"/>
      <c r="H37" s="4"/>
      <c r="I37" s="4"/>
      <c r="J37" s="4"/>
      <c r="K37" s="4"/>
      <c r="L37" s="4"/>
      <c r="M37" s="4"/>
      <c r="N37" s="5"/>
      <c r="O37" s="4"/>
      <c r="T37" s="4"/>
      <c r="U37" s="4"/>
      <c r="V37" s="5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9"/>
      <c r="AP37" s="9"/>
      <c r="AQ37" s="9"/>
      <c r="AR37" s="9"/>
      <c r="AS37" s="9"/>
      <c r="AT37" s="9"/>
      <c r="AU37" s="9"/>
      <c r="AV37" s="9"/>
    </row>
    <row r="38" spans="1:48" x14ac:dyDescent="0.3">
      <c r="B38" s="24" t="s">
        <v>66</v>
      </c>
      <c r="C38" s="20"/>
      <c r="D38" s="29"/>
      <c r="G38" s="4"/>
      <c r="H38" s="4"/>
      <c r="I38" s="4"/>
      <c r="J38" s="4"/>
      <c r="K38" s="4"/>
      <c r="L38" s="4"/>
      <c r="M38" s="4"/>
      <c r="N38" s="5"/>
      <c r="O38" s="4"/>
      <c r="P38" s="4" t="s">
        <v>132</v>
      </c>
      <c r="Q38" s="4"/>
      <c r="R38" s="7"/>
      <c r="S38" s="7"/>
      <c r="T38" s="4"/>
      <c r="U38" s="4"/>
      <c r="V38" s="5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9"/>
      <c r="AP38" s="9"/>
      <c r="AQ38" s="9"/>
      <c r="AR38" s="9"/>
      <c r="AS38" s="9"/>
      <c r="AT38" s="9"/>
      <c r="AU38" s="9"/>
      <c r="AV38" s="9"/>
    </row>
    <row r="39" spans="1:48" x14ac:dyDescent="0.3">
      <c r="B39" s="39" t="s">
        <v>67</v>
      </c>
      <c r="C39" s="20">
        <v>19099000</v>
      </c>
      <c r="G39" s="4"/>
      <c r="H39" s="4"/>
      <c r="I39" s="4"/>
      <c r="J39" s="4"/>
      <c r="K39" s="4"/>
      <c r="L39" s="4"/>
      <c r="M39" s="4"/>
      <c r="N39" s="5"/>
      <c r="O39" s="4"/>
      <c r="P39" s="4"/>
      <c r="Q39" s="4"/>
      <c r="R39" s="7"/>
      <c r="S39" s="7"/>
      <c r="T39" s="4"/>
      <c r="U39" s="4"/>
      <c r="V39" s="5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9"/>
      <c r="AP39" s="9"/>
      <c r="AQ39" s="9"/>
      <c r="AR39" s="9"/>
      <c r="AS39" s="9"/>
      <c r="AT39" s="9"/>
      <c r="AU39" s="9"/>
      <c r="AV39" s="9"/>
    </row>
    <row r="40" spans="1:48" x14ac:dyDescent="0.3">
      <c r="A40" s="27"/>
      <c r="B40" s="39" t="s">
        <v>68</v>
      </c>
      <c r="C40" s="20">
        <v>12732000</v>
      </c>
      <c r="D40" s="29"/>
      <c r="G40" s="4"/>
      <c r="H40" s="4"/>
      <c r="I40" s="4"/>
      <c r="J40" s="4"/>
      <c r="K40" s="4"/>
      <c r="L40" s="4"/>
      <c r="M40" s="4"/>
      <c r="N40" s="5"/>
      <c r="O40" s="4"/>
      <c r="P40" s="57" t="s">
        <v>131</v>
      </c>
      <c r="Q40" s="4"/>
      <c r="R40" s="4"/>
      <c r="S40" s="4"/>
      <c r="T40" s="4"/>
      <c r="U40" s="4"/>
      <c r="V40" s="5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9"/>
      <c r="AP40" s="9"/>
      <c r="AQ40" s="9"/>
      <c r="AR40" s="9"/>
      <c r="AS40" s="9"/>
      <c r="AT40" s="9"/>
      <c r="AU40" s="9"/>
      <c r="AV40" s="9"/>
    </row>
    <row r="41" spans="1:48" x14ac:dyDescent="0.3">
      <c r="B41" s="24" t="s">
        <v>49</v>
      </c>
      <c r="C41" s="20">
        <v>34474000</v>
      </c>
      <c r="D41" s="29"/>
      <c r="G41" s="4"/>
      <c r="H41" s="4"/>
      <c r="I41" s="4"/>
      <c r="J41" s="6"/>
      <c r="K41" s="6"/>
      <c r="L41" s="4"/>
      <c r="M41" s="4"/>
      <c r="N41" s="5"/>
      <c r="O41" s="4"/>
      <c r="P41" s="4" t="s">
        <v>130</v>
      </c>
      <c r="Q41" s="4"/>
      <c r="R41" s="6"/>
      <c r="S41" s="56">
        <f>K21+K22</f>
        <v>1752770</v>
      </c>
      <c r="T41" s="4"/>
      <c r="U41" s="4"/>
      <c r="V41" s="5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9"/>
      <c r="AP41" s="9"/>
      <c r="AQ41" s="9"/>
      <c r="AR41" s="9"/>
      <c r="AS41" s="9"/>
      <c r="AT41" s="9"/>
      <c r="AU41" s="9"/>
      <c r="AV41" s="9"/>
    </row>
    <row r="42" spans="1:48" x14ac:dyDescent="0.3">
      <c r="A42" s="27"/>
      <c r="B42" s="24" t="s">
        <v>69</v>
      </c>
      <c r="C42" s="20">
        <v>13378000</v>
      </c>
      <c r="D42" s="29"/>
      <c r="G42" s="4"/>
      <c r="H42" s="4"/>
      <c r="I42" s="4"/>
      <c r="J42" s="6"/>
      <c r="K42" s="6"/>
      <c r="L42" s="4"/>
      <c r="M42" s="4"/>
      <c r="N42" s="5"/>
      <c r="O42" s="4"/>
      <c r="P42" s="4" t="s">
        <v>69</v>
      </c>
      <c r="Q42" s="4"/>
      <c r="R42" s="4"/>
      <c r="S42" s="56">
        <f>C42</f>
        <v>13378000</v>
      </c>
      <c r="T42" s="4"/>
      <c r="U42" s="4"/>
      <c r="V42" s="5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9"/>
      <c r="AP42" s="9"/>
      <c r="AQ42" s="9"/>
      <c r="AR42" s="9"/>
      <c r="AS42" s="9"/>
      <c r="AT42" s="9"/>
      <c r="AU42" s="9"/>
      <c r="AV42" s="9"/>
    </row>
    <row r="43" spans="1:48" x14ac:dyDescent="0.3">
      <c r="C43" s="25"/>
      <c r="D43" s="29"/>
      <c r="G43" s="4"/>
      <c r="H43" s="4"/>
      <c r="I43" s="4"/>
      <c r="J43" s="6"/>
      <c r="K43" s="6"/>
      <c r="L43" s="4"/>
      <c r="M43" s="4"/>
      <c r="N43" s="5"/>
      <c r="O43" s="4"/>
      <c r="P43" s="4" t="s">
        <v>129</v>
      </c>
      <c r="Q43" s="4"/>
      <c r="R43" s="6"/>
      <c r="S43" s="8"/>
      <c r="T43" s="4"/>
      <c r="U43" s="4"/>
      <c r="V43" s="5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9"/>
      <c r="AP43" s="9"/>
      <c r="AQ43" s="9"/>
      <c r="AR43" s="9"/>
      <c r="AS43" s="9"/>
      <c r="AT43" s="9"/>
      <c r="AU43" s="9"/>
      <c r="AV43" s="9"/>
    </row>
    <row r="44" spans="1:48" x14ac:dyDescent="0.3">
      <c r="B44" s="12" t="s">
        <v>70</v>
      </c>
      <c r="C44" s="25"/>
      <c r="G44" s="4"/>
      <c r="H44" s="4"/>
      <c r="I44" s="4"/>
      <c r="J44" s="6"/>
      <c r="K44" s="6"/>
      <c r="L44" s="4"/>
      <c r="M44" s="4"/>
      <c r="N44" s="5"/>
      <c r="O44" s="4"/>
      <c r="P44" s="4" t="s">
        <v>128</v>
      </c>
      <c r="Q44" s="4"/>
      <c r="R44" s="4"/>
      <c r="S44" s="6"/>
      <c r="T44" s="4"/>
      <c r="U44" s="4"/>
      <c r="V44" s="5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9"/>
      <c r="AP44" s="9"/>
      <c r="AQ44" s="9"/>
      <c r="AR44" s="9"/>
      <c r="AS44" s="9"/>
      <c r="AT44" s="9"/>
      <c r="AU44" s="9"/>
      <c r="AV44" s="9"/>
    </row>
    <row r="45" spans="1:48" x14ac:dyDescent="0.3">
      <c r="A45" s="27"/>
      <c r="D45" s="29"/>
      <c r="G45" s="4"/>
      <c r="H45" s="4"/>
      <c r="I45" s="4"/>
      <c r="J45" s="4"/>
      <c r="K45" s="4"/>
      <c r="L45" s="4"/>
      <c r="M45" s="4"/>
      <c r="N45" s="5"/>
      <c r="O45" s="4"/>
      <c r="P45" s="4"/>
      <c r="Q45" s="4"/>
      <c r="R45" s="6"/>
      <c r="S45" s="6"/>
      <c r="T45" s="4"/>
      <c r="U45" s="4"/>
      <c r="V45" s="5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9"/>
      <c r="AP45" s="9"/>
      <c r="AQ45" s="9"/>
      <c r="AR45" s="9"/>
      <c r="AS45" s="9"/>
      <c r="AT45" s="9"/>
      <c r="AU45" s="9"/>
      <c r="AV45" s="9"/>
    </row>
    <row r="46" spans="1:48" x14ac:dyDescent="0.3">
      <c r="A46" s="27" t="s">
        <v>7</v>
      </c>
      <c r="D46" s="29"/>
      <c r="G46" s="4"/>
      <c r="H46" s="4"/>
      <c r="I46" s="4"/>
      <c r="J46" s="6"/>
      <c r="K46" s="6"/>
      <c r="L46" s="4"/>
      <c r="M46" s="4"/>
      <c r="N46" s="5"/>
      <c r="O46" s="4"/>
      <c r="P46" s="57" t="s">
        <v>118</v>
      </c>
      <c r="Q46" s="4"/>
      <c r="R46" s="6"/>
      <c r="S46" s="6"/>
      <c r="T46" s="4"/>
      <c r="U46" s="4"/>
      <c r="V46" s="5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9"/>
      <c r="AP46" s="9"/>
      <c r="AQ46" s="9"/>
      <c r="AR46" s="9"/>
      <c r="AS46" s="9"/>
      <c r="AT46" s="9"/>
      <c r="AU46" s="9"/>
      <c r="AV46" s="9"/>
    </row>
    <row r="47" spans="1:48" x14ac:dyDescent="0.3">
      <c r="B47" s="12" t="s">
        <v>71</v>
      </c>
      <c r="C47" s="25"/>
      <c r="G47" s="4"/>
      <c r="H47" s="4"/>
      <c r="I47" s="4"/>
      <c r="J47" s="6"/>
      <c r="K47" s="6"/>
      <c r="L47" s="4"/>
      <c r="M47" s="4"/>
      <c r="N47" s="5"/>
      <c r="O47" s="4"/>
      <c r="P47" s="4" t="s">
        <v>69</v>
      </c>
      <c r="Q47" s="4"/>
      <c r="R47" s="6"/>
      <c r="S47" s="56">
        <f>C42</f>
        <v>13378000</v>
      </c>
      <c r="T47" s="4"/>
      <c r="U47" s="4"/>
      <c r="V47" s="5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9"/>
      <c r="AP47" s="9"/>
      <c r="AQ47" s="9"/>
      <c r="AR47" s="9"/>
      <c r="AS47" s="9"/>
      <c r="AT47" s="9"/>
      <c r="AU47" s="9"/>
      <c r="AV47" s="9"/>
    </row>
    <row r="48" spans="1:48" x14ac:dyDescent="0.3">
      <c r="C48" s="25"/>
      <c r="G48" s="4"/>
      <c r="H48" s="4"/>
      <c r="I48" s="4"/>
      <c r="J48" s="4"/>
      <c r="K48" s="4"/>
      <c r="L48" s="4"/>
      <c r="M48" s="4"/>
      <c r="N48" s="5"/>
      <c r="O48" s="4"/>
      <c r="P48" s="52" t="s">
        <v>127</v>
      </c>
      <c r="Q48" s="52"/>
      <c r="R48" s="52"/>
      <c r="S48" s="59">
        <f>C40</f>
        <v>12732000</v>
      </c>
      <c r="T48" s="4"/>
      <c r="U48" s="4"/>
      <c r="V48" s="5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9"/>
      <c r="AP48" s="9"/>
      <c r="AQ48" s="9"/>
      <c r="AR48" s="9"/>
      <c r="AS48" s="9"/>
      <c r="AT48" s="9"/>
      <c r="AU48" s="9"/>
      <c r="AV48" s="9"/>
    </row>
    <row r="49" spans="2:48" x14ac:dyDescent="0.3">
      <c r="B49" s="12" t="s">
        <v>43</v>
      </c>
      <c r="C49" s="25"/>
      <c r="D49" s="30"/>
      <c r="G49" s="4"/>
      <c r="H49" s="4"/>
      <c r="I49" s="4"/>
      <c r="J49" s="4"/>
      <c r="K49" s="4"/>
      <c r="L49" s="4"/>
      <c r="M49" s="4"/>
      <c r="N49" s="5"/>
      <c r="O49" s="4"/>
      <c r="P49" s="4" t="s">
        <v>118</v>
      </c>
      <c r="Q49" s="4"/>
      <c r="R49" s="6"/>
      <c r="S49" s="56">
        <f>S47-S48</f>
        <v>646000</v>
      </c>
      <c r="T49" s="4"/>
      <c r="U49" s="4"/>
      <c r="V49" s="5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9"/>
      <c r="AP49" s="9"/>
      <c r="AQ49" s="9"/>
      <c r="AR49" s="9"/>
      <c r="AS49" s="9"/>
      <c r="AT49" s="9"/>
      <c r="AU49" s="9"/>
      <c r="AV49" s="9"/>
    </row>
    <row r="50" spans="2:48" x14ac:dyDescent="0.3">
      <c r="C50" s="25"/>
      <c r="D50" s="30"/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6"/>
      <c r="S50" s="6"/>
      <c r="T50" s="4"/>
      <c r="U50" s="4"/>
      <c r="V50" s="5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9"/>
      <c r="AP50" s="9"/>
      <c r="AQ50" s="9"/>
      <c r="AR50" s="9"/>
      <c r="AS50" s="9"/>
      <c r="AT50" s="9"/>
      <c r="AU50" s="9"/>
      <c r="AV50" s="9"/>
    </row>
    <row r="51" spans="2:48" x14ac:dyDescent="0.3">
      <c r="B51" s="12" t="s">
        <v>45</v>
      </c>
      <c r="C51" s="25"/>
      <c r="G51" s="4"/>
      <c r="H51" s="4"/>
      <c r="I51" s="4"/>
      <c r="J51" s="4"/>
      <c r="K51" s="4"/>
      <c r="L51" s="4"/>
      <c r="M51" s="4"/>
      <c r="N51" s="5"/>
      <c r="O51" s="4"/>
      <c r="P51" s="57" t="s">
        <v>126</v>
      </c>
      <c r="Q51" s="4"/>
      <c r="R51" s="6"/>
      <c r="S51" s="6"/>
      <c r="T51" s="4"/>
      <c r="U51" s="4"/>
      <c r="V51" s="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9"/>
      <c r="AP51" s="9"/>
      <c r="AQ51" s="9"/>
      <c r="AR51" s="9"/>
      <c r="AS51" s="9"/>
      <c r="AT51" s="9"/>
      <c r="AU51" s="9"/>
      <c r="AV51" s="9"/>
    </row>
    <row r="52" spans="2:48" x14ac:dyDescent="0.3">
      <c r="G52" s="4"/>
      <c r="H52" s="4"/>
      <c r="I52" s="4"/>
      <c r="J52" s="6"/>
      <c r="K52" s="6"/>
      <c r="L52" s="4"/>
      <c r="M52" s="4"/>
      <c r="N52" s="5"/>
      <c r="O52" s="4"/>
      <c r="P52" s="4" t="s">
        <v>125</v>
      </c>
      <c r="Q52" s="4"/>
      <c r="R52" s="6"/>
      <c r="S52" s="56">
        <f>C42</f>
        <v>13378000</v>
      </c>
      <c r="T52" s="4"/>
      <c r="U52" s="4"/>
      <c r="V52" s="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9"/>
      <c r="AP52" s="9"/>
      <c r="AQ52" s="9"/>
      <c r="AR52" s="9"/>
      <c r="AS52" s="9"/>
      <c r="AT52" s="9"/>
      <c r="AU52" s="9"/>
      <c r="AV52" s="9"/>
    </row>
    <row r="53" spans="2:48" x14ac:dyDescent="0.3">
      <c r="B53" s="12" t="s">
        <v>47</v>
      </c>
      <c r="G53" s="4"/>
      <c r="H53" s="4"/>
      <c r="I53" s="4"/>
      <c r="J53" s="6"/>
      <c r="K53" s="6"/>
      <c r="L53" s="4"/>
      <c r="M53" s="4"/>
      <c r="N53" s="5"/>
      <c r="O53" s="4"/>
      <c r="P53" s="52" t="s">
        <v>124</v>
      </c>
      <c r="Q53" s="52"/>
      <c r="R53" s="60"/>
      <c r="S53" s="59">
        <f>C39+C40+S49</f>
        <v>32477000</v>
      </c>
      <c r="T53" s="4"/>
      <c r="U53" s="4"/>
      <c r="V53" s="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9"/>
      <c r="AP53" s="9"/>
      <c r="AQ53" s="9"/>
      <c r="AR53" s="9"/>
      <c r="AS53" s="9"/>
      <c r="AT53" s="9"/>
      <c r="AU53" s="9"/>
      <c r="AV53" s="9"/>
    </row>
    <row r="54" spans="2:48" x14ac:dyDescent="0.3">
      <c r="G54" s="4"/>
      <c r="H54" s="4"/>
      <c r="I54" s="4"/>
      <c r="J54" s="4"/>
      <c r="K54" s="4"/>
      <c r="L54" s="4"/>
      <c r="M54" s="4"/>
      <c r="N54" s="5"/>
      <c r="O54" s="4"/>
      <c r="P54" s="4" t="s">
        <v>123</v>
      </c>
      <c r="Q54" s="4"/>
      <c r="R54" s="6"/>
      <c r="S54" s="61">
        <f>S52/S53</f>
        <v>0.41192228346214244</v>
      </c>
      <c r="T54" s="4"/>
      <c r="U54" s="4"/>
      <c r="V54" s="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9"/>
      <c r="AP54" s="9"/>
      <c r="AQ54" s="9"/>
      <c r="AR54" s="9"/>
      <c r="AS54" s="9"/>
      <c r="AT54" s="9"/>
      <c r="AU54" s="9"/>
      <c r="AV54" s="9"/>
    </row>
    <row r="55" spans="2:48" x14ac:dyDescent="0.3">
      <c r="G55" s="4"/>
      <c r="H55" s="4"/>
      <c r="I55" s="4"/>
      <c r="J55" s="4"/>
      <c r="K55" s="4"/>
      <c r="L55" s="4"/>
      <c r="M55" s="4"/>
      <c r="N55" s="5"/>
      <c r="O55" s="4"/>
      <c r="P55" s="4"/>
      <c r="Q55" s="4"/>
      <c r="R55" s="6"/>
      <c r="S55" s="6"/>
      <c r="T55" s="4"/>
      <c r="U55" s="4"/>
      <c r="V55" s="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9"/>
      <c r="AP55" s="9"/>
      <c r="AQ55" s="9"/>
      <c r="AR55" s="9"/>
      <c r="AS55" s="9"/>
      <c r="AT55" s="9"/>
      <c r="AU55" s="9"/>
      <c r="AV55" s="9"/>
    </row>
    <row r="56" spans="2:48" x14ac:dyDescent="0.3">
      <c r="G56" s="4"/>
      <c r="H56" s="4"/>
      <c r="I56" s="4"/>
      <c r="J56" s="4"/>
      <c r="K56" s="4"/>
      <c r="L56" s="4"/>
      <c r="M56" s="4"/>
      <c r="N56" s="5"/>
      <c r="O56" s="4"/>
      <c r="P56" s="57" t="s">
        <v>122</v>
      </c>
      <c r="Q56" s="4"/>
      <c r="R56" s="6"/>
      <c r="S56" s="6"/>
      <c r="T56" s="4"/>
      <c r="U56" s="4"/>
      <c r="V56" s="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9"/>
      <c r="AP56" s="9"/>
      <c r="AQ56" s="9"/>
      <c r="AR56" s="9"/>
      <c r="AS56" s="9"/>
      <c r="AT56" s="9"/>
      <c r="AU56" s="9"/>
      <c r="AV56" s="9"/>
    </row>
    <row r="57" spans="2:48" x14ac:dyDescent="0.3">
      <c r="G57" s="4"/>
      <c r="H57" s="4"/>
      <c r="I57" s="4"/>
      <c r="J57" s="4"/>
      <c r="K57" s="4"/>
      <c r="L57" s="4"/>
      <c r="M57" s="4"/>
      <c r="N57" s="5"/>
      <c r="O57" s="4"/>
      <c r="P57" s="4" t="s">
        <v>114</v>
      </c>
      <c r="Q57" s="4"/>
      <c r="R57" s="6"/>
      <c r="S57" s="56">
        <f>C22</f>
        <v>-8733000</v>
      </c>
      <c r="T57" s="4"/>
      <c r="U57" s="4"/>
      <c r="V57" s="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9"/>
      <c r="AP57" s="9"/>
      <c r="AQ57" s="9"/>
      <c r="AR57" s="9"/>
      <c r="AS57" s="9"/>
      <c r="AT57" s="9"/>
      <c r="AU57" s="9"/>
      <c r="AV57" s="9"/>
    </row>
    <row r="58" spans="2:48" x14ac:dyDescent="0.3">
      <c r="G58" s="4"/>
      <c r="H58" s="4"/>
      <c r="I58" s="4"/>
      <c r="J58" s="4"/>
      <c r="K58" s="4"/>
      <c r="L58" s="4"/>
      <c r="M58" s="4"/>
      <c r="N58" s="5"/>
      <c r="O58" s="4"/>
      <c r="P58" s="4" t="s">
        <v>113</v>
      </c>
      <c r="Q58" s="4"/>
      <c r="R58" s="4"/>
      <c r="S58" s="56">
        <f>-K18</f>
        <v>371550</v>
      </c>
      <c r="T58" s="4"/>
      <c r="U58" s="4"/>
      <c r="V58" s="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9"/>
      <c r="AP58" s="9"/>
      <c r="AQ58" s="9"/>
      <c r="AR58" s="9"/>
      <c r="AS58" s="9"/>
      <c r="AT58" s="9"/>
      <c r="AU58" s="9"/>
      <c r="AV58" s="9"/>
    </row>
    <row r="59" spans="2:48" x14ac:dyDescent="0.3">
      <c r="G59" s="4"/>
      <c r="H59" s="4"/>
      <c r="I59" s="4"/>
      <c r="J59" s="4"/>
      <c r="K59" s="4"/>
      <c r="L59" s="4"/>
      <c r="M59" s="4"/>
      <c r="N59" s="5"/>
      <c r="O59" s="4"/>
      <c r="P59" s="4" t="s">
        <v>121</v>
      </c>
      <c r="Q59" s="4"/>
      <c r="R59" s="4"/>
      <c r="S59" s="56">
        <f>S20</f>
        <v>-1111770</v>
      </c>
      <c r="T59" s="4"/>
      <c r="U59" s="4"/>
      <c r="V59" s="5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9"/>
      <c r="AP59" s="9"/>
      <c r="AQ59" s="9"/>
      <c r="AR59" s="9"/>
      <c r="AS59" s="9"/>
      <c r="AT59" s="9"/>
      <c r="AU59" s="9"/>
      <c r="AV59" s="9"/>
    </row>
    <row r="60" spans="2:48" x14ac:dyDescent="0.3">
      <c r="G60" s="4"/>
      <c r="H60" s="4"/>
      <c r="I60" s="4"/>
      <c r="J60" s="4"/>
      <c r="K60" s="4"/>
      <c r="L60" s="4"/>
      <c r="M60" s="4"/>
      <c r="N60" s="5"/>
      <c r="O60" s="4"/>
      <c r="P60" s="52" t="s">
        <v>120</v>
      </c>
      <c r="Q60" s="52"/>
      <c r="R60" s="60"/>
      <c r="S60" s="59">
        <f>-S31</f>
        <v>1447520</v>
      </c>
      <c r="T60" s="4"/>
      <c r="U60" s="4"/>
      <c r="V60" s="5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9"/>
      <c r="AP60" s="9"/>
      <c r="AQ60" s="9"/>
      <c r="AR60" s="9"/>
      <c r="AS60" s="9"/>
      <c r="AT60" s="9"/>
      <c r="AU60" s="9"/>
      <c r="AV60" s="9"/>
    </row>
    <row r="61" spans="2:48" x14ac:dyDescent="0.3">
      <c r="G61" s="4"/>
      <c r="H61" s="4"/>
      <c r="I61" s="4"/>
      <c r="J61" s="4"/>
      <c r="K61" s="4"/>
      <c r="L61" s="4"/>
      <c r="M61" s="4"/>
      <c r="N61" s="5"/>
      <c r="O61" s="4"/>
      <c r="P61" s="4" t="s">
        <v>119</v>
      </c>
      <c r="Q61" s="4"/>
      <c r="R61" s="6"/>
      <c r="S61" s="56">
        <f>SUM(S57:S60)</f>
        <v>-8025700</v>
      </c>
      <c r="T61" s="4"/>
      <c r="U61" s="4"/>
      <c r="V61" s="5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9"/>
      <c r="AP61" s="9"/>
      <c r="AQ61" s="9"/>
      <c r="AR61" s="9"/>
      <c r="AS61" s="9"/>
      <c r="AT61" s="9"/>
      <c r="AU61" s="9"/>
      <c r="AV61" s="9"/>
    </row>
    <row r="62" spans="2:48" x14ac:dyDescent="0.3">
      <c r="G62" s="4"/>
      <c r="H62" s="4"/>
      <c r="I62" s="4"/>
      <c r="J62" s="4"/>
      <c r="K62" s="4"/>
      <c r="L62" s="4"/>
      <c r="M62" s="4"/>
      <c r="N62" s="5"/>
      <c r="O62" s="4"/>
      <c r="P62" s="4" t="s">
        <v>118</v>
      </c>
      <c r="Q62" s="4"/>
      <c r="R62" s="6"/>
      <c r="S62" s="56">
        <f>S49</f>
        <v>646000</v>
      </c>
      <c r="T62" s="4"/>
      <c r="U62" s="4"/>
      <c r="V62" s="5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9"/>
      <c r="AP62" s="9"/>
      <c r="AQ62" s="9"/>
      <c r="AR62" s="9"/>
      <c r="AS62" s="9"/>
      <c r="AT62" s="9"/>
      <c r="AU62" s="9"/>
      <c r="AV62" s="9"/>
    </row>
    <row r="63" spans="2:48" x14ac:dyDescent="0.3">
      <c r="G63" s="4"/>
      <c r="H63" s="4"/>
      <c r="I63" s="4"/>
      <c r="J63" s="4"/>
      <c r="K63" s="4"/>
      <c r="L63" s="4"/>
      <c r="M63" s="4"/>
      <c r="N63" s="5"/>
      <c r="O63" s="4"/>
      <c r="P63" s="52" t="s">
        <v>117</v>
      </c>
      <c r="Q63" s="52"/>
      <c r="R63" s="60"/>
      <c r="S63" s="59">
        <f>-SUM(S61:S62)*S54</f>
        <v>3039862.8752655727</v>
      </c>
      <c r="T63" s="4"/>
      <c r="U63" s="4"/>
      <c r="V63" s="5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9"/>
      <c r="AP63" s="9"/>
      <c r="AQ63" s="9"/>
      <c r="AR63" s="9"/>
      <c r="AS63" s="9"/>
      <c r="AT63" s="9"/>
      <c r="AU63" s="9"/>
      <c r="AV63" s="9"/>
    </row>
    <row r="64" spans="2:48" x14ac:dyDescent="0.3">
      <c r="G64" s="4"/>
      <c r="H64" s="4"/>
      <c r="I64" s="4"/>
      <c r="J64" s="4"/>
      <c r="K64" s="4"/>
      <c r="L64" s="4"/>
      <c r="M64" s="4"/>
      <c r="N64" s="5"/>
      <c r="O64" s="4"/>
      <c r="P64" s="4" t="s">
        <v>116</v>
      </c>
      <c r="Q64" s="4"/>
      <c r="R64" s="6"/>
      <c r="S64" s="56">
        <f>SUM(S61:S63)</f>
        <v>-4339837.1247344278</v>
      </c>
      <c r="T64" s="4"/>
      <c r="U64" s="4"/>
      <c r="V64" s="5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9"/>
      <c r="AP64" s="9"/>
      <c r="AQ64" s="9"/>
      <c r="AR64" s="9"/>
      <c r="AS64" s="9"/>
      <c r="AT64" s="9"/>
      <c r="AU64" s="9"/>
      <c r="AV64" s="9"/>
    </row>
    <row r="65" spans="7:48" x14ac:dyDescent="0.3">
      <c r="G65" s="4"/>
      <c r="H65" s="4"/>
      <c r="I65" s="4"/>
      <c r="J65" s="4"/>
      <c r="K65" s="4"/>
      <c r="L65" s="4"/>
      <c r="M65" s="4"/>
      <c r="N65" s="5"/>
      <c r="O65" s="4"/>
      <c r="T65" s="4"/>
      <c r="U65" s="4"/>
      <c r="V65" s="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9"/>
      <c r="AP65" s="9"/>
      <c r="AQ65" s="9"/>
      <c r="AR65" s="9"/>
      <c r="AS65" s="9"/>
      <c r="AT65" s="9"/>
      <c r="AU65" s="9"/>
      <c r="AV65" s="9"/>
    </row>
    <row r="66" spans="7:48" x14ac:dyDescent="0.3">
      <c r="G66" s="4"/>
      <c r="H66" s="4"/>
      <c r="I66" s="4"/>
      <c r="J66" s="4"/>
      <c r="K66" s="4"/>
      <c r="L66" s="4"/>
      <c r="M66" s="4"/>
      <c r="N66" s="5"/>
      <c r="O66" s="4"/>
      <c r="P66" s="58" t="s">
        <v>115</v>
      </c>
      <c r="T66" s="4"/>
      <c r="U66" s="4"/>
      <c r="V66" s="5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9"/>
      <c r="AP66" s="9"/>
      <c r="AQ66" s="9"/>
      <c r="AR66" s="9"/>
      <c r="AS66" s="9"/>
      <c r="AT66" s="9"/>
      <c r="AU66" s="9"/>
      <c r="AV66" s="9"/>
    </row>
    <row r="67" spans="7:48" x14ac:dyDescent="0.3">
      <c r="G67" s="4"/>
      <c r="H67" s="4"/>
      <c r="I67" s="4"/>
      <c r="J67" s="4"/>
      <c r="K67" s="4"/>
      <c r="L67" s="4"/>
      <c r="M67" s="4"/>
      <c r="N67" s="5"/>
      <c r="O67" s="4"/>
      <c r="P67" s="3" t="s">
        <v>114</v>
      </c>
      <c r="S67" s="56">
        <f>C20</f>
        <v>63000</v>
      </c>
      <c r="T67" s="4"/>
      <c r="U67" s="4"/>
      <c r="V67" s="5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9"/>
      <c r="AP67" s="9"/>
      <c r="AQ67" s="9"/>
      <c r="AR67" s="9"/>
      <c r="AS67" s="9"/>
      <c r="AT67" s="9"/>
      <c r="AU67" s="9"/>
      <c r="AV67" s="9"/>
    </row>
    <row r="68" spans="7:48" x14ac:dyDescent="0.3">
      <c r="G68" s="4"/>
      <c r="H68" s="4"/>
      <c r="I68" s="4"/>
      <c r="J68" s="4"/>
      <c r="K68" s="4"/>
      <c r="L68" s="4"/>
      <c r="M68" s="4"/>
      <c r="N68" s="5"/>
      <c r="O68" s="4"/>
      <c r="P68" s="44" t="s">
        <v>113</v>
      </c>
      <c r="Q68" s="44"/>
      <c r="R68" s="44"/>
      <c r="S68" s="59">
        <f>-C21</f>
        <v>-5000</v>
      </c>
      <c r="T68" s="4"/>
      <c r="U68" s="4"/>
      <c r="V68" s="5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9"/>
      <c r="AP68" s="9"/>
      <c r="AQ68" s="9"/>
      <c r="AR68" s="9"/>
      <c r="AS68" s="9"/>
      <c r="AT68" s="9"/>
      <c r="AU68" s="9"/>
      <c r="AV68" s="9"/>
    </row>
    <row r="69" spans="7:48" x14ac:dyDescent="0.3">
      <c r="G69" s="4"/>
      <c r="H69" s="4"/>
      <c r="I69" s="4"/>
      <c r="J69" s="4"/>
      <c r="K69" s="4"/>
      <c r="L69" s="4"/>
      <c r="M69" s="4"/>
      <c r="N69" s="5"/>
      <c r="O69" s="4"/>
      <c r="P69" s="3" t="s">
        <v>112</v>
      </c>
      <c r="S69" s="56">
        <f>SUM(S67:S68)</f>
        <v>58000</v>
      </c>
      <c r="T69" s="4"/>
      <c r="U69" s="4"/>
      <c r="V69" s="5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9"/>
      <c r="AP69" s="9"/>
      <c r="AQ69" s="9"/>
      <c r="AR69" s="9"/>
      <c r="AS69" s="9"/>
      <c r="AT69" s="9"/>
      <c r="AU69" s="9"/>
      <c r="AV69" s="9"/>
    </row>
    <row r="70" spans="7:48" x14ac:dyDescent="0.3">
      <c r="G70" s="4"/>
      <c r="H70" s="4"/>
      <c r="I70" s="4"/>
      <c r="J70" s="4"/>
      <c r="K70" s="4"/>
      <c r="L70" s="4"/>
      <c r="M70" s="4"/>
      <c r="N70" s="5"/>
      <c r="O70" s="4"/>
      <c r="T70" s="4"/>
      <c r="U70" s="4"/>
      <c r="V70" s="5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9"/>
      <c r="AP70" s="9"/>
      <c r="AQ70" s="9"/>
      <c r="AR70" s="9"/>
      <c r="AS70" s="9"/>
      <c r="AT70" s="9"/>
      <c r="AU70" s="9"/>
      <c r="AV70" s="9"/>
    </row>
    <row r="71" spans="7:48" x14ac:dyDescent="0.3">
      <c r="G71" s="4"/>
      <c r="H71" s="4"/>
      <c r="I71" s="4"/>
      <c r="J71" s="4"/>
      <c r="K71" s="4"/>
      <c r="L71" s="4"/>
      <c r="M71" s="4"/>
      <c r="N71" s="5"/>
      <c r="O71" s="4"/>
      <c r="P71" s="58" t="s">
        <v>111</v>
      </c>
      <c r="T71" s="4"/>
      <c r="U71" s="4"/>
      <c r="V71" s="5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9"/>
      <c r="AP71" s="9"/>
      <c r="AQ71" s="9"/>
      <c r="AR71" s="9"/>
      <c r="AS71" s="9"/>
      <c r="AT71" s="9"/>
      <c r="AU71" s="9"/>
      <c r="AV71" s="9"/>
    </row>
    <row r="72" spans="7:48" x14ac:dyDescent="0.3">
      <c r="G72" s="4"/>
      <c r="H72" s="4"/>
      <c r="I72" s="4"/>
      <c r="J72" s="4"/>
      <c r="K72" s="4"/>
      <c r="L72" s="4"/>
      <c r="M72" s="4"/>
      <c r="N72" s="5"/>
      <c r="O72" s="4"/>
      <c r="P72" s="3" t="s">
        <v>50</v>
      </c>
      <c r="S72" s="56">
        <f>K21</f>
        <v>299000</v>
      </c>
      <c r="T72" s="4"/>
      <c r="U72" s="4"/>
      <c r="V72" s="5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9"/>
      <c r="AP72" s="9"/>
      <c r="AQ72" s="9"/>
      <c r="AR72" s="9"/>
      <c r="AS72" s="9"/>
      <c r="AT72" s="9"/>
      <c r="AU72" s="9"/>
      <c r="AV72" s="9"/>
    </row>
    <row r="73" spans="7:48" x14ac:dyDescent="0.3">
      <c r="G73" s="4"/>
      <c r="H73" s="4"/>
      <c r="I73" s="4"/>
      <c r="J73" s="4"/>
      <c r="K73" s="4"/>
      <c r="L73" s="4"/>
      <c r="M73" s="4"/>
      <c r="N73" s="5"/>
      <c r="O73" s="4"/>
      <c r="P73" s="4" t="s">
        <v>110</v>
      </c>
      <c r="Q73" s="4"/>
      <c r="R73" s="4"/>
      <c r="S73" s="56">
        <f>K22</f>
        <v>1453770</v>
      </c>
      <c r="T73" s="4"/>
      <c r="U73" s="4"/>
      <c r="V73" s="5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9"/>
      <c r="AP73" s="9"/>
      <c r="AQ73" s="9"/>
      <c r="AR73" s="9"/>
      <c r="AS73" s="9"/>
      <c r="AT73" s="9"/>
      <c r="AU73" s="9"/>
      <c r="AV73" s="9"/>
    </row>
    <row r="74" spans="7:48" x14ac:dyDescent="0.3">
      <c r="G74" s="4"/>
      <c r="H74" s="4"/>
      <c r="I74" s="4"/>
      <c r="J74" s="4"/>
      <c r="K74" s="4"/>
      <c r="L74" s="4"/>
      <c r="M74" s="4"/>
      <c r="N74" s="5"/>
      <c r="O74" s="4"/>
      <c r="P74" s="4" t="s">
        <v>109</v>
      </c>
      <c r="Q74" s="4"/>
      <c r="R74" s="4"/>
      <c r="S74" s="56">
        <f>K23</f>
        <v>-1906520</v>
      </c>
      <c r="T74" s="4"/>
      <c r="U74" s="4"/>
      <c r="V74" s="5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9"/>
      <c r="AP74" s="9"/>
      <c r="AQ74" s="9"/>
      <c r="AR74" s="9"/>
      <c r="AS74" s="9"/>
      <c r="AT74" s="9"/>
      <c r="AU74" s="9"/>
      <c r="AV74" s="9"/>
    </row>
    <row r="75" spans="7:48" x14ac:dyDescent="0.3">
      <c r="G75" s="4"/>
      <c r="H75" s="4"/>
      <c r="I75" s="4"/>
      <c r="J75" s="4"/>
      <c r="K75" s="4"/>
      <c r="L75" s="4"/>
      <c r="M75" s="4"/>
      <c r="N75" s="5"/>
      <c r="O75" s="4"/>
      <c r="P75" s="4" t="s">
        <v>108</v>
      </c>
      <c r="Q75" s="4"/>
      <c r="R75" s="4"/>
      <c r="S75" s="56">
        <f>K24</f>
        <v>-371550</v>
      </c>
      <c r="T75" s="4"/>
      <c r="U75" s="4"/>
      <c r="V75" s="5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9"/>
      <c r="AP75" s="9"/>
      <c r="AQ75" s="9"/>
      <c r="AR75" s="9"/>
      <c r="AS75" s="9"/>
      <c r="AT75" s="9"/>
      <c r="AU75" s="9"/>
      <c r="AV75" s="9"/>
    </row>
    <row r="76" spans="7:48" x14ac:dyDescent="0.3">
      <c r="G76" s="4"/>
      <c r="H76" s="4"/>
      <c r="I76" s="4"/>
      <c r="J76" s="4"/>
      <c r="K76" s="4"/>
      <c r="L76" s="4"/>
      <c r="M76" s="4"/>
      <c r="N76" s="5"/>
      <c r="O76" s="4"/>
      <c r="P76" s="4" t="s">
        <v>107</v>
      </c>
      <c r="Q76" s="4"/>
      <c r="R76" s="4"/>
      <c r="S76" s="56">
        <f>K25</f>
        <v>5000</v>
      </c>
      <c r="T76" s="4"/>
      <c r="U76" s="4"/>
      <c r="V76" s="5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9"/>
      <c r="AP76" s="9"/>
      <c r="AQ76" s="9"/>
      <c r="AR76" s="9"/>
      <c r="AS76" s="9"/>
      <c r="AT76" s="9"/>
      <c r="AU76" s="9"/>
      <c r="AV76" s="9"/>
    </row>
    <row r="77" spans="7:48" x14ac:dyDescent="0.3">
      <c r="G77" s="4"/>
      <c r="H77" s="4"/>
      <c r="I77" s="4"/>
      <c r="J77" s="4"/>
      <c r="K77" s="4"/>
      <c r="L77" s="4"/>
      <c r="M77" s="4"/>
      <c r="N77" s="5"/>
      <c r="O77" s="4"/>
      <c r="P77" s="4" t="s">
        <v>106</v>
      </c>
      <c r="Q77" s="4"/>
      <c r="R77" s="4"/>
      <c r="S77" s="56">
        <f>-S63</f>
        <v>-3039862.8752655727</v>
      </c>
      <c r="T77" s="4"/>
      <c r="U77" s="4"/>
      <c r="V77" s="5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9"/>
      <c r="AP77" s="9"/>
      <c r="AQ77" s="9"/>
      <c r="AR77" s="9"/>
      <c r="AS77" s="9"/>
      <c r="AT77" s="9"/>
      <c r="AU77" s="9"/>
      <c r="AV77" s="9"/>
    </row>
    <row r="78" spans="7:48" x14ac:dyDescent="0.3">
      <c r="G78" s="4"/>
      <c r="H78" s="4"/>
      <c r="I78" s="4"/>
      <c r="J78" s="4"/>
      <c r="K78" s="4"/>
      <c r="L78" s="4"/>
      <c r="M78" s="4"/>
      <c r="N78" s="5"/>
      <c r="O78" s="4"/>
      <c r="P78" s="55" t="s">
        <v>105</v>
      </c>
      <c r="Q78" s="55"/>
      <c r="R78" s="55"/>
      <c r="S78" s="54">
        <f>SUM(S72:S77)</f>
        <v>-3560162.8752655727</v>
      </c>
      <c r="T78" s="4"/>
      <c r="U78" s="4"/>
      <c r="V78" s="5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9"/>
      <c r="AP78" s="9"/>
      <c r="AQ78" s="9"/>
      <c r="AR78" s="9"/>
      <c r="AS78" s="9"/>
      <c r="AT78" s="9"/>
      <c r="AU78" s="9"/>
      <c r="AV78" s="9"/>
    </row>
    <row r="79" spans="7:48" x14ac:dyDescent="0.3">
      <c r="G79" s="4"/>
      <c r="H79" s="4"/>
      <c r="I79" s="4"/>
      <c r="J79" s="4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5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9"/>
      <c r="AP79" s="9"/>
      <c r="AQ79" s="9"/>
      <c r="AR79" s="9"/>
      <c r="AS79" s="9"/>
      <c r="AT79" s="9"/>
      <c r="AU79" s="9"/>
      <c r="AV79" s="9"/>
    </row>
    <row r="80" spans="7:48" x14ac:dyDescent="0.3">
      <c r="G80" s="4"/>
      <c r="H80" s="4"/>
      <c r="I80" s="4"/>
      <c r="J80" s="4"/>
      <c r="K80" s="4"/>
      <c r="L80" s="4"/>
      <c r="M80" s="4"/>
      <c r="N80" s="5"/>
      <c r="O80" s="4"/>
      <c r="P80" s="57" t="s">
        <v>102</v>
      </c>
      <c r="Q80" s="4"/>
      <c r="R80" s="4"/>
      <c r="S80" s="4"/>
      <c r="T80" s="4"/>
      <c r="U80" s="4"/>
      <c r="V80" s="5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9"/>
      <c r="AP80" s="9"/>
      <c r="AQ80" s="9"/>
      <c r="AR80" s="9"/>
      <c r="AS80" s="9"/>
      <c r="AT80" s="9"/>
      <c r="AU80" s="9"/>
      <c r="AV80" s="9"/>
    </row>
    <row r="81" spans="7:48" x14ac:dyDescent="0.3">
      <c r="G81" s="4"/>
      <c r="H81" s="4"/>
      <c r="I81" s="4"/>
      <c r="J81" s="4"/>
      <c r="K81" s="4"/>
      <c r="L81" s="4"/>
      <c r="M81" s="4"/>
      <c r="N81" s="5"/>
      <c r="O81" s="4"/>
      <c r="P81" s="4" t="s">
        <v>104</v>
      </c>
      <c r="Q81" s="4"/>
      <c r="R81" s="4"/>
      <c r="S81" s="56">
        <f>-S64</f>
        <v>4339837.1247344278</v>
      </c>
      <c r="T81" s="4"/>
      <c r="U81" s="4"/>
      <c r="V81" s="5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9"/>
      <c r="AP81" s="9"/>
      <c r="AQ81" s="9"/>
      <c r="AR81" s="9"/>
      <c r="AS81" s="9"/>
      <c r="AT81" s="9"/>
      <c r="AU81" s="9"/>
      <c r="AV81" s="9"/>
    </row>
    <row r="82" spans="7:48" x14ac:dyDescent="0.3">
      <c r="G82" s="4"/>
      <c r="H82" s="4"/>
      <c r="I82" s="4"/>
      <c r="J82" s="4"/>
      <c r="K82" s="4"/>
      <c r="L82" s="4"/>
      <c r="M82" s="4"/>
      <c r="N82" s="5"/>
      <c r="O82" s="4"/>
      <c r="P82" s="4" t="s">
        <v>103</v>
      </c>
      <c r="Q82" s="4"/>
      <c r="R82" s="4"/>
      <c r="S82" s="56">
        <f>-S69</f>
        <v>-58000</v>
      </c>
      <c r="T82" s="4"/>
      <c r="U82" s="4"/>
      <c r="V82" s="5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9"/>
      <c r="AP82" s="9"/>
      <c r="AQ82" s="9"/>
      <c r="AR82" s="9"/>
      <c r="AS82" s="9"/>
      <c r="AT82" s="9"/>
      <c r="AU82" s="9"/>
      <c r="AV82" s="9"/>
    </row>
    <row r="83" spans="7:48" x14ac:dyDescent="0.3">
      <c r="G83" s="4"/>
      <c r="H83" s="4"/>
      <c r="I83" s="4"/>
      <c r="J83" s="4"/>
      <c r="K83" s="4"/>
      <c r="L83" s="4"/>
      <c r="M83" s="4"/>
      <c r="N83" s="5"/>
      <c r="O83" s="4"/>
      <c r="P83" s="55" t="s">
        <v>102</v>
      </c>
      <c r="Q83" s="55"/>
      <c r="R83" s="55"/>
      <c r="S83" s="54">
        <f>SUM(S81:S82)</f>
        <v>4281837.1247344278</v>
      </c>
      <c r="T83" s="4"/>
      <c r="U83" s="4"/>
      <c r="V83" s="5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9"/>
      <c r="AP83" s="9"/>
      <c r="AQ83" s="9"/>
      <c r="AR83" s="9"/>
      <c r="AS83" s="9"/>
      <c r="AT83" s="9"/>
      <c r="AU83" s="9"/>
      <c r="AV83" s="9"/>
    </row>
    <row r="84" spans="7:48" x14ac:dyDescent="0.3">
      <c r="G84" s="4"/>
      <c r="H84" s="4"/>
      <c r="I84" s="4"/>
      <c r="J84" s="4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5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9"/>
      <c r="AP84" s="9"/>
      <c r="AQ84" s="9"/>
      <c r="AR84" s="9"/>
      <c r="AS84" s="9"/>
      <c r="AT84" s="9"/>
      <c r="AU84" s="9"/>
      <c r="AV84" s="9"/>
    </row>
    <row r="85" spans="7:48" x14ac:dyDescent="0.3">
      <c r="G85" s="4"/>
      <c r="H85" s="4"/>
      <c r="I85" s="4"/>
      <c r="J85" s="4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5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9"/>
      <c r="AP85" s="9"/>
      <c r="AQ85" s="9"/>
      <c r="AR85" s="9"/>
      <c r="AS85" s="9"/>
      <c r="AT85" s="9"/>
      <c r="AU85" s="9"/>
      <c r="AV85" s="9"/>
    </row>
    <row r="86" spans="7:48" x14ac:dyDescent="0.3">
      <c r="G86" s="4"/>
      <c r="H86" s="4"/>
      <c r="I86" s="4"/>
      <c r="J86" s="4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5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9"/>
      <c r="AP86" s="9"/>
      <c r="AQ86" s="9"/>
      <c r="AR86" s="9"/>
      <c r="AS86" s="9"/>
      <c r="AT86" s="9"/>
      <c r="AU86" s="9"/>
      <c r="AV86" s="9"/>
    </row>
    <row r="87" spans="7:48" x14ac:dyDescent="0.3">
      <c r="G87" s="4"/>
      <c r="H87" s="4"/>
      <c r="I87" s="4"/>
      <c r="J87" s="4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5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9"/>
      <c r="AP87" s="9"/>
      <c r="AQ87" s="9"/>
      <c r="AR87" s="9"/>
      <c r="AS87" s="9"/>
      <c r="AT87" s="9"/>
      <c r="AU87" s="9"/>
      <c r="AV87" s="9"/>
    </row>
    <row r="88" spans="7:48" x14ac:dyDescent="0.3">
      <c r="G88" s="4"/>
      <c r="H88" s="4"/>
      <c r="I88" s="4"/>
      <c r="J88" s="4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5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9"/>
      <c r="AP88" s="9"/>
      <c r="AQ88" s="9"/>
      <c r="AR88" s="9"/>
      <c r="AS88" s="9"/>
      <c r="AT88" s="9"/>
      <c r="AU88" s="9"/>
      <c r="AV88" s="9"/>
    </row>
    <row r="89" spans="7:48" x14ac:dyDescent="0.3">
      <c r="G89" s="4"/>
      <c r="H89" s="4"/>
      <c r="I89" s="4"/>
      <c r="J89" s="4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5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9"/>
      <c r="AP89" s="9"/>
      <c r="AQ89" s="9"/>
      <c r="AR89" s="9"/>
      <c r="AS89" s="9"/>
      <c r="AT89" s="9"/>
      <c r="AU89" s="9"/>
      <c r="AV89" s="9"/>
    </row>
    <row r="90" spans="7:48" x14ac:dyDescent="0.3">
      <c r="G90" s="4"/>
      <c r="H90" s="4"/>
      <c r="I90" s="4"/>
      <c r="J90" s="4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5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9"/>
      <c r="AP90" s="9"/>
      <c r="AQ90" s="9"/>
      <c r="AR90" s="9"/>
      <c r="AS90" s="9"/>
      <c r="AT90" s="9"/>
      <c r="AU90" s="9"/>
      <c r="AV90" s="9"/>
    </row>
    <row r="91" spans="7:48" x14ac:dyDescent="0.3">
      <c r="G91" s="4"/>
      <c r="H91" s="4"/>
      <c r="I91" s="4"/>
      <c r="J91" s="4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5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9"/>
      <c r="AP91" s="9"/>
      <c r="AQ91" s="9"/>
      <c r="AR91" s="9"/>
      <c r="AS91" s="9"/>
      <c r="AT91" s="9"/>
      <c r="AU91" s="9"/>
      <c r="AV91" s="9"/>
    </row>
    <row r="92" spans="7:48" x14ac:dyDescent="0.3">
      <c r="G92" s="4"/>
      <c r="H92" s="4"/>
      <c r="I92" s="4"/>
      <c r="J92" s="4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5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9"/>
      <c r="AP92" s="9"/>
      <c r="AQ92" s="9"/>
      <c r="AR92" s="9"/>
      <c r="AS92" s="9"/>
      <c r="AT92" s="9"/>
      <c r="AU92" s="9"/>
      <c r="AV92" s="9"/>
    </row>
    <row r="93" spans="7:48" x14ac:dyDescent="0.3">
      <c r="G93" s="4"/>
      <c r="H93" s="4"/>
      <c r="I93" s="4"/>
      <c r="J93" s="4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5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9"/>
      <c r="AP93" s="9"/>
      <c r="AQ93" s="9"/>
      <c r="AR93" s="9"/>
      <c r="AS93" s="9"/>
      <c r="AT93" s="9"/>
      <c r="AU93" s="9"/>
      <c r="AV93" s="9"/>
    </row>
    <row r="94" spans="7:48" x14ac:dyDescent="0.3">
      <c r="G94" s="4"/>
      <c r="H94" s="4"/>
      <c r="I94" s="4"/>
      <c r="J94" s="4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5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9"/>
      <c r="AP94" s="9"/>
      <c r="AQ94" s="9"/>
      <c r="AR94" s="9"/>
      <c r="AS94" s="9"/>
      <c r="AT94" s="9"/>
      <c r="AU94" s="9"/>
      <c r="AV94" s="9"/>
    </row>
    <row r="95" spans="7:48" x14ac:dyDescent="0.3">
      <c r="G95" s="4"/>
      <c r="H95" s="4"/>
      <c r="I95" s="4"/>
      <c r="J95" s="4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5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9"/>
      <c r="AP95" s="9"/>
      <c r="AQ95" s="9"/>
      <c r="AR95" s="9"/>
      <c r="AS95" s="9"/>
      <c r="AT95" s="9"/>
      <c r="AU95" s="9"/>
      <c r="AV95" s="9"/>
    </row>
    <row r="96" spans="7:48" x14ac:dyDescent="0.3">
      <c r="G96" s="4"/>
      <c r="H96" s="4"/>
      <c r="I96" s="4"/>
      <c r="J96" s="4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5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9"/>
      <c r="AP96" s="9"/>
      <c r="AQ96" s="9"/>
      <c r="AR96" s="9"/>
      <c r="AS96" s="9"/>
      <c r="AT96" s="9"/>
      <c r="AU96" s="9"/>
      <c r="AV96" s="9"/>
    </row>
    <row r="97" spans="7:48" x14ac:dyDescent="0.3">
      <c r="G97" s="4"/>
      <c r="H97" s="4"/>
      <c r="I97" s="4"/>
      <c r="J97" s="4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5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9"/>
      <c r="AP97" s="9"/>
      <c r="AQ97" s="9"/>
      <c r="AR97" s="9"/>
      <c r="AS97" s="9"/>
      <c r="AT97" s="9"/>
      <c r="AU97" s="9"/>
      <c r="AV97" s="9"/>
    </row>
    <row r="98" spans="7:48" x14ac:dyDescent="0.3">
      <c r="G98" s="4"/>
      <c r="H98" s="4"/>
      <c r="I98" s="4"/>
      <c r="J98" s="4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5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9"/>
      <c r="AP98" s="9"/>
      <c r="AQ98" s="9"/>
      <c r="AR98" s="9"/>
      <c r="AS98" s="9"/>
      <c r="AT98" s="9"/>
      <c r="AU98" s="9"/>
      <c r="AV98" s="9"/>
    </row>
    <row r="99" spans="7:48" x14ac:dyDescent="0.3">
      <c r="G99" s="4"/>
      <c r="H99" s="4"/>
      <c r="I99" s="4"/>
      <c r="J99" s="4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5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9"/>
      <c r="AP99" s="9"/>
      <c r="AQ99" s="9"/>
      <c r="AR99" s="9"/>
      <c r="AS99" s="9"/>
      <c r="AT99" s="9"/>
      <c r="AU99" s="9"/>
      <c r="AV99" s="9"/>
    </row>
    <row r="100" spans="7:48" x14ac:dyDescent="0.3">
      <c r="G100" s="4"/>
      <c r="H100" s="4"/>
      <c r="I100" s="4"/>
      <c r="J100" s="4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5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9"/>
      <c r="AP100" s="9"/>
      <c r="AQ100" s="9"/>
      <c r="AR100" s="9"/>
      <c r="AS100" s="9"/>
      <c r="AT100" s="9"/>
      <c r="AU100" s="9"/>
      <c r="AV100" s="9"/>
    </row>
    <row r="101" spans="7:48" x14ac:dyDescent="0.3">
      <c r="G101" s="4"/>
      <c r="H101" s="4"/>
      <c r="I101" s="4"/>
      <c r="J101" s="4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5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9"/>
      <c r="AP101" s="9"/>
      <c r="AQ101" s="9"/>
      <c r="AR101" s="9"/>
      <c r="AS101" s="9"/>
      <c r="AT101" s="9"/>
      <c r="AU101" s="9"/>
      <c r="AV101" s="9"/>
    </row>
    <row r="102" spans="7:48" x14ac:dyDescent="0.3">
      <c r="G102" s="4"/>
      <c r="H102" s="4"/>
      <c r="I102" s="4"/>
      <c r="J102" s="4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5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9"/>
      <c r="AP102" s="9"/>
      <c r="AQ102" s="9"/>
      <c r="AR102" s="9"/>
      <c r="AS102" s="9"/>
      <c r="AT102" s="9"/>
      <c r="AU102" s="9"/>
      <c r="AV102" s="9"/>
    </row>
    <row r="103" spans="7:48" x14ac:dyDescent="0.3">
      <c r="G103" s="4"/>
      <c r="H103" s="4"/>
      <c r="I103" s="4"/>
      <c r="J103" s="4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5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9"/>
      <c r="AP103" s="9"/>
      <c r="AQ103" s="9"/>
      <c r="AR103" s="9"/>
      <c r="AS103" s="9"/>
      <c r="AT103" s="9"/>
      <c r="AU103" s="9"/>
      <c r="AV103" s="9"/>
    </row>
    <row r="104" spans="7:48" x14ac:dyDescent="0.3">
      <c r="G104" s="4"/>
      <c r="H104" s="4"/>
      <c r="I104" s="4"/>
      <c r="J104" s="4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5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9"/>
      <c r="AP104" s="9"/>
      <c r="AQ104" s="9"/>
      <c r="AR104" s="9"/>
      <c r="AS104" s="9"/>
      <c r="AT104" s="9"/>
      <c r="AU104" s="9"/>
      <c r="AV104" s="9"/>
    </row>
    <row r="105" spans="7:48" x14ac:dyDescent="0.3">
      <c r="G105" s="4"/>
      <c r="H105" s="4"/>
      <c r="I105" s="4"/>
      <c r="J105" s="4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5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9"/>
      <c r="AP105" s="9"/>
      <c r="AQ105" s="9"/>
      <c r="AR105" s="9"/>
      <c r="AS105" s="9"/>
      <c r="AT105" s="9"/>
      <c r="AU105" s="9"/>
      <c r="AV105" s="9"/>
    </row>
    <row r="106" spans="7:48" x14ac:dyDescent="0.3">
      <c r="G106" s="4"/>
      <c r="H106" s="4"/>
      <c r="I106" s="4"/>
      <c r="J106" s="4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5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9"/>
      <c r="AP106" s="9"/>
      <c r="AQ106" s="9"/>
      <c r="AR106" s="9"/>
      <c r="AS106" s="9"/>
      <c r="AT106" s="9"/>
      <c r="AU106" s="9"/>
      <c r="AV106" s="9"/>
    </row>
    <row r="107" spans="7:48" x14ac:dyDescent="0.3">
      <c r="G107" s="4"/>
      <c r="H107" s="4"/>
      <c r="I107" s="4"/>
      <c r="J107" s="4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5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9"/>
      <c r="AP107" s="9"/>
      <c r="AQ107" s="9"/>
      <c r="AR107" s="9"/>
      <c r="AS107" s="9"/>
      <c r="AT107" s="9"/>
      <c r="AU107" s="9"/>
      <c r="AV107" s="9"/>
    </row>
    <row r="108" spans="7:48" x14ac:dyDescent="0.3">
      <c r="G108" s="4"/>
      <c r="H108" s="4"/>
      <c r="I108" s="4"/>
      <c r="J108" s="4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5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9"/>
      <c r="AP108" s="9"/>
      <c r="AQ108" s="9"/>
      <c r="AR108" s="9"/>
      <c r="AS108" s="9"/>
      <c r="AT108" s="9"/>
      <c r="AU108" s="9"/>
      <c r="AV108" s="9"/>
    </row>
    <row r="109" spans="7:48" x14ac:dyDescent="0.3">
      <c r="G109" s="4"/>
      <c r="H109" s="4"/>
      <c r="I109" s="4"/>
      <c r="J109" s="4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5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9"/>
      <c r="AP109" s="9"/>
      <c r="AQ109" s="9"/>
      <c r="AR109" s="9"/>
      <c r="AS109" s="9"/>
      <c r="AT109" s="9"/>
      <c r="AU109" s="9"/>
      <c r="AV109" s="9"/>
    </row>
    <row r="110" spans="7:48" x14ac:dyDescent="0.3">
      <c r="G110" s="4"/>
      <c r="H110" s="4"/>
      <c r="I110" s="4"/>
      <c r="J110" s="4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5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9"/>
      <c r="AP110" s="9"/>
      <c r="AQ110" s="9"/>
      <c r="AR110" s="9"/>
      <c r="AS110" s="9"/>
      <c r="AT110" s="9"/>
      <c r="AU110" s="9"/>
      <c r="AV110" s="9"/>
    </row>
    <row r="111" spans="7:48" x14ac:dyDescent="0.3">
      <c r="G111" s="4"/>
      <c r="H111" s="4"/>
      <c r="I111" s="4"/>
      <c r="J111" s="4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5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9"/>
      <c r="AP111" s="9"/>
      <c r="AQ111" s="9"/>
      <c r="AR111" s="9"/>
      <c r="AS111" s="9"/>
      <c r="AT111" s="9"/>
      <c r="AU111" s="9"/>
      <c r="AV111" s="9"/>
    </row>
    <row r="112" spans="7:48" x14ac:dyDescent="0.3">
      <c r="G112" s="4"/>
      <c r="H112" s="4"/>
      <c r="I112" s="4"/>
      <c r="J112" s="4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5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9"/>
      <c r="AP112" s="9"/>
      <c r="AQ112" s="9"/>
      <c r="AR112" s="9"/>
      <c r="AS112" s="9"/>
      <c r="AT112" s="9"/>
      <c r="AU112" s="9"/>
      <c r="AV112" s="9"/>
    </row>
    <row r="113" spans="7:48" x14ac:dyDescent="0.3">
      <c r="G113" s="4"/>
      <c r="H113" s="4"/>
      <c r="I113" s="4"/>
      <c r="J113" s="4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5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9"/>
      <c r="AP113" s="9"/>
      <c r="AQ113" s="9"/>
      <c r="AR113" s="9"/>
      <c r="AS113" s="9"/>
      <c r="AT113" s="9"/>
      <c r="AU113" s="9"/>
      <c r="AV113" s="9"/>
    </row>
    <row r="114" spans="7:48" x14ac:dyDescent="0.3">
      <c r="G114" s="4"/>
      <c r="H114" s="4"/>
      <c r="I114" s="4"/>
      <c r="J114" s="4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5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9"/>
      <c r="AP114" s="9"/>
      <c r="AQ114" s="9"/>
      <c r="AR114" s="9"/>
      <c r="AS114" s="9"/>
      <c r="AT114" s="9"/>
      <c r="AU114" s="9"/>
      <c r="AV114" s="9"/>
    </row>
    <row r="115" spans="7:48" x14ac:dyDescent="0.3">
      <c r="G115" s="4"/>
      <c r="H115" s="4"/>
      <c r="I115" s="4"/>
      <c r="J115" s="4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5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9"/>
      <c r="AP115" s="9"/>
      <c r="AQ115" s="9"/>
      <c r="AR115" s="9"/>
      <c r="AS115" s="9"/>
      <c r="AT115" s="9"/>
      <c r="AU115" s="9"/>
      <c r="AV115" s="9"/>
    </row>
    <row r="116" spans="7:48" x14ac:dyDescent="0.3">
      <c r="G116" s="4"/>
      <c r="H116" s="4"/>
      <c r="I116" s="4"/>
      <c r="J116" s="4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5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9"/>
      <c r="AP116" s="9"/>
      <c r="AQ116" s="9"/>
      <c r="AR116" s="9"/>
      <c r="AS116" s="9"/>
      <c r="AT116" s="9"/>
      <c r="AU116" s="9"/>
      <c r="AV116" s="9"/>
    </row>
    <row r="117" spans="7:48" x14ac:dyDescent="0.3">
      <c r="G117" s="4"/>
      <c r="H117" s="4"/>
      <c r="I117" s="4"/>
      <c r="J117" s="4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5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9"/>
      <c r="AP117" s="9"/>
      <c r="AQ117" s="9"/>
      <c r="AR117" s="9"/>
      <c r="AS117" s="9"/>
      <c r="AT117" s="9"/>
      <c r="AU117" s="9"/>
      <c r="AV117" s="9"/>
    </row>
    <row r="118" spans="7:48" x14ac:dyDescent="0.3">
      <c r="G118" s="4"/>
      <c r="H118" s="4"/>
      <c r="I118" s="4"/>
      <c r="J118" s="4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5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9"/>
      <c r="AP118" s="9"/>
      <c r="AQ118" s="9"/>
      <c r="AR118" s="9"/>
      <c r="AS118" s="9"/>
      <c r="AT118" s="9"/>
      <c r="AU118" s="9"/>
      <c r="AV118" s="9"/>
    </row>
    <row r="119" spans="7:48" x14ac:dyDescent="0.3">
      <c r="G119" s="4"/>
      <c r="H119" s="4"/>
      <c r="I119" s="4"/>
      <c r="J119" s="4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5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9"/>
      <c r="AP119" s="9"/>
      <c r="AQ119" s="9"/>
      <c r="AR119" s="9"/>
      <c r="AS119" s="9"/>
      <c r="AT119" s="9"/>
      <c r="AU119" s="9"/>
      <c r="AV119" s="9"/>
    </row>
    <row r="120" spans="7:48" x14ac:dyDescent="0.3"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5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9"/>
      <c r="AP120" s="9"/>
      <c r="AQ120" s="9"/>
      <c r="AR120" s="9"/>
      <c r="AS120" s="9"/>
      <c r="AT120" s="9"/>
      <c r="AU120" s="9"/>
      <c r="AV120" s="9"/>
    </row>
    <row r="121" spans="7:48" x14ac:dyDescent="0.3"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5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9"/>
      <c r="AP121" s="9"/>
      <c r="AQ121" s="9"/>
      <c r="AR121" s="9"/>
      <c r="AS121" s="9"/>
      <c r="AT121" s="9"/>
      <c r="AU121" s="9"/>
      <c r="AV121" s="9"/>
    </row>
    <row r="122" spans="7:48" x14ac:dyDescent="0.3"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5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9"/>
      <c r="AP122" s="9"/>
      <c r="AQ122" s="9"/>
      <c r="AR122" s="9"/>
      <c r="AS122" s="9"/>
      <c r="AT122" s="9"/>
      <c r="AU122" s="9"/>
      <c r="AV122" s="9"/>
    </row>
    <row r="123" spans="7:48" x14ac:dyDescent="0.3"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5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9"/>
      <c r="AP123" s="9"/>
      <c r="AQ123" s="9"/>
      <c r="AR123" s="9"/>
      <c r="AS123" s="9"/>
      <c r="AT123" s="9"/>
      <c r="AU123" s="9"/>
      <c r="AV123" s="9"/>
    </row>
    <row r="124" spans="7:48" x14ac:dyDescent="0.3"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5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9"/>
      <c r="AP124" s="9"/>
      <c r="AQ124" s="9"/>
      <c r="AR124" s="9"/>
      <c r="AS124" s="9"/>
      <c r="AT124" s="9"/>
      <c r="AU124" s="9"/>
      <c r="AV124" s="9"/>
    </row>
    <row r="125" spans="7:48" x14ac:dyDescent="0.3"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5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9"/>
      <c r="AP125" s="9"/>
      <c r="AQ125" s="9"/>
      <c r="AR125" s="9"/>
      <c r="AS125" s="9"/>
      <c r="AT125" s="9"/>
      <c r="AU125" s="9"/>
      <c r="AV125" s="9"/>
    </row>
    <row r="126" spans="7:48" x14ac:dyDescent="0.3"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5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9"/>
      <c r="AP126" s="9"/>
      <c r="AQ126" s="9"/>
      <c r="AR126" s="9"/>
      <c r="AS126" s="9"/>
      <c r="AT126" s="9"/>
      <c r="AU126" s="9"/>
      <c r="AV126" s="9"/>
    </row>
    <row r="127" spans="7:48" x14ac:dyDescent="0.3"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5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9"/>
      <c r="AP127" s="9"/>
      <c r="AQ127" s="9"/>
      <c r="AR127" s="9"/>
      <c r="AS127" s="9"/>
      <c r="AT127" s="9"/>
      <c r="AU127" s="9"/>
      <c r="AV127" s="9"/>
    </row>
    <row r="128" spans="7:48" x14ac:dyDescent="0.3"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5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9"/>
      <c r="AP128" s="9"/>
      <c r="AQ128" s="9"/>
      <c r="AR128" s="9"/>
      <c r="AS128" s="9"/>
      <c r="AT128" s="9"/>
      <c r="AU128" s="9"/>
      <c r="AV128" s="9"/>
    </row>
    <row r="129" spans="7:48" x14ac:dyDescent="0.3"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5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9"/>
      <c r="AP129" s="9"/>
      <c r="AQ129" s="9"/>
      <c r="AR129" s="9"/>
      <c r="AS129" s="9"/>
      <c r="AT129" s="9"/>
      <c r="AU129" s="9"/>
      <c r="AV129" s="9"/>
    </row>
    <row r="130" spans="7:48" x14ac:dyDescent="0.3"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5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9"/>
      <c r="AP130" s="9"/>
      <c r="AQ130" s="9"/>
      <c r="AR130" s="9"/>
      <c r="AS130" s="9"/>
      <c r="AT130" s="9"/>
      <c r="AU130" s="9"/>
      <c r="AV130" s="9"/>
    </row>
    <row r="131" spans="7:48" x14ac:dyDescent="0.3"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5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9"/>
      <c r="AP131" s="9"/>
      <c r="AQ131" s="9"/>
      <c r="AR131" s="9"/>
      <c r="AS131" s="9"/>
      <c r="AT131" s="9"/>
      <c r="AU131" s="9"/>
      <c r="AV131" s="9"/>
    </row>
    <row r="132" spans="7:48" x14ac:dyDescent="0.3"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5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9"/>
      <c r="AP132" s="9"/>
      <c r="AQ132" s="9"/>
      <c r="AR132" s="9"/>
      <c r="AS132" s="9"/>
      <c r="AT132" s="9"/>
      <c r="AU132" s="9"/>
      <c r="AV132" s="9"/>
    </row>
    <row r="133" spans="7:48" x14ac:dyDescent="0.3"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5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9"/>
      <c r="AP133" s="9"/>
      <c r="AQ133" s="9"/>
      <c r="AR133" s="9"/>
      <c r="AS133" s="9"/>
      <c r="AT133" s="9"/>
      <c r="AU133" s="9"/>
      <c r="AV133" s="9"/>
    </row>
    <row r="134" spans="7:48" x14ac:dyDescent="0.3"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5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9"/>
      <c r="AP134" s="9"/>
      <c r="AQ134" s="9"/>
      <c r="AR134" s="9"/>
      <c r="AS134" s="9"/>
      <c r="AT134" s="9"/>
      <c r="AU134" s="9"/>
      <c r="AV134" s="9"/>
    </row>
    <row r="135" spans="7:48" x14ac:dyDescent="0.3"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5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9"/>
      <c r="AP135" s="9"/>
      <c r="AQ135" s="9"/>
      <c r="AR135" s="9"/>
      <c r="AS135" s="9"/>
      <c r="AT135" s="9"/>
      <c r="AU135" s="9"/>
      <c r="AV135" s="9"/>
    </row>
    <row r="136" spans="7:48" x14ac:dyDescent="0.3"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5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9"/>
      <c r="AP136" s="9"/>
      <c r="AQ136" s="9"/>
      <c r="AR136" s="9"/>
      <c r="AS136" s="9"/>
      <c r="AT136" s="9"/>
      <c r="AU136" s="9"/>
      <c r="AV136" s="9"/>
    </row>
    <row r="137" spans="7:48" x14ac:dyDescent="0.3"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5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9"/>
      <c r="AP137" s="9"/>
      <c r="AQ137" s="9"/>
      <c r="AR137" s="9"/>
      <c r="AS137" s="9"/>
      <c r="AT137" s="9"/>
      <c r="AU137" s="9"/>
      <c r="AV137" s="9"/>
    </row>
    <row r="138" spans="7:48" x14ac:dyDescent="0.3"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5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9"/>
      <c r="AP138" s="9"/>
      <c r="AQ138" s="9"/>
      <c r="AR138" s="9"/>
      <c r="AS138" s="9"/>
      <c r="AT138" s="9"/>
      <c r="AU138" s="9"/>
      <c r="AV138" s="9"/>
    </row>
    <row r="139" spans="7:48" x14ac:dyDescent="0.3"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5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9"/>
      <c r="AP139" s="9"/>
      <c r="AQ139" s="9"/>
      <c r="AR139" s="9"/>
      <c r="AS139" s="9"/>
      <c r="AT139" s="9"/>
      <c r="AU139" s="9"/>
      <c r="AV139" s="9"/>
    </row>
    <row r="140" spans="7:48" x14ac:dyDescent="0.3"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5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9"/>
      <c r="AP140" s="9"/>
      <c r="AQ140" s="9"/>
      <c r="AR140" s="9"/>
      <c r="AS140" s="9"/>
      <c r="AT140" s="9"/>
      <c r="AU140" s="9"/>
      <c r="AV140" s="9"/>
    </row>
    <row r="141" spans="7:48" x14ac:dyDescent="0.3"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5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9"/>
      <c r="AP141" s="9"/>
      <c r="AQ141" s="9"/>
      <c r="AR141" s="9"/>
      <c r="AS141" s="9"/>
      <c r="AT141" s="9"/>
      <c r="AU141" s="9"/>
      <c r="AV141" s="9"/>
    </row>
    <row r="142" spans="7:48" x14ac:dyDescent="0.3"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5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9"/>
      <c r="AP142" s="9"/>
      <c r="AQ142" s="9"/>
      <c r="AR142" s="9"/>
      <c r="AS142" s="9"/>
      <c r="AT142" s="9"/>
      <c r="AU142" s="9"/>
      <c r="AV142" s="9"/>
    </row>
    <row r="143" spans="7:48" x14ac:dyDescent="0.3"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5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9"/>
      <c r="AP143" s="9"/>
      <c r="AQ143" s="9"/>
      <c r="AR143" s="9"/>
      <c r="AS143" s="9"/>
      <c r="AT143" s="9"/>
      <c r="AU143" s="9"/>
      <c r="AV143" s="9"/>
    </row>
    <row r="144" spans="7:48" x14ac:dyDescent="0.3"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5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9"/>
      <c r="AP144" s="9"/>
      <c r="AQ144" s="9"/>
      <c r="AR144" s="9"/>
      <c r="AS144" s="9"/>
      <c r="AT144" s="9"/>
      <c r="AU144" s="9"/>
      <c r="AV144" s="9"/>
    </row>
    <row r="145" spans="7:48" x14ac:dyDescent="0.3"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5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9"/>
      <c r="AP145" s="9"/>
      <c r="AQ145" s="9"/>
      <c r="AR145" s="9"/>
      <c r="AS145" s="9"/>
      <c r="AT145" s="9"/>
      <c r="AU145" s="9"/>
      <c r="AV145" s="9"/>
    </row>
    <row r="146" spans="7:48" x14ac:dyDescent="0.3"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5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9"/>
      <c r="AP146" s="9"/>
      <c r="AQ146" s="9"/>
      <c r="AR146" s="9"/>
      <c r="AS146" s="9"/>
      <c r="AT146" s="9"/>
      <c r="AU146" s="9"/>
      <c r="AV146" s="9"/>
    </row>
    <row r="147" spans="7:48" x14ac:dyDescent="0.3"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5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9"/>
      <c r="AP147" s="9"/>
      <c r="AQ147" s="9"/>
      <c r="AR147" s="9"/>
      <c r="AS147" s="9"/>
      <c r="AT147" s="9"/>
      <c r="AU147" s="9"/>
      <c r="AV147" s="9"/>
    </row>
    <row r="148" spans="7:48" x14ac:dyDescent="0.3"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5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9"/>
      <c r="AP148" s="9"/>
      <c r="AQ148" s="9"/>
      <c r="AR148" s="9"/>
      <c r="AS148" s="9"/>
      <c r="AT148" s="9"/>
      <c r="AU148" s="9"/>
      <c r="AV148" s="9"/>
    </row>
    <row r="149" spans="7:48" x14ac:dyDescent="0.3"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5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9"/>
      <c r="AP149" s="9"/>
      <c r="AQ149" s="9"/>
      <c r="AR149" s="9"/>
      <c r="AS149" s="9"/>
      <c r="AT149" s="9"/>
      <c r="AU149" s="9"/>
      <c r="AV149" s="9"/>
    </row>
    <row r="150" spans="7:48" x14ac:dyDescent="0.3"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5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9"/>
      <c r="AP150" s="9"/>
      <c r="AQ150" s="9"/>
      <c r="AR150" s="9"/>
      <c r="AS150" s="9"/>
      <c r="AT150" s="9"/>
      <c r="AU150" s="9"/>
      <c r="AV150" s="9"/>
    </row>
    <row r="151" spans="7:48" x14ac:dyDescent="0.3"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5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9"/>
      <c r="AP151" s="9"/>
      <c r="AQ151" s="9"/>
      <c r="AR151" s="9"/>
      <c r="AS151" s="9"/>
      <c r="AT151" s="9"/>
      <c r="AU151" s="9"/>
      <c r="AV151" s="9"/>
    </row>
    <row r="152" spans="7:48" x14ac:dyDescent="0.3"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5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9"/>
      <c r="AP152" s="9"/>
      <c r="AQ152" s="9"/>
      <c r="AR152" s="9"/>
      <c r="AS152" s="9"/>
      <c r="AT152" s="9"/>
      <c r="AU152" s="9"/>
      <c r="AV152" s="9"/>
    </row>
    <row r="153" spans="7:48" x14ac:dyDescent="0.3"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5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9"/>
      <c r="AP153" s="9"/>
      <c r="AQ153" s="9"/>
      <c r="AR153" s="9"/>
      <c r="AS153" s="9"/>
      <c r="AT153" s="9"/>
      <c r="AU153" s="9"/>
      <c r="AV153" s="9"/>
    </row>
    <row r="154" spans="7:48" x14ac:dyDescent="0.3"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5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9"/>
      <c r="AP154" s="9"/>
      <c r="AQ154" s="9"/>
      <c r="AR154" s="9"/>
      <c r="AS154" s="9"/>
      <c r="AT154" s="9"/>
      <c r="AU154" s="9"/>
      <c r="AV154" s="9"/>
    </row>
    <row r="155" spans="7:48" x14ac:dyDescent="0.3"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5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9"/>
      <c r="AP155" s="9"/>
      <c r="AQ155" s="9"/>
      <c r="AR155" s="9"/>
      <c r="AS155" s="9"/>
      <c r="AT155" s="9"/>
      <c r="AU155" s="9"/>
      <c r="AV155" s="9"/>
    </row>
    <row r="156" spans="7:48" x14ac:dyDescent="0.3"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5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9"/>
      <c r="AP156" s="9"/>
      <c r="AQ156" s="9"/>
      <c r="AR156" s="9"/>
      <c r="AS156" s="9"/>
      <c r="AT156" s="9"/>
      <c r="AU156" s="9"/>
      <c r="AV156" s="9"/>
    </row>
    <row r="157" spans="7:48" x14ac:dyDescent="0.3"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5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9"/>
      <c r="AP157" s="9"/>
      <c r="AQ157" s="9"/>
      <c r="AR157" s="9"/>
      <c r="AS157" s="9"/>
      <c r="AT157" s="9"/>
      <c r="AU157" s="9"/>
      <c r="AV157" s="9"/>
    </row>
    <row r="158" spans="7:48" x14ac:dyDescent="0.3"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5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9"/>
      <c r="AP158" s="9"/>
      <c r="AQ158" s="9"/>
      <c r="AR158" s="9"/>
      <c r="AS158" s="9"/>
      <c r="AT158" s="9"/>
      <c r="AU158" s="9"/>
      <c r="AV158" s="9"/>
    </row>
    <row r="159" spans="7:48" x14ac:dyDescent="0.3"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5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9"/>
      <c r="AP159" s="9"/>
      <c r="AQ159" s="9"/>
      <c r="AR159" s="9"/>
      <c r="AS159" s="9"/>
      <c r="AT159" s="9"/>
      <c r="AU159" s="9"/>
      <c r="AV159" s="9"/>
    </row>
    <row r="160" spans="7:48" x14ac:dyDescent="0.3"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5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9"/>
      <c r="AP160" s="9"/>
      <c r="AQ160" s="9"/>
      <c r="AR160" s="9"/>
      <c r="AS160" s="9"/>
      <c r="AT160" s="9"/>
      <c r="AU160" s="9"/>
      <c r="AV160" s="9"/>
    </row>
    <row r="161" spans="7:48" x14ac:dyDescent="0.3"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5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9"/>
      <c r="AP161" s="9"/>
      <c r="AQ161" s="9"/>
      <c r="AR161" s="9"/>
      <c r="AS161" s="9"/>
      <c r="AT161" s="9"/>
      <c r="AU161" s="9"/>
      <c r="AV161" s="9"/>
    </row>
    <row r="162" spans="7:48" x14ac:dyDescent="0.3"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5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9"/>
      <c r="AP162" s="9"/>
      <c r="AQ162" s="9"/>
      <c r="AR162" s="9"/>
      <c r="AS162" s="9"/>
      <c r="AT162" s="9"/>
      <c r="AU162" s="9"/>
      <c r="AV162" s="9"/>
    </row>
    <row r="163" spans="7:48" x14ac:dyDescent="0.3"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5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9"/>
      <c r="AP163" s="9"/>
      <c r="AQ163" s="9"/>
      <c r="AR163" s="9"/>
      <c r="AS163" s="9"/>
      <c r="AT163" s="9"/>
      <c r="AU163" s="9"/>
      <c r="AV163" s="9"/>
    </row>
    <row r="164" spans="7:48" x14ac:dyDescent="0.3"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5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9"/>
      <c r="AP164" s="9"/>
      <c r="AQ164" s="9"/>
      <c r="AR164" s="9"/>
      <c r="AS164" s="9"/>
      <c r="AT164" s="9"/>
      <c r="AU164" s="9"/>
      <c r="AV164" s="9"/>
    </row>
    <row r="165" spans="7:48" x14ac:dyDescent="0.3"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5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9"/>
      <c r="AP165" s="9"/>
      <c r="AQ165" s="9"/>
      <c r="AR165" s="9"/>
      <c r="AS165" s="9"/>
      <c r="AT165" s="9"/>
      <c r="AU165" s="9"/>
      <c r="AV165" s="9"/>
    </row>
    <row r="166" spans="7:48" x14ac:dyDescent="0.3"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5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9"/>
      <c r="AP166" s="9"/>
      <c r="AQ166" s="9"/>
      <c r="AR166" s="9"/>
      <c r="AS166" s="9"/>
      <c r="AT166" s="9"/>
      <c r="AU166" s="9"/>
      <c r="AV166" s="9"/>
    </row>
    <row r="167" spans="7:48" x14ac:dyDescent="0.3"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5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9"/>
      <c r="AP167" s="9"/>
      <c r="AQ167" s="9"/>
      <c r="AR167" s="9"/>
      <c r="AS167" s="9"/>
      <c r="AT167" s="9"/>
      <c r="AU167" s="9"/>
      <c r="AV167" s="9"/>
    </row>
    <row r="168" spans="7:48" x14ac:dyDescent="0.3"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5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9"/>
      <c r="AP168" s="9"/>
      <c r="AQ168" s="9"/>
      <c r="AR168" s="9"/>
      <c r="AS168" s="9"/>
      <c r="AT168" s="9"/>
      <c r="AU168" s="9"/>
      <c r="AV168" s="9"/>
    </row>
    <row r="169" spans="7:48" x14ac:dyDescent="0.3"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5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9"/>
      <c r="AP169" s="9"/>
      <c r="AQ169" s="9"/>
      <c r="AR169" s="9"/>
      <c r="AS169" s="9"/>
      <c r="AT169" s="9"/>
      <c r="AU169" s="9"/>
      <c r="AV169" s="9"/>
    </row>
    <row r="170" spans="7:48" x14ac:dyDescent="0.3"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5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9"/>
      <c r="AP170" s="9"/>
      <c r="AQ170" s="9"/>
      <c r="AR170" s="9"/>
      <c r="AS170" s="9"/>
      <c r="AT170" s="9"/>
      <c r="AU170" s="9"/>
      <c r="AV170" s="9"/>
    </row>
    <row r="171" spans="7:48" x14ac:dyDescent="0.3"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5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9"/>
      <c r="AP171" s="9"/>
      <c r="AQ171" s="9"/>
      <c r="AR171" s="9"/>
      <c r="AS171" s="9"/>
      <c r="AT171" s="9"/>
      <c r="AU171" s="9"/>
      <c r="AV171" s="9"/>
    </row>
    <row r="172" spans="7:48" x14ac:dyDescent="0.3"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5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9"/>
      <c r="AP172" s="9"/>
      <c r="AQ172" s="9"/>
      <c r="AR172" s="9"/>
      <c r="AS172" s="9"/>
      <c r="AT172" s="9"/>
      <c r="AU172" s="9"/>
      <c r="AV172" s="9"/>
    </row>
    <row r="173" spans="7:48" x14ac:dyDescent="0.3"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7:48" x14ac:dyDescent="0.3"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7:48" x14ac:dyDescent="0.3"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7:48" x14ac:dyDescent="0.3"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23:40" x14ac:dyDescent="0.3"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23:40" x14ac:dyDescent="0.3"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23:40" x14ac:dyDescent="0.3"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23:40" x14ac:dyDescent="0.3"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23:40" x14ac:dyDescent="0.3"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23:40" x14ac:dyDescent="0.3"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23:40" x14ac:dyDescent="0.3"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23:40" x14ac:dyDescent="0.3"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23:40" x14ac:dyDescent="0.3"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23:40" x14ac:dyDescent="0.3"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23:40" x14ac:dyDescent="0.3"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23:40" x14ac:dyDescent="0.3"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23:40" x14ac:dyDescent="0.3"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23:40" x14ac:dyDescent="0.3"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23:40" x14ac:dyDescent="0.3"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23:40" x14ac:dyDescent="0.3"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23:40" x14ac:dyDescent="0.3"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23:40" x14ac:dyDescent="0.3"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23:40" x14ac:dyDescent="0.3"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23:40" x14ac:dyDescent="0.3"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23:40" x14ac:dyDescent="0.3"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23:40" x14ac:dyDescent="0.3"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23:40" x14ac:dyDescent="0.3"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23:40" x14ac:dyDescent="0.3"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23:40" x14ac:dyDescent="0.3"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23:40" x14ac:dyDescent="0.3"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23:40" x14ac:dyDescent="0.3"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23:40" x14ac:dyDescent="0.3"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23:40" x14ac:dyDescent="0.3"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23:40" x14ac:dyDescent="0.3"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23:40" x14ac:dyDescent="0.3"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23:40" x14ac:dyDescent="0.3"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23:40" x14ac:dyDescent="0.3"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23:40" x14ac:dyDescent="0.3"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23:40" x14ac:dyDescent="0.3"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23:40" x14ac:dyDescent="0.3"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23:40" x14ac:dyDescent="0.3"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23:40" x14ac:dyDescent="0.3"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23:40" x14ac:dyDescent="0.3"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23:40" x14ac:dyDescent="0.3"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23:40" x14ac:dyDescent="0.3"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23:40" x14ac:dyDescent="0.3"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23:40" x14ac:dyDescent="0.3"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23:40" x14ac:dyDescent="0.3"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23:40" x14ac:dyDescent="0.3"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23:40" x14ac:dyDescent="0.3"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23:40" x14ac:dyDescent="0.3"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23:40" x14ac:dyDescent="0.3"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23:40" x14ac:dyDescent="0.3"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23:40" x14ac:dyDescent="0.3"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23:40" x14ac:dyDescent="0.3"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23:40" x14ac:dyDescent="0.3"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23:40" x14ac:dyDescent="0.3"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23:40" x14ac:dyDescent="0.3"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23:40" x14ac:dyDescent="0.3"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23:40" x14ac:dyDescent="0.3"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23:40" x14ac:dyDescent="0.3"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23:40" x14ac:dyDescent="0.3"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23:40" x14ac:dyDescent="0.3"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23:40" x14ac:dyDescent="0.3"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23:40" x14ac:dyDescent="0.3"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23:40" x14ac:dyDescent="0.3"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23:40" x14ac:dyDescent="0.3"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23:40" x14ac:dyDescent="0.3"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23:40" x14ac:dyDescent="0.3"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23:40" x14ac:dyDescent="0.3"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23:40" x14ac:dyDescent="0.3"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23:40" x14ac:dyDescent="0.3"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23:40" x14ac:dyDescent="0.3"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23:40" x14ac:dyDescent="0.3"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23:40" x14ac:dyDescent="0.3"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23:40" x14ac:dyDescent="0.3"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23:40" x14ac:dyDescent="0.3"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23:40" x14ac:dyDescent="0.3"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23:40" x14ac:dyDescent="0.3"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23:40" x14ac:dyDescent="0.3"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23:40" x14ac:dyDescent="0.3"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23:40" x14ac:dyDescent="0.3"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9C716C-3D53-404B-8998-C3233413ED90}"/>
</file>

<file path=customXml/itemProps2.xml><?xml version="1.0" encoding="utf-8"?>
<ds:datastoreItem xmlns:ds="http://schemas.openxmlformats.org/officeDocument/2006/customXml" ds:itemID="{D33224C5-3A09-44BA-BFED-3F510BAA222B}"/>
</file>

<file path=customXml/itemProps3.xml><?xml version="1.0" encoding="utf-8"?>
<ds:datastoreItem xmlns:ds="http://schemas.openxmlformats.org/officeDocument/2006/customXml" ds:itemID="{2C50DC51-B60B-43F0-842A-F21D36B00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5</vt:lpstr>
      <vt:lpstr>Question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2023-08-18T17:08:42Z</dcterms:created>
  <dcterms:modified xsi:type="dcterms:W3CDTF">2025-07-17T16:23:49Z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8a61ff1b-bdde-47b0-83ea-21bd281745d3_Enabled">
    <vt:lpwstr>true</vt:lpwstr>
  </property>
  <property fmtid="{D5CDD505-2E9C-101B-9397-08002B2CF9AE}" pid="10" name="MSIP_Label_8a61ff1b-bdde-47b0-83ea-21bd281745d3_SetDate">
    <vt:lpwstr>2025-02-12T16:45:03Z</vt:lpwstr>
  </property>
  <property fmtid="{D5CDD505-2E9C-101B-9397-08002B2CF9AE}" pid="11" name="MSIP_Label_8a61ff1b-bdde-47b0-83ea-21bd281745d3_Method">
    <vt:lpwstr>Standard</vt:lpwstr>
  </property>
  <property fmtid="{D5CDD505-2E9C-101B-9397-08002B2CF9AE}" pid="12" name="MSIP_Label_8a61ff1b-bdde-47b0-83ea-21bd281745d3_Name">
    <vt:lpwstr>8a61ff1b-bdde-47b0-83ea-21bd281745d3</vt:lpwstr>
  </property>
  <property fmtid="{D5CDD505-2E9C-101B-9397-08002B2CF9AE}" pid="13" name="MSIP_Label_8a61ff1b-bdde-47b0-83ea-21bd281745d3_SiteId">
    <vt:lpwstr>a530807a-40d9-47ea-ad58-8e093f2f9f49</vt:lpwstr>
  </property>
  <property fmtid="{D5CDD505-2E9C-101B-9397-08002B2CF9AE}" pid="14" name="MSIP_Label_8a61ff1b-bdde-47b0-83ea-21bd281745d3_ActionId">
    <vt:lpwstr>f9342329-bb4c-4a4c-ad26-bfe1b1b2bf7d</vt:lpwstr>
  </property>
  <property fmtid="{D5CDD505-2E9C-101B-9397-08002B2CF9AE}" pid="15" name="MSIP_Label_8a61ff1b-bdde-47b0-83ea-21bd281745d3_ContentBits">
    <vt:lpwstr>0</vt:lpwstr>
  </property>
  <property fmtid="{D5CDD505-2E9C-101B-9397-08002B2CF9AE}" pid="16" name="MSIP_Label_d347b247-e90e-43a3-9d7b-004f14ae6873_Enabled">
    <vt:lpwstr>true</vt:lpwstr>
  </property>
  <property fmtid="{D5CDD505-2E9C-101B-9397-08002B2CF9AE}" pid="17" name="MSIP_Label_d347b247-e90e-43a3-9d7b-004f14ae6873_SetDate">
    <vt:lpwstr>2025-06-06T15:30:40Z</vt:lpwstr>
  </property>
  <property fmtid="{D5CDD505-2E9C-101B-9397-08002B2CF9AE}" pid="18" name="MSIP_Label_d347b247-e90e-43a3-9d7b-004f14ae6873_Method">
    <vt:lpwstr>Standard</vt:lpwstr>
  </property>
  <property fmtid="{D5CDD505-2E9C-101B-9397-08002B2CF9AE}" pid="19" name="MSIP_Label_d347b247-e90e-43a3-9d7b-004f14ae6873_Name">
    <vt:lpwstr>d347b247-e90e-43a3-9d7b-004f14ae6873</vt:lpwstr>
  </property>
  <property fmtid="{D5CDD505-2E9C-101B-9397-08002B2CF9AE}" pid="20" name="MSIP_Label_d347b247-e90e-43a3-9d7b-004f14ae6873_SiteId">
    <vt:lpwstr>76e3921f-489b-4b7e-9547-9ea297add9b5</vt:lpwstr>
  </property>
  <property fmtid="{D5CDD505-2E9C-101B-9397-08002B2CF9AE}" pid="21" name="MSIP_Label_d347b247-e90e-43a3-9d7b-004f14ae6873_ActionId">
    <vt:lpwstr>d441bf3e-af29-42ed-bc06-5d8b098115a1</vt:lpwstr>
  </property>
  <property fmtid="{D5CDD505-2E9C-101B-9397-08002B2CF9AE}" pid="22" name="MSIP_Label_d347b247-e90e-43a3-9d7b-004f14ae6873_ContentBits">
    <vt:lpwstr>0</vt:lpwstr>
  </property>
  <property fmtid="{D5CDD505-2E9C-101B-9397-08002B2CF9AE}" pid="23" name="MSIP_Label_d347b247-e90e-43a3-9d7b-004f14ae6873_Tag">
    <vt:lpwstr>10, 3, 0, 1</vt:lpwstr>
  </property>
  <property fmtid="{D5CDD505-2E9C-101B-9397-08002B2CF9AE}" pid="24" name="MSIP_Label_9043f10a-881e-4653-a55e-02ca2cc829dc_Enabled">
    <vt:lpwstr>true</vt:lpwstr>
  </property>
  <property fmtid="{D5CDD505-2E9C-101B-9397-08002B2CF9AE}" pid="25" name="MSIP_Label_9043f10a-881e-4653-a55e-02ca2cc829dc_SetDate">
    <vt:lpwstr>2025-06-06T20:08:04Z</vt:lpwstr>
  </property>
  <property fmtid="{D5CDD505-2E9C-101B-9397-08002B2CF9AE}" pid="26" name="MSIP_Label_9043f10a-881e-4653-a55e-02ca2cc829dc_Method">
    <vt:lpwstr>Standard</vt:lpwstr>
  </property>
  <property fmtid="{D5CDD505-2E9C-101B-9397-08002B2CF9AE}" pid="27" name="MSIP_Label_9043f10a-881e-4653-a55e-02ca2cc829dc_Name">
    <vt:lpwstr>ADC_class_200</vt:lpwstr>
  </property>
  <property fmtid="{D5CDD505-2E9C-101B-9397-08002B2CF9AE}" pid="28" name="MSIP_Label_9043f10a-881e-4653-a55e-02ca2cc829dc_SiteId">
    <vt:lpwstr>94cfddbc-0627-494a-ad7a-29aea3aea832</vt:lpwstr>
  </property>
  <property fmtid="{D5CDD505-2E9C-101B-9397-08002B2CF9AE}" pid="29" name="MSIP_Label_9043f10a-881e-4653-a55e-02ca2cc829dc_ActionId">
    <vt:lpwstr>7e8a2b6b-fd9d-4ca4-801a-bfe9f556a556</vt:lpwstr>
  </property>
  <property fmtid="{D5CDD505-2E9C-101B-9397-08002B2CF9AE}" pid="30" name="MSIP_Label_9043f10a-881e-4653-a55e-02ca2cc829dc_ContentBits">
    <vt:lpwstr>0</vt:lpwstr>
  </property>
  <property fmtid="{D5CDD505-2E9C-101B-9397-08002B2CF9AE}" pid="31" name="MSIP_Label_9043f10a-881e-4653-a55e-02ca2cc829dc_Tag">
    <vt:lpwstr>10, 3, 0, 1</vt:lpwstr>
  </property>
  <property fmtid="{D5CDD505-2E9C-101B-9397-08002B2CF9AE}" pid="32" name="ContentTypeId">
    <vt:lpwstr>0x010100A13D16CE4023BB4BB4110DFC2802C897</vt:lpwstr>
  </property>
</Properties>
</file>