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D:\ASTAM\"/>
    </mc:Choice>
  </mc:AlternateContent>
  <xr:revisionPtr revIDLastSave="0" documentId="13_ncr:1_{1923A8A3-7F60-4344-B056-D5DB743578A7}" xr6:coauthVersionLast="47" xr6:coauthVersionMax="47" xr10:uidLastSave="{00000000-0000-0000-0000-000000000000}"/>
  <bookViews>
    <workbookView xWindow="-120" yWindow="-120" windowWidth="20730" windowHeight="11040" xr2:uid="{0D3AE621-9E89-4DB6-9AB8-98486576AC3F}"/>
  </bookViews>
  <sheets>
    <sheet name="Question 1" sheetId="1" r:id="rId1"/>
  </sheets>
  <definedNames>
    <definedName name="CanID">'Question 1'!$C$10</definedName>
    <definedName name="First_a">'Question 1'!#REF!</definedName>
    <definedName name="First_b">'Question 1'!#REF!</definedName>
    <definedName name="First_c">'Question 1'!#REF!</definedName>
    <definedName name="First_total">'Question 1'!#REF!</definedName>
    <definedName name="lambda">'Question 1'!$O$11</definedName>
    <definedName name="n_">'Question 1'!$O$33</definedName>
    <definedName name="Second_a">'Question 1'!#REF!</definedName>
    <definedName name="Second_b">'Question 1'!#REF!</definedName>
    <definedName name="Second_c">'Question 1'!#REF!</definedName>
    <definedName name="Second_total">'Question 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8" i="1" l="1"/>
  <c r="T39" i="1"/>
  <c r="T37" i="1"/>
  <c r="C56" i="1"/>
  <c r="P38" i="1"/>
  <c r="P39" i="1"/>
  <c r="P40" i="1"/>
  <c r="P41" i="1"/>
  <c r="P42" i="1"/>
  <c r="P43" i="1"/>
  <c r="Q43" i="1" s="1"/>
  <c r="P44" i="1"/>
  <c r="P45" i="1"/>
  <c r="Q45" i="1" s="1"/>
  <c r="P46" i="1"/>
  <c r="P47" i="1"/>
  <c r="P48" i="1"/>
  <c r="P49" i="1"/>
  <c r="P50" i="1"/>
  <c r="P51" i="1"/>
  <c r="P52" i="1"/>
  <c r="P53" i="1"/>
  <c r="Q53" i="1" s="1"/>
  <c r="P54" i="1"/>
  <c r="P55" i="1"/>
  <c r="P56" i="1"/>
  <c r="P57" i="1"/>
  <c r="P58" i="1"/>
  <c r="P59" i="1"/>
  <c r="Q59" i="1" s="1"/>
  <c r="P60" i="1"/>
  <c r="P61" i="1"/>
  <c r="Q61" i="1" s="1"/>
  <c r="P62" i="1"/>
  <c r="P63" i="1"/>
  <c r="P64" i="1"/>
  <c r="P65" i="1"/>
  <c r="P66" i="1"/>
  <c r="P37" i="1"/>
  <c r="Q37" i="1" s="1"/>
  <c r="N54" i="1"/>
  <c r="Q54" i="1" s="1"/>
  <c r="O54" i="1"/>
  <c r="R54" i="1" s="1"/>
  <c r="N55" i="1"/>
  <c r="O55" i="1"/>
  <c r="R55" i="1" s="1"/>
  <c r="N56" i="1"/>
  <c r="Q56" i="1" s="1"/>
  <c r="O56" i="1"/>
  <c r="N57" i="1"/>
  <c r="Q57" i="1" s="1"/>
  <c r="O57" i="1"/>
  <c r="N58" i="1"/>
  <c r="Q58" i="1" s="1"/>
  <c r="O58" i="1"/>
  <c r="N59" i="1"/>
  <c r="O59" i="1"/>
  <c r="R59" i="1" s="1"/>
  <c r="N60" i="1"/>
  <c r="Q60" i="1" s="1"/>
  <c r="O60" i="1"/>
  <c r="N61" i="1"/>
  <c r="O61" i="1"/>
  <c r="N62" i="1"/>
  <c r="Q62" i="1" s="1"/>
  <c r="O62" i="1"/>
  <c r="R62" i="1" s="1"/>
  <c r="N63" i="1"/>
  <c r="O63" i="1"/>
  <c r="R63" i="1" s="1"/>
  <c r="N64" i="1"/>
  <c r="Q64" i="1" s="1"/>
  <c r="O64" i="1"/>
  <c r="N65" i="1"/>
  <c r="Q65" i="1" s="1"/>
  <c r="O65" i="1"/>
  <c r="R65" i="1" s="1"/>
  <c r="N66" i="1"/>
  <c r="Q66" i="1" s="1"/>
  <c r="O66" i="1"/>
  <c r="N38" i="1"/>
  <c r="Q38" i="1" s="1"/>
  <c r="O38" i="1"/>
  <c r="R38" i="1" s="1"/>
  <c r="N39" i="1"/>
  <c r="Q39" i="1" s="1"/>
  <c r="O39" i="1"/>
  <c r="N40" i="1"/>
  <c r="O40" i="1"/>
  <c r="N41" i="1"/>
  <c r="Q41" i="1" s="1"/>
  <c r="O41" i="1"/>
  <c r="R41" i="1" s="1"/>
  <c r="N42" i="1"/>
  <c r="Q42" i="1" s="1"/>
  <c r="O42" i="1"/>
  <c r="N43" i="1"/>
  <c r="O43" i="1"/>
  <c r="N44" i="1"/>
  <c r="O44" i="1"/>
  <c r="N45" i="1"/>
  <c r="O45" i="1"/>
  <c r="R45" i="1" s="1"/>
  <c r="N46" i="1"/>
  <c r="Q46" i="1" s="1"/>
  <c r="O46" i="1"/>
  <c r="R46" i="1" s="1"/>
  <c r="N47" i="1"/>
  <c r="Q47" i="1" s="1"/>
  <c r="O47" i="1"/>
  <c r="N48" i="1"/>
  <c r="O48" i="1"/>
  <c r="N49" i="1"/>
  <c r="Q49" i="1" s="1"/>
  <c r="O49" i="1"/>
  <c r="R49" i="1" s="1"/>
  <c r="N50" i="1"/>
  <c r="Q50" i="1" s="1"/>
  <c r="O50" i="1"/>
  <c r="N51" i="1"/>
  <c r="Q51" i="1" s="1"/>
  <c r="O51" i="1"/>
  <c r="N52" i="1"/>
  <c r="O52" i="1"/>
  <c r="N53" i="1"/>
  <c r="O53" i="1"/>
  <c r="R53" i="1" s="1"/>
  <c r="O37" i="1"/>
  <c r="R37" i="1" s="1"/>
  <c r="N37" i="1"/>
  <c r="N16" i="1"/>
  <c r="O16" i="1" s="1"/>
  <c r="N17" i="1"/>
  <c r="O17" i="1" s="1"/>
  <c r="N15" i="1"/>
  <c r="O15" i="1" s="1"/>
  <c r="Q63" i="1" l="1"/>
  <c r="Q55" i="1"/>
  <c r="R61" i="1"/>
  <c r="Q52" i="1"/>
  <c r="Q48" i="1"/>
  <c r="Q44" i="1"/>
  <c r="Q40" i="1"/>
  <c r="R39" i="1"/>
  <c r="R52" i="1"/>
  <c r="R60" i="1"/>
  <c r="R51" i="1"/>
  <c r="R43" i="1"/>
  <c r="R48" i="1"/>
  <c r="R33" i="1" a="1"/>
  <c r="R33" i="1" s="1"/>
  <c r="R47" i="1"/>
  <c r="C45" i="1" a="1"/>
  <c r="C45" i="1" s="1"/>
  <c r="R40" i="1"/>
  <c r="R50" i="1"/>
  <c r="R56" i="1"/>
  <c r="C59" i="1"/>
  <c r="R42" i="1"/>
  <c r="R66" i="1"/>
  <c r="R58" i="1"/>
  <c r="R44" i="1"/>
  <c r="C62" i="1"/>
  <c r="F66" i="1" s="1"/>
  <c r="R64" i="1"/>
  <c r="R57" i="1"/>
  <c r="P16" i="1"/>
  <c r="P15" i="1"/>
  <c r="N18" i="1"/>
  <c r="O18" i="1" s="1"/>
  <c r="P17" i="1"/>
  <c r="E45" i="1" l="1"/>
  <c r="C66" i="1"/>
  <c r="N19" i="1"/>
  <c r="O19" i="1" s="1"/>
  <c r="P18" i="1"/>
  <c r="C22" i="1" s="1"/>
  <c r="C2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<sst xmlns="http://schemas.openxmlformats.org/spreadsheetml/2006/main" count="87" uniqueCount="73">
  <si>
    <t>Number of Policies</t>
  </si>
  <si>
    <t>3+</t>
  </si>
  <si>
    <t>Table 1</t>
  </si>
  <si>
    <t>(a)</t>
  </si>
  <si>
    <t>(i)</t>
  </si>
  <si>
    <t>(ii)</t>
  </si>
  <si>
    <t>(iii)</t>
  </si>
  <si>
    <t>(iv)</t>
  </si>
  <si>
    <t>Total</t>
  </si>
  <si>
    <t>Table 2</t>
  </si>
  <si>
    <t>i</t>
  </si>
  <si>
    <t>(b)</t>
  </si>
  <si>
    <t>(c)</t>
  </si>
  <si>
    <t>Calculate the MLE of the probability that an individual claim is greater than 10,000.</t>
  </si>
  <si>
    <t>Show your work in the columns to the right of Table 2.</t>
  </si>
  <si>
    <t>State with reasons the conclusion of the Kolmogorov-Smirnov test.</t>
  </si>
  <si>
    <t xml:space="preserve"> Candidate ID:</t>
  </si>
  <si>
    <t>The company wants to test the following hypothesis using the Kolmogov-Smirnov Test:</t>
  </si>
  <si>
    <t>Number of Claims</t>
  </si>
  <si>
    <t xml:space="preserve">   H0:  The data are from a Poisson Distribution</t>
  </si>
  <si>
    <t xml:space="preserve">   H1:  The data are not from a Poisson Distribution</t>
  </si>
  <si>
    <t>State the degrees of freedom for this test.</t>
  </si>
  <si>
    <t>You want to test the following hypothesis using the Chi-squared test:</t>
  </si>
  <si>
    <t>State with reasons the conclusion of the Chi-squared test.</t>
  </si>
  <si>
    <t xml:space="preserve">(iv) </t>
  </si>
  <si>
    <t>NOTE TO CANDIDATES:</t>
  </si>
  <si>
    <r>
      <t xml:space="preserve">This tab </t>
    </r>
    <r>
      <rPr>
        <b/>
        <sz val="14"/>
        <color theme="1"/>
        <rFont val="Times New Roman"/>
        <family val="1"/>
      </rPr>
      <t>will</t>
    </r>
    <r>
      <rPr>
        <sz val="14"/>
        <color theme="1"/>
        <rFont val="Times New Roman"/>
        <family val="1"/>
      </rPr>
      <t xml:space="preserve"> be graded.</t>
    </r>
  </si>
  <si>
    <r>
      <t>Responses to this question in the written answer booklet</t>
    </r>
    <r>
      <rPr>
        <b/>
        <sz val="14"/>
        <color theme="1"/>
        <rFont val="Times New Roman"/>
        <family val="1"/>
      </rPr>
      <t xml:space="preserve"> will not</t>
    </r>
    <r>
      <rPr>
        <sz val="14"/>
        <color theme="1"/>
        <rFont val="Times New Roman"/>
        <family val="1"/>
      </rPr>
      <t xml:space="preserve"> be graded.</t>
    </r>
  </si>
  <si>
    <t xml:space="preserve">This tab is to be used for answering question 1. </t>
  </si>
  <si>
    <t>This question has parts (a), (b), and (c).</t>
  </si>
  <si>
    <r>
      <t>Question 1 (</t>
    </r>
    <r>
      <rPr>
        <b/>
        <i/>
        <sz val="14"/>
        <color theme="1"/>
        <rFont val="Times New Roman"/>
        <family val="1"/>
      </rPr>
      <t>10 points</t>
    </r>
    <r>
      <rPr>
        <b/>
        <sz val="14"/>
        <color theme="1"/>
        <rFont val="Times New Roman"/>
        <family val="1"/>
      </rPr>
      <t>)</t>
    </r>
  </si>
  <si>
    <r>
      <t>Determine the</t>
    </r>
    <r>
      <rPr>
        <i/>
        <sz val="14"/>
        <color theme="1"/>
        <rFont val="Times New Roman"/>
        <family val="1"/>
      </rPr>
      <t xml:space="preserve"> p</t>
    </r>
    <r>
      <rPr>
        <sz val="14"/>
        <color theme="1"/>
        <rFont val="Times New Roman"/>
        <family val="1"/>
      </rPr>
      <t>-value for this test.</t>
    </r>
  </si>
  <si>
    <r>
      <t>x</t>
    </r>
    <r>
      <rPr>
        <i/>
        <vertAlign val="subscript"/>
        <sz val="14"/>
        <color theme="1"/>
        <rFont val="Times New Roman"/>
        <family val="1"/>
      </rPr>
      <t>i</t>
    </r>
  </si>
  <si>
    <t xml:space="preserve">   H0:  The data is from an exponential distribution with θ=25,000.</t>
  </si>
  <si>
    <t xml:space="preserve">   H1:  The data is not from an exponential distribution with θ=25,000.</t>
  </si>
  <si>
    <t>Calculate    .</t>
  </si>
  <si>
    <t>Determine the standard deviation of    .</t>
  </si>
  <si>
    <t>Answer:</t>
  </si>
  <si>
    <t>Using the delta method, calculate the approximate standard deviation of the probability that an individual claim is greater than 10,000.</t>
  </si>
  <si>
    <t>An insurance company has 10,000 policies in force during 2024. The information on the number of claims is given in Table 1. You actually have the exact data on claim frequency for policies with 3 or more claims, but for the purposes of the Chi-squared test they are grouped. Based on the more detailed information, you know that the average number of claims per policy is 1.48.</t>
  </si>
  <si>
    <t>Calculate the Chi-squared test statistic. Show your work in the columns to the right of Table 1.</t>
  </si>
  <si>
    <t xml:space="preserve">Calculate the Kolmogov-Smirnov test statistic. </t>
  </si>
  <si>
    <t>Do not insert rows or columns.</t>
  </si>
  <si>
    <t>You may utilize the columns to the right of the tables for your calculations.</t>
  </si>
  <si>
    <t>lambda</t>
  </si>
  <si>
    <t>Prob</t>
  </si>
  <si>
    <t>Exp</t>
  </si>
  <si>
    <t>Chi-sq</t>
  </si>
  <si>
    <t>2</t>
  </si>
  <si>
    <t>As the p-value is very small, (less than 1%) we reject H0. That is, the data is not consistent with a Poisson distribution</t>
  </si>
  <si>
    <t>Theta</t>
  </si>
  <si>
    <t>F_n(x-)</t>
  </si>
  <si>
    <t>n</t>
  </si>
  <si>
    <t>F_n(x+)</t>
  </si>
  <si>
    <t>F*(x)</t>
  </si>
  <si>
    <t>|F*-F-|</t>
  </si>
  <si>
    <t>|F*-F+|</t>
  </si>
  <si>
    <t>|g'(theta)|</t>
  </si>
  <si>
    <t>or</t>
  </si>
  <si>
    <t>Note:</t>
  </si>
  <si>
    <t>Critical values</t>
  </si>
  <si>
    <t>The test statistic is smaller than the 10% critical value (0.223), so the p-value is &gt; 10%, and so we do not reject H0.  According to this test, the data are consistent with the exponential (25,000) distribution.</t>
  </si>
  <si>
    <t>Critical value formulas are in the formula sheet.</t>
  </si>
  <si>
    <t xml:space="preserve">Part (iv) explanation: </t>
  </si>
  <si>
    <t xml:space="preserve">The company wants to model the claim severity. The sample of claims used to analyze the </t>
  </si>
  <si>
    <t>distribution is given in Table 2.</t>
  </si>
  <si>
    <t xml:space="preserve">You are given that the maximum likelihood estimate (MLE) of θ for the exponential distribution is </t>
  </si>
  <si>
    <t>the mean of the sample. That is        .</t>
  </si>
  <si>
    <t>Examiners' Comments:</t>
  </si>
  <si>
    <t>Part a:  Most candidates did well on this part. The most common mistakes were to use an incorrect number of degrees of freedom, or not providing a clear conclusion in part (iv).</t>
  </si>
  <si>
    <t>Part b:  Many candidates got full points on this part. Several candidates did not calculate the critical values using the information given in the formula sheet, so were unable to make a conclusion.</t>
  </si>
  <si>
    <t>Part c:  Several candidates struggled with this part. Many candidates incorrectly used the 25,000 for theta-hat in their later calculations instead of the theta-hat calculated in part (c)(i). Most candidates had difficulty with the delta method calculation.</t>
  </si>
  <si>
    <t>Please note that only information provided in the spreadsheet was graded.  Any information in the examination booklet was not graded.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</si>
</sst>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
    <numFmt numFmtId="165" formatCode="0.00000"/>
    <numFmt numFmtId="166" formatCode="0.0000"/>
    <numFmt numFmtId="167" formatCode="0.000000"/>
    <numFmt numFmtId="168" formatCode="_(* #,##0.0_);_(* \(#,##0.0\);_(* &quot;-&quot;??_);_(@_)"/>
    <numFmt numFmtId="169" formatCode="0.000E+00"/>
  </numFmts>
  <fonts count="9" x14ac:knownFonts="1">
    <font>
      <sz val="11"/>
      <color theme="1"/>
      <name val="Aptos Narrow"/>
      <family val="2"/>
      <scheme val="minor"/>
    </font>
    <font>
      <sz val="11"/>
      <color theme="1"/>
      <name val="Aptos Narrow"/>
      <family val="2"/>
      <scheme val="minor"/>
    </font>
    <font>
      <b/>
      <sz val="14"/>
      <color theme="1"/>
      <name val="Times New Roman"/>
      <family val="1"/>
    </font>
    <font>
      <sz val="14"/>
      <color theme="1"/>
      <name val="Times New Roman"/>
      <family val="1"/>
    </font>
    <font>
      <b/>
      <i/>
      <sz val="14"/>
      <color theme="1"/>
      <name val="Times New Roman"/>
      <family val="1"/>
    </font>
    <font>
      <i/>
      <sz val="14"/>
      <color theme="1"/>
      <name val="Times New Roman"/>
      <family val="1"/>
    </font>
    <font>
      <i/>
      <vertAlign val="subscript"/>
      <sz val="14"/>
      <color theme="1"/>
      <name val="Times New Roman"/>
      <family val="1"/>
    </font>
    <font>
      <sz val="14"/>
      <color theme="1"/>
      <name val="Aptos Narrow"/>
      <family val="2"/>
      <scheme val="minor"/>
    </font>
    <font>
      <sz val="13.5"/>
      <color rgb="FF000000"/>
      <name val="Times New Roman"/>
      <family val="1"/>
    </font>
  </fonts>
  <fills count="5">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theme="6" tint="0.59999389629810485"/>
        <bgColor indexed="64"/>
      </patternFill>
    </fill>
  </fills>
  <borders count="21">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92">
    <xf numFmtId="0" fontId="0" fillId="0" borderId="0" xfId="0"/>
    <xf numFmtId="0" fontId="2" fillId="2" borderId="0" xfId="0" applyFont="1" applyFill="1" applyAlignment="1">
      <alignment horizontal="left"/>
    </xf>
    <xf numFmtId="0" fontId="3" fillId="2" borderId="0" xfId="0" applyFont="1" applyFill="1" applyAlignment="1">
      <alignment vertical="center"/>
    </xf>
    <xf numFmtId="0" fontId="3" fillId="2" borderId="0" xfId="0" applyFont="1" applyFill="1" applyAlignment="1">
      <alignment horizontal="left"/>
    </xf>
    <xf numFmtId="0" fontId="3" fillId="0" borderId="0" xfId="0" applyFont="1"/>
    <xf numFmtId="0" fontId="2" fillId="2" borderId="0" xfId="0" applyFont="1" applyFill="1"/>
    <xf numFmtId="0" fontId="3" fillId="2" borderId="0" xfId="0" applyFont="1" applyFill="1"/>
    <xf numFmtId="0" fontId="3" fillId="2" borderId="0" xfId="0" applyFont="1" applyFill="1" applyAlignment="1">
      <alignment horizontal="right"/>
    </xf>
    <xf numFmtId="0" fontId="3" fillId="2" borderId="0" xfId="0" applyFont="1" applyFill="1" applyAlignment="1">
      <alignment horizontal="center"/>
    </xf>
    <xf numFmtId="164" fontId="2" fillId="0" borderId="0" xfId="0" applyNumberFormat="1" applyFont="1"/>
    <xf numFmtId="49" fontId="2" fillId="0" borderId="0" xfId="0" applyNumberFormat="1" applyFont="1" applyAlignment="1">
      <alignment vertical="top" wrapText="1"/>
    </xf>
    <xf numFmtId="0" fontId="3" fillId="0" borderId="0" xfId="0" applyFont="1" applyAlignment="1">
      <alignment wrapText="1"/>
    </xf>
    <xf numFmtId="0" fontId="3" fillId="2" borderId="12" xfId="0" applyFont="1" applyFill="1" applyBorder="1" applyAlignment="1">
      <alignment horizontal="center" wrapText="1"/>
    </xf>
    <xf numFmtId="0" fontId="3" fillId="2" borderId="11" xfId="0" applyFont="1" applyFill="1" applyBorder="1" applyAlignment="1">
      <alignment horizont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3" fillId="2" borderId="12" xfId="0" applyFont="1" applyFill="1" applyBorder="1" applyAlignment="1">
      <alignment horizontal="center"/>
    </xf>
    <xf numFmtId="0" fontId="5" fillId="2" borderId="9" xfId="0" applyFont="1" applyFill="1" applyBorder="1" applyAlignment="1">
      <alignment horizontal="center"/>
    </xf>
    <xf numFmtId="0" fontId="5" fillId="2" borderId="10" xfId="0" applyFont="1" applyFill="1" applyBorder="1" applyAlignment="1">
      <alignment horizontal="center"/>
    </xf>
    <xf numFmtId="0" fontId="3" fillId="0" borderId="0" xfId="0" applyFont="1" applyAlignment="1">
      <alignment horizontal="right"/>
    </xf>
    <xf numFmtId="0" fontId="3" fillId="2" borderId="0" xfId="0" applyFont="1" applyFill="1" applyAlignment="1">
      <alignment vertical="top" wrapText="1"/>
    </xf>
    <xf numFmtId="165" fontId="3" fillId="0" borderId="0" xfId="0" applyNumberFormat="1" applyFont="1"/>
    <xf numFmtId="2" fontId="3" fillId="0" borderId="0" xfId="0" applyNumberFormat="1" applyFont="1"/>
    <xf numFmtId="0" fontId="7" fillId="0" borderId="0" xfId="0" applyFont="1"/>
    <xf numFmtId="167" fontId="0" fillId="0" borderId="0" xfId="0" applyNumberFormat="1"/>
    <xf numFmtId="165" fontId="0" fillId="0" borderId="0" xfId="0" applyNumberFormat="1"/>
    <xf numFmtId="0" fontId="2" fillId="0" borderId="8" xfId="0" applyFont="1" applyBorder="1" applyAlignment="1">
      <alignment horizontal="center"/>
    </xf>
    <xf numFmtId="0" fontId="3" fillId="3" borderId="0" xfId="0" applyFont="1" applyFill="1"/>
    <xf numFmtId="0" fontId="3" fillId="3" borderId="8" xfId="0" applyFont="1" applyFill="1" applyBorder="1"/>
    <xf numFmtId="0" fontId="0" fillId="3" borderId="8" xfId="0" applyFill="1" applyBorder="1"/>
    <xf numFmtId="9" fontId="3" fillId="3" borderId="8" xfId="0" applyNumberFormat="1" applyFont="1" applyFill="1" applyBorder="1"/>
    <xf numFmtId="0" fontId="3" fillId="2" borderId="0" xfId="0" applyFont="1" applyFill="1" applyAlignment="1">
      <alignment horizontal="left" vertical="top" wrapText="1"/>
    </xf>
    <xf numFmtId="0" fontId="3" fillId="0" borderId="0" xfId="0" applyFont="1" applyAlignment="1">
      <alignment vertical="center"/>
    </xf>
    <xf numFmtId="0" fontId="3" fillId="0" borderId="0" xfId="0" applyFont="1" applyAlignment="1">
      <alignment horizontal="left" vertical="top" wrapText="1"/>
    </xf>
    <xf numFmtId="2" fontId="2" fillId="3" borderId="1" xfId="0" applyNumberFormat="1" applyFont="1" applyFill="1" applyBorder="1"/>
    <xf numFmtId="49" fontId="2" fillId="3" borderId="1" xfId="0" applyNumberFormat="1" applyFont="1" applyFill="1" applyBorder="1" applyAlignment="1">
      <alignment horizontal="right" vertical="top" wrapText="1"/>
    </xf>
    <xf numFmtId="166" fontId="2" fillId="3" borderId="1" xfId="0" applyNumberFormat="1" applyFont="1" applyFill="1" applyBorder="1"/>
    <xf numFmtId="0" fontId="3" fillId="0" borderId="9" xfId="0" applyFont="1" applyBorder="1"/>
    <xf numFmtId="0" fontId="3" fillId="0" borderId="17" xfId="0" applyFont="1" applyBorder="1"/>
    <xf numFmtId="0" fontId="3" fillId="0" borderId="16" xfId="0" applyFont="1" applyBorder="1"/>
    <xf numFmtId="0" fontId="3" fillId="2" borderId="0" xfId="0" applyFont="1" applyFill="1" applyAlignment="1">
      <alignment vertical="top"/>
    </xf>
    <xf numFmtId="164" fontId="3" fillId="0" borderId="0" xfId="0" applyNumberFormat="1" applyFont="1"/>
    <xf numFmtId="165" fontId="2" fillId="3" borderId="0" xfId="0" applyNumberFormat="1" applyFont="1" applyFill="1"/>
    <xf numFmtId="0" fontId="3" fillId="3" borderId="0" xfId="0" applyFont="1" applyFill="1" applyAlignment="1">
      <alignment horizontal="center"/>
    </xf>
    <xf numFmtId="0" fontId="3" fillId="3" borderId="20" xfId="0" applyFont="1" applyFill="1" applyBorder="1"/>
    <xf numFmtId="0" fontId="2" fillId="3" borderId="0" xfId="0" applyFont="1" applyFill="1"/>
    <xf numFmtId="169" fontId="2" fillId="3" borderId="0" xfId="0" applyNumberFormat="1" applyFont="1" applyFill="1"/>
    <xf numFmtId="43" fontId="2" fillId="3" borderId="1" xfId="1" applyFont="1" applyFill="1" applyBorder="1"/>
    <xf numFmtId="168" fontId="2" fillId="3" borderId="1" xfId="1" applyNumberFormat="1" applyFont="1" applyFill="1" applyBorder="1" applyAlignment="1"/>
    <xf numFmtId="167" fontId="2" fillId="3" borderId="1" xfId="0" applyNumberFormat="1" applyFont="1" applyFill="1" applyBorder="1"/>
    <xf numFmtId="165" fontId="2" fillId="3" borderId="1" xfId="0" applyNumberFormat="1" applyFont="1" applyFill="1" applyBorder="1"/>
    <xf numFmtId="0" fontId="3" fillId="4" borderId="2" xfId="0" applyFont="1" applyFill="1" applyBorder="1"/>
    <xf numFmtId="0" fontId="3" fillId="4" borderId="3" xfId="0" applyFont="1" applyFill="1" applyBorder="1"/>
    <xf numFmtId="0" fontId="3" fillId="4" borderId="18" xfId="0" applyFont="1" applyFill="1" applyBorder="1"/>
    <xf numFmtId="0" fontId="3" fillId="4" borderId="6" xfId="0" applyFont="1" applyFill="1" applyBorder="1"/>
    <xf numFmtId="0" fontId="3" fillId="4" borderId="0" xfId="0" applyFont="1" applyFill="1"/>
    <xf numFmtId="0" fontId="3" fillId="4" borderId="7" xfId="0" applyFont="1" applyFill="1" applyBorder="1"/>
    <xf numFmtId="0" fontId="3" fillId="4" borderId="19" xfId="0" applyFont="1" applyFill="1" applyBorder="1"/>
    <xf numFmtId="0" fontId="8" fillId="4" borderId="0" xfId="0" applyFont="1" applyFill="1" applyAlignment="1">
      <alignment horizontal="left" vertical="center" wrapText="1"/>
    </xf>
    <xf numFmtId="0" fontId="8" fillId="4" borderId="7" xfId="0" applyFont="1" applyFill="1" applyBorder="1" applyAlignment="1">
      <alignment horizontal="left" vertical="center" wrapText="1"/>
    </xf>
    <xf numFmtId="0" fontId="3" fillId="4" borderId="4" xfId="0" applyFont="1" applyFill="1" applyBorder="1" applyAlignment="1">
      <alignment horizontal="left" wrapText="1"/>
    </xf>
    <xf numFmtId="0" fontId="3" fillId="4" borderId="5" xfId="0" applyFont="1" applyFill="1" applyBorder="1" applyAlignment="1">
      <alignment horizontal="left" wrapText="1"/>
    </xf>
    <xf numFmtId="0" fontId="3" fillId="0" borderId="0" xfId="0" applyFont="1" applyAlignment="1">
      <alignment horizontal="left" vertical="top" wrapText="1"/>
    </xf>
    <xf numFmtId="0" fontId="3" fillId="0" borderId="0" xfId="0" applyFont="1" applyAlignment="1">
      <alignment horizontal="left"/>
    </xf>
    <xf numFmtId="0" fontId="3" fillId="2" borderId="9" xfId="0" applyFont="1" applyFill="1" applyBorder="1" applyAlignment="1">
      <alignment horizontal="center"/>
    </xf>
    <xf numFmtId="0" fontId="3" fillId="2" borderId="10" xfId="0" applyFont="1" applyFill="1" applyBorder="1" applyAlignment="1">
      <alignment horizontal="center"/>
    </xf>
    <xf numFmtId="0" fontId="3" fillId="2" borderId="13" xfId="0" applyFont="1" applyFill="1" applyBorder="1" applyAlignment="1">
      <alignment horizontal="center" wrapText="1"/>
    </xf>
    <xf numFmtId="0" fontId="3" fillId="2" borderId="15" xfId="0" applyFont="1" applyFill="1" applyBorder="1" applyAlignment="1">
      <alignment horizontal="center" wrapText="1"/>
    </xf>
    <xf numFmtId="0" fontId="3" fillId="2" borderId="14" xfId="0" applyFont="1" applyFill="1" applyBorder="1" applyAlignment="1">
      <alignment horizontal="center" wrapText="1"/>
    </xf>
    <xf numFmtId="0" fontId="3" fillId="2" borderId="16" xfId="0" applyFont="1" applyFill="1" applyBorder="1" applyAlignment="1">
      <alignment horizontal="center" wrapText="1"/>
    </xf>
    <xf numFmtId="0" fontId="3" fillId="2" borderId="12" xfId="0" applyFont="1" applyFill="1" applyBorder="1" applyAlignment="1">
      <alignment horizontal="left" vertical="top" wrapText="1"/>
    </xf>
    <xf numFmtId="0" fontId="3" fillId="2" borderId="0" xfId="0" applyFont="1" applyFill="1" applyAlignment="1">
      <alignment horizontal="left" vertical="top" wrapText="1"/>
    </xf>
    <xf numFmtId="49" fontId="2" fillId="3" borderId="2" xfId="0" applyNumberFormat="1" applyFont="1" applyFill="1" applyBorder="1" applyAlignment="1">
      <alignment horizontal="left" vertical="top" wrapText="1"/>
    </xf>
    <xf numFmtId="49" fontId="2" fillId="3" borderId="3" xfId="0" applyNumberFormat="1" applyFont="1" applyFill="1" applyBorder="1" applyAlignment="1">
      <alignment horizontal="left" vertical="top" wrapText="1"/>
    </xf>
    <xf numFmtId="49" fontId="2" fillId="3" borderId="18" xfId="0" applyNumberFormat="1" applyFont="1" applyFill="1" applyBorder="1" applyAlignment="1">
      <alignment horizontal="left" vertical="top" wrapText="1"/>
    </xf>
    <xf numFmtId="49" fontId="2" fillId="3" borderId="6" xfId="0" applyNumberFormat="1" applyFont="1" applyFill="1" applyBorder="1" applyAlignment="1">
      <alignment horizontal="left" vertical="top" wrapText="1"/>
    </xf>
    <xf numFmtId="49" fontId="2" fillId="3" borderId="0" xfId="0" applyNumberFormat="1" applyFont="1" applyFill="1" applyAlignment="1">
      <alignment horizontal="left" vertical="top" wrapText="1"/>
    </xf>
    <xf numFmtId="49" fontId="2" fillId="3" borderId="7" xfId="0" applyNumberFormat="1" applyFont="1" applyFill="1" applyBorder="1" applyAlignment="1">
      <alignment horizontal="left" vertical="top" wrapText="1"/>
    </xf>
    <xf numFmtId="49" fontId="2" fillId="3" borderId="19" xfId="0" applyNumberFormat="1" applyFont="1" applyFill="1" applyBorder="1" applyAlignment="1">
      <alignment horizontal="left" vertical="top" wrapText="1"/>
    </xf>
    <xf numFmtId="49" fontId="2" fillId="3" borderId="4" xfId="0" applyNumberFormat="1" applyFont="1" applyFill="1" applyBorder="1" applyAlignment="1">
      <alignment horizontal="left" vertical="top" wrapText="1"/>
    </xf>
    <xf numFmtId="49" fontId="2" fillId="3" borderId="5" xfId="0" applyNumberFormat="1" applyFont="1" applyFill="1" applyBorder="1" applyAlignment="1">
      <alignment horizontal="left" vertical="top" wrapText="1"/>
    </xf>
    <xf numFmtId="49" fontId="2" fillId="0" borderId="2" xfId="0" applyNumberFormat="1" applyFont="1" applyBorder="1" applyAlignment="1">
      <alignment horizontal="left" vertical="top" wrapText="1"/>
    </xf>
    <xf numFmtId="49" fontId="2" fillId="0" borderId="3" xfId="0" applyNumberFormat="1" applyFont="1" applyBorder="1" applyAlignment="1">
      <alignment horizontal="left" vertical="top" wrapText="1"/>
    </xf>
    <xf numFmtId="49" fontId="2" fillId="0" borderId="18" xfId="0" applyNumberFormat="1" applyFont="1" applyBorder="1" applyAlignment="1">
      <alignment horizontal="left" vertical="top" wrapText="1"/>
    </xf>
    <xf numFmtId="49" fontId="2" fillId="0" borderId="6" xfId="0" applyNumberFormat="1" applyFont="1" applyBorder="1" applyAlignment="1">
      <alignment horizontal="left" vertical="top" wrapText="1"/>
    </xf>
    <xf numFmtId="49" fontId="2" fillId="0" borderId="0" xfId="0" applyNumberFormat="1" applyFont="1" applyAlignment="1">
      <alignment horizontal="left" vertical="top" wrapText="1"/>
    </xf>
    <xf numFmtId="49" fontId="2" fillId="0" borderId="7" xfId="0" applyNumberFormat="1" applyFont="1" applyBorder="1" applyAlignment="1">
      <alignment horizontal="left" vertical="top" wrapText="1"/>
    </xf>
    <xf numFmtId="49" fontId="2" fillId="0" borderId="19" xfId="0" applyNumberFormat="1" applyFont="1" applyBorder="1" applyAlignment="1">
      <alignment horizontal="left" vertical="top" wrapText="1"/>
    </xf>
    <xf numFmtId="49" fontId="2" fillId="0" borderId="4" xfId="0" applyNumberFormat="1" applyFont="1" applyBorder="1" applyAlignment="1">
      <alignment horizontal="left" vertical="top" wrapText="1"/>
    </xf>
    <xf numFmtId="49" fontId="2" fillId="0" borderId="5" xfId="0" applyNumberFormat="1" applyFont="1" applyBorder="1" applyAlignment="1">
      <alignment horizontal="left" vertical="top" wrapText="1"/>
    </xf>
    <xf numFmtId="0" fontId="3" fillId="0" borderId="0" xfId="0" applyFont="1" applyFill="1"/>
    <xf numFmtId="0" fontId="3" fillId="0" borderId="0" xfId="0" applyFont="1" applyFill="1" applyAlignment="1">
      <alignment horizontal="right"/>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oneCellAnchor>
    <xdr:from>
      <xdr:col>5</xdr:col>
      <xdr:colOff>94245</xdr:colOff>
      <xdr:row>56</xdr:row>
      <xdr:rowOff>224939</xdr:rowOff>
    </xdr:from>
    <xdr:ext cx="457200" cy="268856"/>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5527383" y="13861240"/>
              <a:ext cx="457200" cy="2688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acc>
                      <m:accPr>
                        <m:chr m:val="̂"/>
                        <m:ctrlPr>
                          <a:rPr lang="en-CA" sz="1600" i="1">
                            <a:latin typeface="Cambria Math" panose="02040503050406030204" pitchFamily="18" charset="0"/>
                          </a:rPr>
                        </m:ctrlPr>
                      </m:accPr>
                      <m:e>
                        <m:r>
                          <a:rPr lang="en-CA" sz="1600" i="1">
                            <a:solidFill>
                              <a:schemeClr val="tx1"/>
                            </a:solidFill>
                            <a:effectLst/>
                            <a:latin typeface="Cambria Math" panose="02040503050406030204" pitchFamily="18" charset="0"/>
                            <a:ea typeface="+mn-ea"/>
                            <a:cs typeface="+mn-cs"/>
                          </a:rPr>
                          <m:t>𝜃</m:t>
                        </m:r>
                      </m:e>
                    </m:acc>
                  </m:oMath>
                </m:oMathPara>
              </a14:m>
              <a:endParaRPr lang="en-CA" sz="1600"/>
            </a:p>
          </xdr:txBody>
        </xdr:sp>
      </mc:Choice>
      <mc:Fallback xmlns="">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5527383" y="13861240"/>
              <a:ext cx="457200" cy="2688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CA" sz="1600" i="0">
                  <a:solidFill>
                    <a:schemeClr val="tx1"/>
                  </a:solidFill>
                  <a:effectLst/>
                  <a:latin typeface="Cambria Math" panose="02040503050406030204" pitchFamily="18" charset="0"/>
                  <a:ea typeface="+mn-ea"/>
                  <a:cs typeface="+mn-cs"/>
                </a:rPr>
                <a:t>𝜃 ̂</a:t>
              </a:r>
              <a:endParaRPr lang="en-CA" sz="1600"/>
            </a:p>
          </xdr:txBody>
        </xdr:sp>
      </mc:Fallback>
    </mc:AlternateContent>
    <xdr:clientData/>
  </xdr:oneCellAnchor>
  <xdr:oneCellAnchor>
    <xdr:from>
      <xdr:col>2</xdr:col>
      <xdr:colOff>588963</xdr:colOff>
      <xdr:row>54</xdr:row>
      <xdr:rowOff>7937</xdr:rowOff>
    </xdr:from>
    <xdr:ext cx="457200" cy="268856"/>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3954463" y="13292137"/>
              <a:ext cx="457200" cy="2688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acc>
                      <m:accPr>
                        <m:chr m:val="̂"/>
                        <m:ctrlPr>
                          <a:rPr lang="en-CA" sz="1600" i="1">
                            <a:latin typeface="Cambria Math" panose="02040503050406030204" pitchFamily="18" charset="0"/>
                          </a:rPr>
                        </m:ctrlPr>
                      </m:accPr>
                      <m:e>
                        <m:r>
                          <a:rPr lang="en-CA" sz="1600" i="1">
                            <a:solidFill>
                              <a:schemeClr val="tx1"/>
                            </a:solidFill>
                            <a:effectLst/>
                            <a:latin typeface="Cambria Math" panose="02040503050406030204" pitchFamily="18" charset="0"/>
                            <a:ea typeface="+mn-ea"/>
                            <a:cs typeface="+mn-cs"/>
                          </a:rPr>
                          <m:t>𝜃</m:t>
                        </m:r>
                      </m:e>
                    </m:acc>
                  </m:oMath>
                </m:oMathPara>
              </a14:m>
              <a:endParaRPr lang="en-CA" sz="1600"/>
            </a:p>
          </xdr:txBody>
        </xdr:sp>
      </mc:Choice>
      <mc:Fallback xmlns="">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3954463" y="13292137"/>
              <a:ext cx="457200" cy="2688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CA" sz="1600" i="0">
                  <a:solidFill>
                    <a:schemeClr val="tx1"/>
                  </a:solidFill>
                  <a:effectLst/>
                  <a:latin typeface="Cambria Math" panose="02040503050406030204" pitchFamily="18" charset="0"/>
                  <a:ea typeface="+mn-ea"/>
                  <a:cs typeface="+mn-cs"/>
                </a:rPr>
                <a:t>𝜃 ̂</a:t>
              </a:r>
              <a:endParaRPr lang="en-CA" sz="1600"/>
            </a:p>
          </xdr:txBody>
        </xdr:sp>
      </mc:Fallback>
    </mc:AlternateContent>
    <xdr:clientData/>
  </xdr:oneCellAnchor>
  <xdr:oneCellAnchor>
    <xdr:from>
      <xdr:col>3</xdr:col>
      <xdr:colOff>521395</xdr:colOff>
      <xdr:row>52</xdr:row>
      <xdr:rowOff>0</xdr:rowOff>
    </xdr:from>
    <xdr:ext cx="352044" cy="342394"/>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688818" y="12664362"/>
              <a:ext cx="352044" cy="3423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14:m>
                <m:oMath xmlns:m="http://schemas.openxmlformats.org/officeDocument/2006/math">
                  <m:acc>
                    <m:accPr>
                      <m:chr m:val="̂"/>
                      <m:ctrlPr>
                        <a:rPr lang="en-CA" sz="1600" i="1">
                          <a:latin typeface="Cambria Math" panose="02040503050406030204" pitchFamily="18" charset="0"/>
                        </a:rPr>
                      </m:ctrlPr>
                    </m:accPr>
                    <m:e>
                      <m:r>
                        <a:rPr lang="en-CA" sz="1600" i="1">
                          <a:solidFill>
                            <a:schemeClr val="tx1"/>
                          </a:solidFill>
                          <a:effectLst/>
                          <a:latin typeface="Cambria Math" panose="02040503050406030204" pitchFamily="18" charset="0"/>
                          <a:ea typeface="+mn-ea"/>
                          <a:cs typeface="+mn-cs"/>
                        </a:rPr>
                        <m:t>𝜃</m:t>
                      </m:r>
                    </m:e>
                  </m:acc>
                </m:oMath>
              </a14:m>
              <a:r>
                <a:rPr lang="en-CA" sz="1600" i="1"/>
                <a:t>=x̄</a:t>
              </a:r>
            </a:p>
          </xdr:txBody>
        </xdr:sp>
      </mc:Choice>
      <mc:Fallback xmlns="">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688818" y="12664362"/>
              <a:ext cx="352044" cy="3423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CA" sz="1600" i="0">
                  <a:solidFill>
                    <a:schemeClr val="tx1"/>
                  </a:solidFill>
                  <a:effectLst/>
                  <a:latin typeface="Cambria Math" panose="02040503050406030204" pitchFamily="18" charset="0"/>
                  <a:ea typeface="+mn-ea"/>
                  <a:cs typeface="+mn-cs"/>
                </a:rPr>
                <a:t>𝜃 ̂</a:t>
              </a:r>
              <a:r>
                <a:rPr lang="en-CA" sz="1600" i="1"/>
                <a:t>=x̄</a:t>
              </a:r>
            </a:p>
          </xdr:txBody>
        </xdr:sp>
      </mc:Fallback>
    </mc:AlternateContent>
    <xdr:clientData/>
  </xdr:oneCellAnchor>
  <mc:AlternateContent xmlns:mc="http://schemas.openxmlformats.org/markup-compatibility/2006">
    <mc:Choice xmlns:a14="http://schemas.microsoft.com/office/drawing/2010/main" Requires="a14">
      <xdr:twoCellAnchor>
        <xdr:from>
          <xdr:col>0</xdr:col>
          <xdr:colOff>381000</xdr:colOff>
          <xdr:row>70</xdr:row>
          <xdr:rowOff>142875</xdr:rowOff>
        </xdr:from>
        <xdr:to>
          <xdr:col>6</xdr:col>
          <xdr:colOff>514350</xdr:colOff>
          <xdr:row>78</xdr:row>
          <xdr:rowOff>190500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FFFF00"/>
            </a:solidFill>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wmf"/><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A070C-B313-41C9-91DE-4542989D00F3}">
  <dimension ref="A1:W86"/>
  <sheetViews>
    <sheetView tabSelected="1" zoomScale="98" zoomScaleNormal="98" workbookViewId="0"/>
  </sheetViews>
  <sheetFormatPr defaultColWidth="8.85546875" defaultRowHeight="18.75" x14ac:dyDescent="0.3"/>
  <cols>
    <col min="1" max="1" width="5.85546875" style="4" customWidth="1"/>
    <col min="2" max="2" width="10.85546875" style="4" customWidth="1"/>
    <col min="3" max="3" width="15.85546875" style="4" customWidth="1"/>
    <col min="4" max="4" width="10.85546875" style="4" customWidth="1"/>
    <col min="5" max="5" width="11.28515625" style="4" bestFit="1" customWidth="1"/>
    <col min="6" max="6" width="12.85546875" style="4" customWidth="1"/>
    <col min="7" max="14" width="10.85546875" style="4" customWidth="1"/>
    <col min="15" max="15" width="11.28515625" style="4" bestFit="1" customWidth="1"/>
    <col min="16" max="20" width="10.85546875" style="4" customWidth="1"/>
    <col min="21" max="23" width="12.85546875" style="4" customWidth="1"/>
    <col min="24" max="38" width="12.85546875" customWidth="1"/>
  </cols>
  <sheetData>
    <row r="1" spans="1:16" ht="18.95" customHeight="1" x14ac:dyDescent="0.3">
      <c r="A1" s="1" t="s">
        <v>25</v>
      </c>
      <c r="B1" s="2"/>
      <c r="C1" s="2"/>
      <c r="D1" s="3"/>
      <c r="E1" s="3"/>
      <c r="F1" s="3"/>
      <c r="G1" s="3"/>
    </row>
    <row r="2" spans="1:16" ht="18.95" customHeight="1" x14ac:dyDescent="0.3">
      <c r="A2" s="3" t="s">
        <v>28</v>
      </c>
      <c r="B2" s="2"/>
      <c r="C2" s="2"/>
      <c r="D2" s="3"/>
      <c r="E2" s="3"/>
      <c r="F2" s="3"/>
      <c r="G2" s="3"/>
    </row>
    <row r="3" spans="1:16" ht="18.95" customHeight="1" x14ac:dyDescent="0.3">
      <c r="A3" s="3" t="s">
        <v>26</v>
      </c>
      <c r="B3" s="2"/>
      <c r="C3" s="2"/>
      <c r="D3" s="3"/>
      <c r="E3" s="3"/>
      <c r="F3" s="3"/>
      <c r="G3" s="3"/>
    </row>
    <row r="4" spans="1:16" ht="18.95" customHeight="1" x14ac:dyDescent="0.3">
      <c r="A4" s="3" t="s">
        <v>27</v>
      </c>
      <c r="B4" s="2"/>
      <c r="C4" s="2"/>
      <c r="D4" s="3"/>
      <c r="E4" s="3"/>
      <c r="F4" s="3"/>
      <c r="G4" s="3"/>
    </row>
    <row r="5" spans="1:16" ht="18.95" customHeight="1" x14ac:dyDescent="0.3">
      <c r="A5" s="3" t="s">
        <v>29</v>
      </c>
      <c r="B5" s="2"/>
      <c r="C5" s="2"/>
      <c r="D5" s="3"/>
      <c r="E5" s="3"/>
      <c r="F5" s="3"/>
      <c r="G5" s="3"/>
    </row>
    <row r="6" spans="1:16" ht="18.95" customHeight="1" x14ac:dyDescent="0.3">
      <c r="A6" s="3" t="s">
        <v>43</v>
      </c>
      <c r="B6" s="2"/>
      <c r="C6" s="2"/>
      <c r="D6" s="3"/>
      <c r="E6" s="3"/>
      <c r="F6" s="3"/>
      <c r="G6" s="3"/>
    </row>
    <row r="7" spans="1:16" ht="18.95" customHeight="1" x14ac:dyDescent="0.3">
      <c r="A7" s="3" t="s">
        <v>42</v>
      </c>
      <c r="B7" s="2"/>
      <c r="C7" s="2"/>
      <c r="D7" s="3"/>
      <c r="E7" s="3"/>
      <c r="F7" s="3"/>
      <c r="G7" s="3"/>
    </row>
    <row r="8" spans="1:16" ht="18.95" customHeight="1" x14ac:dyDescent="0.3"/>
    <row r="9" spans="1:16" ht="18.95" customHeight="1" x14ac:dyDescent="0.35">
      <c r="A9" s="5" t="s">
        <v>30</v>
      </c>
      <c r="B9" s="5"/>
      <c r="C9" s="5"/>
    </row>
    <row r="10" spans="1:16" ht="18.95" customHeight="1" x14ac:dyDescent="0.3">
      <c r="A10" s="6"/>
      <c r="B10" s="7" t="s">
        <v>16</v>
      </c>
      <c r="C10" s="26"/>
    </row>
    <row r="11" spans="1:16" ht="18.95" customHeight="1" x14ac:dyDescent="0.3">
      <c r="N11" s="4" t="s">
        <v>44</v>
      </c>
      <c r="O11" s="4">
        <v>1.48</v>
      </c>
    </row>
    <row r="12" spans="1:16" ht="18.95" customHeight="1" x14ac:dyDescent="0.3">
      <c r="A12" s="70" t="s">
        <v>39</v>
      </c>
      <c r="B12" s="71"/>
      <c r="C12" s="71"/>
      <c r="D12" s="71"/>
      <c r="E12" s="71"/>
      <c r="F12" s="71"/>
      <c r="G12" s="71"/>
      <c r="H12" s="71"/>
      <c r="I12" s="71"/>
      <c r="J12" s="71"/>
      <c r="L12" s="64" t="s">
        <v>2</v>
      </c>
      <c r="M12" s="65"/>
    </row>
    <row r="13" spans="1:16" ht="18.95" customHeight="1" x14ac:dyDescent="0.3">
      <c r="A13" s="70"/>
      <c r="B13" s="71"/>
      <c r="C13" s="71"/>
      <c r="D13" s="71"/>
      <c r="E13" s="71"/>
      <c r="F13" s="71"/>
      <c r="G13" s="71"/>
      <c r="H13" s="71"/>
      <c r="I13" s="71"/>
      <c r="J13" s="71"/>
      <c r="L13" s="66" t="s">
        <v>18</v>
      </c>
      <c r="M13" s="68" t="s">
        <v>0</v>
      </c>
    </row>
    <row r="14" spans="1:16" ht="18.95" customHeight="1" x14ac:dyDescent="0.3">
      <c r="A14" s="70"/>
      <c r="B14" s="71"/>
      <c r="C14" s="71"/>
      <c r="D14" s="71"/>
      <c r="E14" s="71"/>
      <c r="F14" s="71"/>
      <c r="G14" s="71"/>
      <c r="H14" s="71"/>
      <c r="I14" s="71"/>
      <c r="J14" s="71"/>
      <c r="L14" s="67"/>
      <c r="M14" s="69"/>
      <c r="N14" s="4" t="s">
        <v>45</v>
      </c>
      <c r="O14" s="4" t="s">
        <v>46</v>
      </c>
      <c r="P14" s="4" t="s">
        <v>47</v>
      </c>
    </row>
    <row r="15" spans="1:16" ht="18.95" customHeight="1" x14ac:dyDescent="0.3">
      <c r="A15" s="70"/>
      <c r="B15" s="71"/>
      <c r="C15" s="71"/>
      <c r="D15" s="71"/>
      <c r="E15" s="71"/>
      <c r="F15" s="71"/>
      <c r="G15" s="71"/>
      <c r="H15" s="71"/>
      <c r="I15" s="71"/>
      <c r="J15" s="71"/>
      <c r="L15" s="12">
        <v>0</v>
      </c>
      <c r="M15" s="13">
        <v>2400</v>
      </c>
      <c r="N15" s="21">
        <f>_xlfn.POISSON.DIST(L15,lambda,0)</f>
        <v>0.22763768838381274</v>
      </c>
      <c r="O15" s="22">
        <f>$M$19*N15</f>
        <v>2276.3768838381275</v>
      </c>
      <c r="P15" s="21">
        <f>(O15-M15)^2/O15</f>
        <v>6.7135960473312277</v>
      </c>
    </row>
    <row r="16" spans="1:16" ht="18.95" customHeight="1" x14ac:dyDescent="0.3">
      <c r="L16" s="12">
        <v>1</v>
      </c>
      <c r="M16" s="13">
        <v>3400</v>
      </c>
      <c r="N16" s="21">
        <f>_xlfn.POISSON.DIST(L16,lambda,0)</f>
        <v>0.33690377880804284</v>
      </c>
      <c r="O16" s="22">
        <f t="shared" ref="O16:O19" si="0">$M$19*N16</f>
        <v>3369.0377880804285</v>
      </c>
      <c r="P16" s="21">
        <f t="shared" ref="P16:P18" si="1">(O16-M16)^2/O16</f>
        <v>0.28454966291686129</v>
      </c>
    </row>
    <row r="17" spans="1:23" ht="18.95" customHeight="1" x14ac:dyDescent="0.3">
      <c r="A17" s="8" t="s">
        <v>3</v>
      </c>
      <c r="B17" s="6" t="s">
        <v>22</v>
      </c>
      <c r="C17" s="6"/>
      <c r="D17" s="6"/>
      <c r="E17" s="6"/>
      <c r="F17" s="6"/>
      <c r="G17" s="6"/>
      <c r="H17" s="6"/>
      <c r="I17" s="6"/>
      <c r="J17" s="6"/>
      <c r="L17" s="12">
        <v>2</v>
      </c>
      <c r="M17" s="13">
        <v>2400</v>
      </c>
      <c r="N17" s="21">
        <f>_xlfn.POISSON.DIST(L17,lambda,0)</f>
        <v>0.24930879631795178</v>
      </c>
      <c r="O17" s="22">
        <f t="shared" si="0"/>
        <v>2493.0879631795178</v>
      </c>
      <c r="P17" s="21">
        <f t="shared" si="1"/>
        <v>3.475757380762464</v>
      </c>
    </row>
    <row r="18" spans="1:23" ht="18.95" customHeight="1" x14ac:dyDescent="0.3">
      <c r="B18" s="6"/>
      <c r="C18" s="6" t="s">
        <v>19</v>
      </c>
      <c r="D18" s="6"/>
      <c r="E18" s="6"/>
      <c r="F18" s="6"/>
      <c r="G18" s="6"/>
      <c r="H18" s="6"/>
      <c r="I18" s="6"/>
      <c r="J18" s="6"/>
      <c r="L18" s="12" t="s">
        <v>1</v>
      </c>
      <c r="M18" s="13">
        <v>1800</v>
      </c>
      <c r="N18" s="21">
        <f>1-SUM(N15:N17)</f>
        <v>0.18614973649019262</v>
      </c>
      <c r="O18" s="22">
        <f t="shared" si="0"/>
        <v>1861.4973649019262</v>
      </c>
      <c r="P18" s="21">
        <f t="shared" si="1"/>
        <v>2.0316579336548855</v>
      </c>
    </row>
    <row r="19" spans="1:23" ht="18.95" customHeight="1" x14ac:dyDescent="0.3">
      <c r="B19" s="6"/>
      <c r="C19" s="6" t="s">
        <v>20</v>
      </c>
      <c r="D19" s="6"/>
      <c r="E19" s="6"/>
      <c r="F19" s="6"/>
      <c r="G19" s="6"/>
      <c r="H19" s="6"/>
      <c r="I19" s="6"/>
      <c r="J19" s="6"/>
      <c r="L19" s="14" t="s">
        <v>8</v>
      </c>
      <c r="M19" s="15">
        <v>10000</v>
      </c>
      <c r="N19" s="21">
        <f>SUM(N15:N18)</f>
        <v>1</v>
      </c>
      <c r="O19" s="22">
        <f t="shared" si="0"/>
        <v>10000</v>
      </c>
    </row>
    <row r="20" spans="1:23" ht="18.95" customHeight="1" x14ac:dyDescent="0.3"/>
    <row r="21" spans="1:23" ht="18.95" customHeight="1" thickBot="1" x14ac:dyDescent="0.35">
      <c r="B21" s="8" t="s">
        <v>4</v>
      </c>
      <c r="C21" s="6" t="s">
        <v>40</v>
      </c>
      <c r="D21" s="6"/>
      <c r="E21" s="6"/>
      <c r="F21" s="6"/>
      <c r="G21" s="6"/>
      <c r="H21" s="6"/>
      <c r="I21" s="6"/>
      <c r="J21" s="6"/>
    </row>
    <row r="22" spans="1:23" ht="18.95" customHeight="1" thickBot="1" x14ac:dyDescent="0.35">
      <c r="B22" s="19" t="s">
        <v>37</v>
      </c>
      <c r="C22" s="34">
        <f>SUM(P15:P18)</f>
        <v>12.505561024665438</v>
      </c>
      <c r="D22" s="9"/>
    </row>
    <row r="23" spans="1:23" ht="18.75" customHeight="1" x14ac:dyDescent="0.3">
      <c r="B23" s="32"/>
      <c r="C23" s="62"/>
      <c r="D23" s="62"/>
      <c r="E23" s="62"/>
      <c r="F23" s="62"/>
      <c r="G23" s="62"/>
      <c r="H23" s="62"/>
      <c r="I23" s="62"/>
    </row>
    <row r="24" spans="1:23" ht="18.95" customHeight="1" thickBot="1" x14ac:dyDescent="0.35">
      <c r="B24" s="8" t="s">
        <v>5</v>
      </c>
      <c r="C24" s="6" t="s">
        <v>21</v>
      </c>
      <c r="D24" s="6"/>
      <c r="E24" s="6"/>
      <c r="F24" s="6"/>
      <c r="G24" s="6"/>
      <c r="H24" s="6"/>
      <c r="I24" s="6"/>
      <c r="J24" s="6"/>
    </row>
    <row r="25" spans="1:23" ht="18.95" customHeight="1" thickBot="1" x14ac:dyDescent="0.35">
      <c r="B25" s="19" t="s">
        <v>37</v>
      </c>
      <c r="C25" s="35" t="s">
        <v>48</v>
      </c>
      <c r="D25" s="10"/>
      <c r="E25" s="10"/>
      <c r="F25" s="10"/>
      <c r="G25" s="10"/>
      <c r="H25" s="10"/>
      <c r="I25" s="10"/>
      <c r="J25" s="11"/>
      <c r="K25" s="11"/>
    </row>
    <row r="26" spans="1:23" ht="18.95" customHeight="1" x14ac:dyDescent="0.3">
      <c r="C26" s="63"/>
      <c r="D26" s="63"/>
      <c r="E26" s="63"/>
      <c r="F26" s="63"/>
      <c r="G26" s="63"/>
      <c r="H26" s="63"/>
      <c r="I26" s="63"/>
      <c r="J26" s="63"/>
    </row>
    <row r="27" spans="1:23" ht="18.95" customHeight="1" thickBot="1" x14ac:dyDescent="0.35">
      <c r="B27" s="8" t="s">
        <v>6</v>
      </c>
      <c r="C27" s="6" t="s">
        <v>31</v>
      </c>
      <c r="D27" s="6"/>
      <c r="E27" s="6"/>
      <c r="F27" s="6"/>
      <c r="G27" s="6"/>
      <c r="H27" s="6"/>
      <c r="I27" s="6"/>
      <c r="J27" s="6"/>
    </row>
    <row r="28" spans="1:23" ht="18.95" customHeight="1" thickBot="1" x14ac:dyDescent="0.35">
      <c r="B28" s="19" t="s">
        <v>37</v>
      </c>
      <c r="C28" s="36">
        <f>_xlfn.CHISQ.DIST.RT(C22,C25)</f>
        <v>1.9250939401931867E-3</v>
      </c>
      <c r="D28" s="9"/>
    </row>
    <row r="29" spans="1:23" x14ac:dyDescent="0.3">
      <c r="B29" s="33"/>
      <c r="C29" s="62"/>
      <c r="D29" s="62"/>
      <c r="E29" s="62"/>
      <c r="F29" s="62"/>
      <c r="G29" s="62"/>
      <c r="H29" s="62"/>
      <c r="I29" s="62"/>
      <c r="J29" s="62"/>
    </row>
    <row r="30" spans="1:23" ht="18.95" customHeight="1" thickBot="1" x14ac:dyDescent="0.35">
      <c r="B30" s="8" t="s">
        <v>7</v>
      </c>
      <c r="C30" s="6" t="s">
        <v>23</v>
      </c>
      <c r="D30" s="6"/>
      <c r="E30" s="6"/>
      <c r="F30" s="6"/>
      <c r="G30" s="6"/>
      <c r="H30" s="6"/>
      <c r="I30" s="6"/>
      <c r="J30" s="6"/>
    </row>
    <row r="31" spans="1:23" ht="18.95" customHeight="1" x14ac:dyDescent="0.3">
      <c r="B31" s="19" t="s">
        <v>37</v>
      </c>
      <c r="C31" s="72" t="s">
        <v>49</v>
      </c>
      <c r="D31" s="73"/>
      <c r="E31" s="73"/>
      <c r="F31" s="73"/>
      <c r="G31" s="73"/>
      <c r="H31" s="73"/>
      <c r="I31" s="73"/>
      <c r="J31" s="74"/>
    </row>
    <row r="32" spans="1:23" ht="18.95" customHeight="1" x14ac:dyDescent="0.3">
      <c r="C32" s="75"/>
      <c r="D32" s="76"/>
      <c r="E32" s="76"/>
      <c r="F32" s="76"/>
      <c r="G32" s="76"/>
      <c r="H32" s="76"/>
      <c r="I32" s="76"/>
      <c r="J32" s="77"/>
      <c r="U32"/>
      <c r="V32"/>
      <c r="W32"/>
    </row>
    <row r="33" spans="1:23" ht="18.95" customHeight="1" thickBot="1" x14ac:dyDescent="0.35">
      <c r="C33" s="78"/>
      <c r="D33" s="79"/>
      <c r="E33" s="79"/>
      <c r="F33" s="79"/>
      <c r="G33" s="79"/>
      <c r="H33" s="79"/>
      <c r="I33" s="79"/>
      <c r="J33" s="80"/>
      <c r="N33" s="4" t="s">
        <v>52</v>
      </c>
      <c r="O33" s="4">
        <v>30</v>
      </c>
      <c r="R33" s="21" cm="1">
        <f t="array" ref="R33">MAX(P37:P66-N37:N66)</f>
        <v>0.17879822832823378</v>
      </c>
      <c r="U33"/>
      <c r="V33"/>
      <c r="W33"/>
    </row>
    <row r="34" spans="1:23" ht="18.95" customHeight="1" x14ac:dyDescent="0.3">
      <c r="B34" s="37"/>
      <c r="C34" s="38"/>
      <c r="D34" s="38"/>
      <c r="E34" s="38"/>
      <c r="F34" s="38"/>
      <c r="G34" s="38"/>
      <c r="H34" s="38"/>
      <c r="I34" s="38"/>
      <c r="J34" s="39"/>
      <c r="N34" s="4" t="s">
        <v>50</v>
      </c>
      <c r="O34" s="4">
        <v>25000</v>
      </c>
      <c r="P34"/>
      <c r="Q34"/>
      <c r="R34"/>
      <c r="S34"/>
      <c r="T34"/>
      <c r="U34"/>
      <c r="V34"/>
      <c r="W34"/>
    </row>
    <row r="35" spans="1:23" ht="18.95" customHeight="1" x14ac:dyDescent="0.3">
      <c r="A35" s="8" t="s">
        <v>11</v>
      </c>
      <c r="B35" s="6" t="s">
        <v>64</v>
      </c>
      <c r="C35" s="40"/>
      <c r="D35" s="40"/>
      <c r="E35" s="40"/>
      <c r="F35" s="40"/>
      <c r="G35" s="40"/>
      <c r="H35" s="40"/>
      <c r="I35" s="40"/>
      <c r="J35" s="40"/>
      <c r="L35" s="64" t="s">
        <v>9</v>
      </c>
      <c r="M35" s="65"/>
      <c r="N35"/>
      <c r="O35"/>
      <c r="P35"/>
      <c r="Q35"/>
      <c r="R35" s="24"/>
      <c r="S35"/>
      <c r="T35"/>
      <c r="U35"/>
      <c r="V35"/>
      <c r="W35"/>
    </row>
    <row r="36" spans="1:23" ht="18.95" customHeight="1" x14ac:dyDescent="0.35">
      <c r="B36" s="6" t="s">
        <v>65</v>
      </c>
      <c r="C36" s="40"/>
      <c r="D36" s="40"/>
      <c r="E36" s="40"/>
      <c r="F36" s="40"/>
      <c r="G36" s="40"/>
      <c r="H36" s="40"/>
      <c r="I36" s="40"/>
      <c r="J36" s="40"/>
      <c r="L36" s="17" t="s">
        <v>10</v>
      </c>
      <c r="M36" s="18" t="s">
        <v>32</v>
      </c>
      <c r="N36" s="23" t="s">
        <v>51</v>
      </c>
      <c r="O36" t="s">
        <v>53</v>
      </c>
      <c r="P36" t="s">
        <v>54</v>
      </c>
      <c r="Q36" t="s">
        <v>55</v>
      </c>
      <c r="R36" t="s">
        <v>56</v>
      </c>
      <c r="S36" s="28"/>
      <c r="T36" s="29" t="s">
        <v>60</v>
      </c>
      <c r="U36"/>
      <c r="V36"/>
      <c r="W36"/>
    </row>
    <row r="37" spans="1:23" ht="18.95" customHeight="1" x14ac:dyDescent="0.3">
      <c r="B37" s="6"/>
      <c r="C37" s="20"/>
      <c r="D37" s="20"/>
      <c r="E37" s="20"/>
      <c r="F37" s="20"/>
      <c r="G37" s="20"/>
      <c r="H37" s="20"/>
      <c r="I37" s="20"/>
      <c r="J37" s="20"/>
      <c r="L37" s="16">
        <v>1</v>
      </c>
      <c r="M37" s="13">
        <v>811</v>
      </c>
      <c r="N37" s="25">
        <f t="shared" ref="N37:N66" si="2">(L37-1)/n_</f>
        <v>0</v>
      </c>
      <c r="O37" s="25">
        <f t="shared" ref="O37:O66" si="3">L37/n_</f>
        <v>3.3333333333333333E-2</v>
      </c>
      <c r="P37">
        <f>1-EXP(-M37/$O$34)</f>
        <v>3.1919467079228769E-2</v>
      </c>
      <c r="Q37" s="24">
        <f>ABS(P37-N37)</f>
        <v>3.1919467079228769E-2</v>
      </c>
      <c r="R37" s="24">
        <f>ABS(P37-O37)</f>
        <v>1.4138662541045635E-3</v>
      </c>
      <c r="S37" s="30">
        <v>0.1</v>
      </c>
      <c r="T37" s="29">
        <f>1.22/SQRT(n_)</f>
        <v>0.22274050671876755</v>
      </c>
      <c r="U37"/>
      <c r="V37"/>
      <c r="W37"/>
    </row>
    <row r="38" spans="1:23" ht="18.95" customHeight="1" x14ac:dyDescent="0.3">
      <c r="B38" s="6" t="s">
        <v>17</v>
      </c>
      <c r="C38" s="6"/>
      <c r="D38" s="6"/>
      <c r="E38" s="6"/>
      <c r="F38" s="6"/>
      <c r="G38" s="6"/>
      <c r="H38" s="6"/>
      <c r="I38" s="6"/>
      <c r="J38" s="6"/>
      <c r="L38" s="16">
        <v>2</v>
      </c>
      <c r="M38" s="13">
        <v>1195</v>
      </c>
      <c r="N38" s="25">
        <f t="shared" si="2"/>
        <v>3.3333333333333333E-2</v>
      </c>
      <c r="O38" s="25">
        <f t="shared" si="3"/>
        <v>6.6666666666666666E-2</v>
      </c>
      <c r="P38">
        <f t="shared" ref="P38:P66" si="4">1-EXP(-M38/$O$34)</f>
        <v>4.6675567101133075E-2</v>
      </c>
      <c r="Q38" s="24">
        <f t="shared" ref="Q38:Q66" si="5">ABS(P38-N38)</f>
        <v>1.3342233767799742E-2</v>
      </c>
      <c r="R38" s="24">
        <f t="shared" ref="R38:R66" si="6">ABS(P38-O38)</f>
        <v>1.999109956553359E-2</v>
      </c>
      <c r="S38" s="30">
        <v>0.05</v>
      </c>
      <c r="T38" s="29">
        <f>1.36/SQRT(n_)</f>
        <v>0.24830089273567532</v>
      </c>
      <c r="U38"/>
      <c r="V38"/>
      <c r="W38"/>
    </row>
    <row r="39" spans="1:23" ht="18.95" customHeight="1" x14ac:dyDescent="0.3">
      <c r="B39" s="6"/>
      <c r="C39" s="6" t="s">
        <v>33</v>
      </c>
      <c r="D39" s="6"/>
      <c r="E39" s="6"/>
      <c r="F39" s="6"/>
      <c r="G39" s="6"/>
      <c r="H39" s="6"/>
      <c r="I39" s="6"/>
      <c r="J39" s="6"/>
      <c r="L39" s="16">
        <v>3</v>
      </c>
      <c r="M39" s="13">
        <v>2292</v>
      </c>
      <c r="N39" s="25">
        <f t="shared" si="2"/>
        <v>6.6666666666666666E-2</v>
      </c>
      <c r="O39" s="25">
        <f t="shared" si="3"/>
        <v>0.1</v>
      </c>
      <c r="P39">
        <f t="shared" si="4"/>
        <v>8.7602930102289811E-2</v>
      </c>
      <c r="Q39" s="24">
        <f t="shared" si="5"/>
        <v>2.0936263435623145E-2</v>
      </c>
      <c r="R39" s="24">
        <f t="shared" si="6"/>
        <v>1.2397069897710195E-2</v>
      </c>
      <c r="S39" s="30">
        <v>0.01</v>
      </c>
      <c r="T39" s="29">
        <f>1.63/SQRT(n_)</f>
        <v>0.29759592291114023</v>
      </c>
      <c r="U39"/>
      <c r="V39"/>
      <c r="W39"/>
    </row>
    <row r="40" spans="1:23" ht="18.95" customHeight="1" x14ac:dyDescent="0.3">
      <c r="B40" s="6"/>
      <c r="C40" s="6" t="s">
        <v>34</v>
      </c>
      <c r="D40" s="6"/>
      <c r="E40" s="6"/>
      <c r="F40" s="6"/>
      <c r="G40" s="6"/>
      <c r="H40" s="6"/>
      <c r="I40" s="6"/>
      <c r="J40" s="6"/>
      <c r="L40" s="16">
        <v>4</v>
      </c>
      <c r="M40" s="13">
        <v>2892</v>
      </c>
      <c r="N40" s="25">
        <f t="shared" si="2"/>
        <v>0.1</v>
      </c>
      <c r="O40" s="25">
        <f t="shared" si="3"/>
        <v>0.13333333333333333</v>
      </c>
      <c r="P40">
        <f t="shared" si="4"/>
        <v>0.10923977903387716</v>
      </c>
      <c r="Q40" s="24">
        <f t="shared" si="5"/>
        <v>9.2397790338771546E-3</v>
      </c>
      <c r="R40" s="24">
        <f t="shared" si="6"/>
        <v>2.4093554299456171E-2</v>
      </c>
      <c r="S40"/>
      <c r="T40"/>
      <c r="U40"/>
      <c r="V40"/>
      <c r="W40"/>
    </row>
    <row r="41" spans="1:23" ht="18.95" customHeight="1" x14ac:dyDescent="0.3">
      <c r="B41" s="6"/>
      <c r="C41" s="6"/>
      <c r="D41" s="6"/>
      <c r="E41" s="6"/>
      <c r="F41" s="6"/>
      <c r="G41" s="6"/>
      <c r="H41" s="6"/>
      <c r="I41" s="6"/>
      <c r="J41" s="6"/>
      <c r="L41" s="16">
        <v>5</v>
      </c>
      <c r="M41" s="13">
        <v>4230</v>
      </c>
      <c r="N41" s="25">
        <f t="shared" si="2"/>
        <v>0.13333333333333333</v>
      </c>
      <c r="O41" s="25">
        <f t="shared" si="3"/>
        <v>0.16666666666666666</v>
      </c>
      <c r="P41">
        <f t="shared" si="4"/>
        <v>0.15565998150559079</v>
      </c>
      <c r="Q41" s="24">
        <f t="shared" si="5"/>
        <v>2.2326648172257463E-2</v>
      </c>
      <c r="R41" s="24">
        <f t="shared" si="6"/>
        <v>1.1006685161075863E-2</v>
      </c>
      <c r="S41"/>
      <c r="T41"/>
      <c r="U41"/>
      <c r="V41"/>
      <c r="W41"/>
    </row>
    <row r="42" spans="1:23" ht="18.95" customHeight="1" x14ac:dyDescent="0.3">
      <c r="B42" s="6" t="s">
        <v>14</v>
      </c>
      <c r="C42" s="6"/>
      <c r="D42" s="6"/>
      <c r="E42" s="6"/>
      <c r="F42" s="6"/>
      <c r="G42" s="6"/>
      <c r="H42" s="6"/>
      <c r="I42" s="6"/>
      <c r="J42" s="6"/>
      <c r="L42" s="16">
        <v>6</v>
      </c>
      <c r="M42" s="13">
        <v>5054</v>
      </c>
      <c r="N42" s="25">
        <f t="shared" si="2"/>
        <v>0.16666666666666666</v>
      </c>
      <c r="O42" s="25">
        <f t="shared" si="3"/>
        <v>0.2</v>
      </c>
      <c r="P42">
        <f t="shared" si="4"/>
        <v>0.18303579678797677</v>
      </c>
      <c r="Q42" s="24">
        <f t="shared" si="5"/>
        <v>1.636913012131011E-2</v>
      </c>
      <c r="R42" s="24">
        <f t="shared" si="6"/>
        <v>1.6964203212023243E-2</v>
      </c>
      <c r="S42"/>
      <c r="T42"/>
      <c r="U42"/>
      <c r="V42"/>
      <c r="W42"/>
    </row>
    <row r="43" spans="1:23" ht="18.95" customHeight="1" x14ac:dyDescent="0.3">
      <c r="L43" s="16">
        <v>7</v>
      </c>
      <c r="M43" s="13">
        <v>5317</v>
      </c>
      <c r="N43" s="25">
        <f t="shared" si="2"/>
        <v>0.2</v>
      </c>
      <c r="O43" s="25">
        <f t="shared" si="3"/>
        <v>0.23333333333333334</v>
      </c>
      <c r="P43">
        <f t="shared" si="4"/>
        <v>0.19158521143759422</v>
      </c>
      <c r="Q43" s="24">
        <f t="shared" si="5"/>
        <v>8.414788562405795E-3</v>
      </c>
      <c r="R43" s="24">
        <f t="shared" si="6"/>
        <v>4.1748121895739121E-2</v>
      </c>
      <c r="S43"/>
      <c r="T43"/>
      <c r="U43"/>
      <c r="V43"/>
      <c r="W43"/>
    </row>
    <row r="44" spans="1:23" ht="18.95" customHeight="1" x14ac:dyDescent="0.3">
      <c r="B44" s="8" t="s">
        <v>4</v>
      </c>
      <c r="C44" s="6" t="s">
        <v>41</v>
      </c>
      <c r="D44" s="6"/>
      <c r="E44" s="6"/>
      <c r="F44" s="6"/>
      <c r="G44" s="6"/>
      <c r="H44" s="6"/>
      <c r="I44" s="6"/>
      <c r="J44" s="6"/>
      <c r="L44" s="16">
        <v>8</v>
      </c>
      <c r="M44" s="13">
        <v>5662</v>
      </c>
      <c r="N44" s="25">
        <f t="shared" si="2"/>
        <v>0.23333333333333334</v>
      </c>
      <c r="O44" s="25">
        <f t="shared" si="3"/>
        <v>0.26666666666666666</v>
      </c>
      <c r="P44">
        <f t="shared" si="4"/>
        <v>0.20266471114070173</v>
      </c>
      <c r="Q44" s="24">
        <f t="shared" si="5"/>
        <v>3.0668622192631612E-2</v>
      </c>
      <c r="R44" s="24">
        <f t="shared" si="6"/>
        <v>6.4001955525964938E-2</v>
      </c>
      <c r="S44"/>
      <c r="T44"/>
      <c r="U44"/>
      <c r="V44"/>
      <c r="W44"/>
    </row>
    <row r="45" spans="1:23" ht="18.95" customHeight="1" x14ac:dyDescent="0.3">
      <c r="B45" s="19" t="s">
        <v>37</v>
      </c>
      <c r="C45" s="42" cm="1">
        <f t="array" ref="C45">MAX(ABS(P37:P66-N37:N66),ABS(P37:P66-O37:O66))</f>
        <v>0.17879822832823378</v>
      </c>
      <c r="D45" s="43" t="s">
        <v>58</v>
      </c>
      <c r="E45" s="42">
        <f>MAX(Q37:R66)</f>
        <v>0.17879822832823378</v>
      </c>
      <c r="L45" s="16">
        <v>9</v>
      </c>
      <c r="M45" s="13">
        <v>8182</v>
      </c>
      <c r="N45" s="25">
        <f t="shared" si="2"/>
        <v>0.26666666666666666</v>
      </c>
      <c r="O45" s="25">
        <f t="shared" si="3"/>
        <v>0.3</v>
      </c>
      <c r="P45">
        <f t="shared" si="4"/>
        <v>0.27911813215759573</v>
      </c>
      <c r="Q45" s="24">
        <f t="shared" si="5"/>
        <v>1.245146549092907E-2</v>
      </c>
      <c r="R45" s="24">
        <f t="shared" si="6"/>
        <v>2.0881867842404256E-2</v>
      </c>
      <c r="S45"/>
      <c r="T45"/>
      <c r="U45"/>
      <c r="V45"/>
      <c r="W45"/>
    </row>
    <row r="46" spans="1:23" ht="18.95" customHeight="1" x14ac:dyDescent="0.3">
      <c r="C46" s="41"/>
      <c r="K46" s="11"/>
      <c r="L46" s="16">
        <v>10</v>
      </c>
      <c r="M46" s="13">
        <v>8222</v>
      </c>
      <c r="N46" s="25">
        <f t="shared" si="2"/>
        <v>0.3</v>
      </c>
      <c r="O46" s="25">
        <f t="shared" si="3"/>
        <v>0.33333333333333331</v>
      </c>
      <c r="P46">
        <f t="shared" si="4"/>
        <v>0.28027062090927801</v>
      </c>
      <c r="Q46" s="24">
        <f t="shared" si="5"/>
        <v>1.9729379090721977E-2</v>
      </c>
      <c r="R46" s="24">
        <f t="shared" si="6"/>
        <v>5.3062712424055303E-2</v>
      </c>
      <c r="S46"/>
      <c r="T46"/>
      <c r="U46"/>
      <c r="V46"/>
      <c r="W46"/>
    </row>
    <row r="47" spans="1:23" ht="21.75" customHeight="1" thickBot="1" x14ac:dyDescent="0.35">
      <c r="B47" s="8" t="s">
        <v>5</v>
      </c>
      <c r="C47" s="6" t="s">
        <v>15</v>
      </c>
      <c r="D47" s="6"/>
      <c r="E47" s="6"/>
      <c r="F47" s="6"/>
      <c r="G47" s="6"/>
      <c r="H47" s="6"/>
      <c r="I47" s="6"/>
      <c r="J47" s="6"/>
      <c r="K47" s="11"/>
      <c r="L47" s="16">
        <v>11</v>
      </c>
      <c r="M47" s="13">
        <v>15831</v>
      </c>
      <c r="N47" s="25">
        <f t="shared" si="2"/>
        <v>0.33333333333333331</v>
      </c>
      <c r="O47" s="25">
        <f t="shared" si="3"/>
        <v>0.36666666666666664</v>
      </c>
      <c r="P47">
        <f t="shared" si="4"/>
        <v>0.46913100397718144</v>
      </c>
      <c r="Q47" s="24">
        <f t="shared" si="5"/>
        <v>0.13579767064384812</v>
      </c>
      <c r="R47" s="24">
        <f t="shared" si="6"/>
        <v>0.1024643373105148</v>
      </c>
      <c r="T47"/>
      <c r="U47"/>
      <c r="V47"/>
      <c r="W47"/>
    </row>
    <row r="48" spans="1:23" ht="18.95" customHeight="1" x14ac:dyDescent="0.3">
      <c r="B48" s="19" t="s">
        <v>37</v>
      </c>
      <c r="C48" s="81" t="s">
        <v>61</v>
      </c>
      <c r="D48" s="82"/>
      <c r="E48" s="82"/>
      <c r="F48" s="82"/>
      <c r="G48" s="82"/>
      <c r="H48" s="82"/>
      <c r="I48" s="82"/>
      <c r="J48" s="83"/>
      <c r="L48" s="16">
        <v>12</v>
      </c>
      <c r="M48" s="13">
        <v>17086</v>
      </c>
      <c r="N48" s="25">
        <f t="shared" si="2"/>
        <v>0.36666666666666664</v>
      </c>
      <c r="O48" s="25">
        <f t="shared" si="3"/>
        <v>0.4</v>
      </c>
      <c r="P48">
        <f t="shared" si="4"/>
        <v>0.49512277597096599</v>
      </c>
      <c r="Q48" s="24">
        <f t="shared" si="5"/>
        <v>0.12845610930429935</v>
      </c>
      <c r="R48" s="24">
        <f t="shared" si="6"/>
        <v>9.5122775970965967E-2</v>
      </c>
      <c r="T48"/>
      <c r="U48"/>
      <c r="V48"/>
      <c r="W48"/>
    </row>
    <row r="49" spans="1:23" x14ac:dyDescent="0.3">
      <c r="C49" s="84"/>
      <c r="D49" s="85"/>
      <c r="E49" s="85"/>
      <c r="F49" s="85"/>
      <c r="G49" s="85"/>
      <c r="H49" s="85"/>
      <c r="I49" s="85"/>
      <c r="J49" s="86"/>
      <c r="L49" s="16">
        <v>13</v>
      </c>
      <c r="M49" s="13">
        <v>17894</v>
      </c>
      <c r="N49" s="25">
        <f t="shared" si="2"/>
        <v>0.4</v>
      </c>
      <c r="O49" s="25">
        <f t="shared" si="3"/>
        <v>0.43333333333333335</v>
      </c>
      <c r="P49">
        <f t="shared" si="4"/>
        <v>0.51117953296573559</v>
      </c>
      <c r="Q49" s="24">
        <f t="shared" si="5"/>
        <v>0.11117953296573557</v>
      </c>
      <c r="R49" s="24">
        <f t="shared" si="6"/>
        <v>7.7846199632402246E-2</v>
      </c>
      <c r="T49"/>
      <c r="U49"/>
      <c r="V49"/>
      <c r="W49"/>
    </row>
    <row r="50" spans="1:23" ht="18.95" customHeight="1" thickBot="1" x14ac:dyDescent="0.35">
      <c r="C50" s="87"/>
      <c r="D50" s="88"/>
      <c r="E50" s="88"/>
      <c r="F50" s="88"/>
      <c r="G50" s="88"/>
      <c r="H50" s="88"/>
      <c r="I50" s="88"/>
      <c r="J50" s="89"/>
      <c r="L50" s="16">
        <v>14</v>
      </c>
      <c r="M50" s="13">
        <v>22653</v>
      </c>
      <c r="N50" s="25">
        <f t="shared" si="2"/>
        <v>0.43333333333333335</v>
      </c>
      <c r="O50" s="25">
        <f t="shared" si="3"/>
        <v>0.46666666666666667</v>
      </c>
      <c r="P50">
        <f t="shared" si="4"/>
        <v>0.59591094817432511</v>
      </c>
      <c r="Q50" s="24">
        <f t="shared" si="5"/>
        <v>0.16257761484099176</v>
      </c>
      <c r="R50" s="24">
        <f t="shared" si="6"/>
        <v>0.12924428150765843</v>
      </c>
      <c r="T50"/>
    </row>
    <row r="51" spans="1:23" ht="18.95" customHeight="1" x14ac:dyDescent="0.3">
      <c r="B51" s="28" t="s">
        <v>59</v>
      </c>
      <c r="C51" s="44" t="s">
        <v>62</v>
      </c>
      <c r="D51" s="44"/>
      <c r="E51" s="44"/>
      <c r="F51" s="44"/>
      <c r="L51" s="16">
        <v>15</v>
      </c>
      <c r="M51" s="13">
        <v>23384</v>
      </c>
      <c r="N51" s="25">
        <f t="shared" si="2"/>
        <v>0.46666666666666667</v>
      </c>
      <c r="O51" s="25">
        <f t="shared" si="3"/>
        <v>0.5</v>
      </c>
      <c r="P51">
        <f t="shared" si="4"/>
        <v>0.60755543994356143</v>
      </c>
      <c r="Q51" s="24">
        <f t="shared" si="5"/>
        <v>0.14088877327689475</v>
      </c>
      <c r="R51" s="24">
        <f t="shared" si="6"/>
        <v>0.10755543994356143</v>
      </c>
      <c r="T51"/>
    </row>
    <row r="52" spans="1:23" ht="18.95" customHeight="1" x14ac:dyDescent="0.3">
      <c r="A52" s="8" t="s">
        <v>12</v>
      </c>
      <c r="B52" s="6" t="s">
        <v>66</v>
      </c>
      <c r="C52" s="31"/>
      <c r="D52" s="31"/>
      <c r="E52" s="31"/>
      <c r="F52" s="31"/>
      <c r="G52" s="31"/>
      <c r="H52" s="31"/>
      <c r="I52" s="31"/>
      <c r="J52" s="31"/>
      <c r="L52" s="16">
        <v>16</v>
      </c>
      <c r="M52" s="13">
        <v>24741</v>
      </c>
      <c r="N52" s="25">
        <f t="shared" si="2"/>
        <v>0.5</v>
      </c>
      <c r="O52" s="25">
        <f t="shared" si="3"/>
        <v>0.53333333333333333</v>
      </c>
      <c r="P52">
        <f t="shared" si="4"/>
        <v>0.6282895172881271</v>
      </c>
      <c r="Q52" s="24">
        <f t="shared" si="5"/>
        <v>0.1282895172881271</v>
      </c>
      <c r="R52" s="24">
        <f t="shared" si="6"/>
        <v>9.4956183954793771E-2</v>
      </c>
    </row>
    <row r="53" spans="1:23" ht="18.95" customHeight="1" x14ac:dyDescent="0.3">
      <c r="B53" s="3" t="s">
        <v>67</v>
      </c>
      <c r="C53" s="31"/>
      <c r="D53" s="31"/>
      <c r="E53" s="31"/>
      <c r="F53" s="31"/>
      <c r="G53" s="31"/>
      <c r="H53" s="31"/>
      <c r="I53" s="31"/>
      <c r="J53" s="31"/>
      <c r="L53" s="16">
        <v>17</v>
      </c>
      <c r="M53" s="13">
        <v>25166</v>
      </c>
      <c r="N53" s="25">
        <f t="shared" si="2"/>
        <v>0.53333333333333333</v>
      </c>
      <c r="O53" s="25">
        <f t="shared" si="3"/>
        <v>0.56666666666666665</v>
      </c>
      <c r="P53">
        <f t="shared" si="4"/>
        <v>0.63455518640922848</v>
      </c>
      <c r="Q53" s="24">
        <f t="shared" si="5"/>
        <v>0.10122185307589515</v>
      </c>
      <c r="R53" s="24">
        <f t="shared" si="6"/>
        <v>6.7888519742561826E-2</v>
      </c>
    </row>
    <row r="54" spans="1:23" ht="18.95" customHeight="1" x14ac:dyDescent="0.3">
      <c r="H54"/>
      <c r="L54" s="16">
        <v>18</v>
      </c>
      <c r="M54" s="13">
        <v>27356</v>
      </c>
      <c r="N54" s="25">
        <f t="shared" si="2"/>
        <v>0.56666666666666665</v>
      </c>
      <c r="O54" s="25">
        <f t="shared" si="3"/>
        <v>0.6</v>
      </c>
      <c r="P54">
        <f t="shared" si="4"/>
        <v>0.66520604631059255</v>
      </c>
      <c r="Q54" s="24">
        <f t="shared" si="5"/>
        <v>9.8539379643925895E-2</v>
      </c>
      <c r="R54" s="24">
        <f t="shared" si="6"/>
        <v>6.5206046310592569E-2</v>
      </c>
    </row>
    <row r="55" spans="1:23" ht="18.95" customHeight="1" thickBot="1" x14ac:dyDescent="0.35">
      <c r="B55" s="8" t="s">
        <v>4</v>
      </c>
      <c r="C55" s="6" t="s">
        <v>35</v>
      </c>
      <c r="D55" s="6"/>
      <c r="E55" s="6"/>
      <c r="F55" s="6"/>
      <c r="G55" s="6"/>
      <c r="H55" s="6"/>
      <c r="I55" s="6"/>
      <c r="J55" s="6"/>
      <c r="L55" s="16">
        <v>19</v>
      </c>
      <c r="M55" s="13">
        <v>37717</v>
      </c>
      <c r="N55" s="25">
        <f t="shared" si="2"/>
        <v>0.6</v>
      </c>
      <c r="O55" s="25">
        <f t="shared" si="3"/>
        <v>0.6333333333333333</v>
      </c>
      <c r="P55">
        <f t="shared" si="4"/>
        <v>0.77879822832823375</v>
      </c>
      <c r="Q55" s="24">
        <f t="shared" si="5"/>
        <v>0.17879822832823378</v>
      </c>
      <c r="R55" s="24">
        <f t="shared" si="6"/>
        <v>0.14546489499490045</v>
      </c>
    </row>
    <row r="56" spans="1:23" ht="18.95" customHeight="1" thickBot="1" x14ac:dyDescent="0.35">
      <c r="B56" s="19" t="s">
        <v>37</v>
      </c>
      <c r="C56" s="47">
        <f>AVERAGE(M37:M66)</f>
        <v>32176.633333333335</v>
      </c>
      <c r="L56" s="16">
        <v>20</v>
      </c>
      <c r="M56" s="13">
        <v>38294</v>
      </c>
      <c r="N56" s="25">
        <f t="shared" si="2"/>
        <v>0.6333333333333333</v>
      </c>
      <c r="O56" s="25">
        <f t="shared" si="3"/>
        <v>0.66666666666666663</v>
      </c>
      <c r="P56">
        <f t="shared" si="4"/>
        <v>0.78384510028469168</v>
      </c>
      <c r="Q56" s="24">
        <f t="shared" si="5"/>
        <v>0.15051176695135837</v>
      </c>
      <c r="R56" s="24">
        <f t="shared" si="6"/>
        <v>0.11717843361802505</v>
      </c>
    </row>
    <row r="57" spans="1:23" ht="18.95" customHeight="1" x14ac:dyDescent="0.3">
      <c r="L57" s="16">
        <v>21</v>
      </c>
      <c r="M57" s="13">
        <v>43860</v>
      </c>
      <c r="N57" s="25">
        <f t="shared" si="2"/>
        <v>0.66666666666666663</v>
      </c>
      <c r="O57" s="25">
        <f t="shared" si="3"/>
        <v>0.7</v>
      </c>
      <c r="P57">
        <f t="shared" si="4"/>
        <v>0.82698898223337935</v>
      </c>
      <c r="Q57" s="24">
        <f t="shared" si="5"/>
        <v>0.16032231556671273</v>
      </c>
      <c r="R57" s="24">
        <f t="shared" si="6"/>
        <v>0.1269889822333794</v>
      </c>
    </row>
    <row r="58" spans="1:23" ht="18.95" customHeight="1" thickBot="1" x14ac:dyDescent="0.35">
      <c r="B58" s="8" t="s">
        <v>5</v>
      </c>
      <c r="C58" s="6" t="s">
        <v>36</v>
      </c>
      <c r="D58" s="6"/>
      <c r="E58" s="6"/>
      <c r="F58" s="6"/>
      <c r="G58" s="6"/>
      <c r="H58" s="6"/>
      <c r="I58" s="6"/>
      <c r="J58" s="6"/>
      <c r="L58" s="16">
        <v>22</v>
      </c>
      <c r="M58" s="13">
        <v>44501</v>
      </c>
      <c r="N58" s="25">
        <f t="shared" si="2"/>
        <v>0.7</v>
      </c>
      <c r="O58" s="25">
        <f t="shared" si="3"/>
        <v>0.73333333333333328</v>
      </c>
      <c r="P58">
        <f t="shared" si="4"/>
        <v>0.8313685981223865</v>
      </c>
      <c r="Q58" s="24">
        <f t="shared" si="5"/>
        <v>0.13136859812238655</v>
      </c>
      <c r="R58" s="24">
        <f t="shared" si="6"/>
        <v>9.8035264789053223E-2</v>
      </c>
    </row>
    <row r="59" spans="1:23" ht="19.5" thickBot="1" x14ac:dyDescent="0.35">
      <c r="B59" s="19" t="s">
        <v>37</v>
      </c>
      <c r="C59" s="48">
        <f>C56/SQRT(n_)</f>
        <v>5874.6226337464377</v>
      </c>
      <c r="D59" s="91"/>
      <c r="E59" s="90"/>
      <c r="F59" s="90"/>
      <c r="L59" s="16">
        <v>23</v>
      </c>
      <c r="M59" s="13">
        <v>46824</v>
      </c>
      <c r="N59" s="25">
        <f t="shared" si="2"/>
        <v>0.73333333333333328</v>
      </c>
      <c r="O59" s="25">
        <f t="shared" si="3"/>
        <v>0.76666666666666672</v>
      </c>
      <c r="P59">
        <f t="shared" si="4"/>
        <v>0.8463318697045934</v>
      </c>
      <c r="Q59" s="24">
        <f t="shared" si="5"/>
        <v>0.11299853637126012</v>
      </c>
      <c r="R59" s="24">
        <f t="shared" si="6"/>
        <v>7.966520303792668E-2</v>
      </c>
    </row>
    <row r="60" spans="1:23" x14ac:dyDescent="0.3">
      <c r="B60" s="90"/>
      <c r="C60" s="90"/>
      <c r="D60" s="90"/>
      <c r="E60" s="90"/>
      <c r="F60" s="90"/>
      <c r="G60" s="90"/>
      <c r="H60" s="90"/>
      <c r="I60" s="90"/>
      <c r="J60" s="90"/>
      <c r="L60" s="16">
        <v>24</v>
      </c>
      <c r="M60" s="13">
        <v>48515</v>
      </c>
      <c r="N60" s="25">
        <f t="shared" si="2"/>
        <v>0.76666666666666672</v>
      </c>
      <c r="O60" s="25">
        <f t="shared" si="3"/>
        <v>0.8</v>
      </c>
      <c r="P60">
        <f t="shared" si="4"/>
        <v>0.85638224673062535</v>
      </c>
      <c r="Q60" s="24">
        <f t="shared" si="5"/>
        <v>8.9715580063958633E-2</v>
      </c>
      <c r="R60" s="24">
        <f t="shared" si="6"/>
        <v>5.6382246730625307E-2</v>
      </c>
    </row>
    <row r="61" spans="1:23" ht="19.5" thickBot="1" x14ac:dyDescent="0.35">
      <c r="B61" s="8" t="s">
        <v>6</v>
      </c>
      <c r="C61" s="6" t="s">
        <v>13</v>
      </c>
      <c r="D61" s="6"/>
      <c r="E61" s="6"/>
      <c r="F61" s="6"/>
      <c r="G61" s="6"/>
      <c r="H61" s="6"/>
      <c r="I61" s="6"/>
      <c r="J61" s="6"/>
      <c r="L61" s="16">
        <v>25</v>
      </c>
      <c r="M61" s="13">
        <v>57355</v>
      </c>
      <c r="N61" s="25">
        <f t="shared" si="2"/>
        <v>0.8</v>
      </c>
      <c r="O61" s="25">
        <f t="shared" si="3"/>
        <v>0.83333333333333337</v>
      </c>
      <c r="P61">
        <f t="shared" si="4"/>
        <v>0.89915796536483572</v>
      </c>
      <c r="Q61" s="24">
        <f t="shared" si="5"/>
        <v>9.9157965364835676E-2</v>
      </c>
      <c r="R61" s="24">
        <f t="shared" si="6"/>
        <v>6.582463203150235E-2</v>
      </c>
    </row>
    <row r="62" spans="1:23" ht="19.5" thickBot="1" x14ac:dyDescent="0.35">
      <c r="B62" s="19" t="s">
        <v>37</v>
      </c>
      <c r="C62" s="49">
        <f>EXP(-10000/C56)</f>
        <v>0.73287176772006746</v>
      </c>
      <c r="L62" s="16">
        <v>26</v>
      </c>
      <c r="M62" s="13">
        <v>59263</v>
      </c>
      <c r="N62" s="25">
        <f t="shared" si="2"/>
        <v>0.83333333333333337</v>
      </c>
      <c r="O62" s="25">
        <f t="shared" si="3"/>
        <v>0.8666666666666667</v>
      </c>
      <c r="P62">
        <f t="shared" si="4"/>
        <v>0.90656787106320236</v>
      </c>
      <c r="Q62" s="24">
        <f t="shared" si="5"/>
        <v>7.3234537729868987E-2</v>
      </c>
      <c r="R62" s="24">
        <f t="shared" si="6"/>
        <v>3.9901204396535661E-2</v>
      </c>
    </row>
    <row r="63" spans="1:23" x14ac:dyDescent="0.3">
      <c r="L63" s="16">
        <v>27</v>
      </c>
      <c r="M63" s="13">
        <v>67045</v>
      </c>
      <c r="N63" s="25">
        <f t="shared" si="2"/>
        <v>0.8666666666666667</v>
      </c>
      <c r="O63" s="25">
        <f t="shared" si="3"/>
        <v>0.9</v>
      </c>
      <c r="P63">
        <f t="shared" si="4"/>
        <v>0.93156014851750346</v>
      </c>
      <c r="Q63" s="24">
        <f t="shared" si="5"/>
        <v>6.4893481850836765E-2</v>
      </c>
      <c r="R63" s="24">
        <f t="shared" si="6"/>
        <v>3.1560148517503439E-2</v>
      </c>
    </row>
    <row r="64" spans="1:23" x14ac:dyDescent="0.3">
      <c r="B64" s="8" t="s">
        <v>24</v>
      </c>
      <c r="C64" s="71" t="s">
        <v>38</v>
      </c>
      <c r="D64" s="71"/>
      <c r="E64" s="71"/>
      <c r="F64" s="71"/>
      <c r="G64" s="71"/>
      <c r="H64" s="71"/>
      <c r="I64" s="71"/>
      <c r="J64" s="71"/>
      <c r="L64" s="16">
        <v>28</v>
      </c>
      <c r="M64" s="13">
        <v>78154</v>
      </c>
      <c r="N64" s="25">
        <f t="shared" si="2"/>
        <v>0.9</v>
      </c>
      <c r="O64" s="25">
        <f t="shared" si="3"/>
        <v>0.93333333333333335</v>
      </c>
      <c r="P64">
        <f t="shared" si="4"/>
        <v>0.95611400367025368</v>
      </c>
      <c r="Q64" s="24">
        <f t="shared" si="5"/>
        <v>5.6114003670253654E-2</v>
      </c>
      <c r="R64" s="24">
        <f t="shared" si="6"/>
        <v>2.2780670336920328E-2</v>
      </c>
    </row>
    <row r="65" spans="2:18" ht="19.5" thickBot="1" x14ac:dyDescent="0.35">
      <c r="B65" s="6"/>
      <c r="C65" s="71"/>
      <c r="D65" s="71"/>
      <c r="E65" s="71"/>
      <c r="F65" s="71"/>
      <c r="G65" s="71"/>
      <c r="H65" s="71"/>
      <c r="I65" s="71"/>
      <c r="J65" s="71"/>
      <c r="L65" s="16">
        <v>29</v>
      </c>
      <c r="M65" s="13">
        <v>112768</v>
      </c>
      <c r="N65" s="25">
        <f t="shared" si="2"/>
        <v>0.93333333333333335</v>
      </c>
      <c r="O65" s="25">
        <f t="shared" si="3"/>
        <v>0.96666666666666667</v>
      </c>
      <c r="P65">
        <f t="shared" si="4"/>
        <v>0.9890094558654029</v>
      </c>
      <c r="Q65" s="24">
        <f t="shared" si="5"/>
        <v>5.567612253206955E-2</v>
      </c>
      <c r="R65" s="24">
        <f t="shared" si="6"/>
        <v>2.2342789198736224E-2</v>
      </c>
    </row>
    <row r="66" spans="2:18" ht="19.5" thickBot="1" x14ac:dyDescent="0.35">
      <c r="B66" s="19" t="s">
        <v>37</v>
      </c>
      <c r="C66" s="50">
        <f>C59*F66</f>
        <v>4.1584047941515261E-2</v>
      </c>
      <c r="E66" s="45" t="s">
        <v>57</v>
      </c>
      <c r="F66" s="46">
        <f>10000/C56^2*C62</f>
        <v>7.0785904957772173E-6</v>
      </c>
      <c r="L66" s="14">
        <v>30</v>
      </c>
      <c r="M66" s="15">
        <v>113035</v>
      </c>
      <c r="N66" s="25">
        <f t="shared" si="2"/>
        <v>0.96666666666666667</v>
      </c>
      <c r="O66" s="25">
        <f t="shared" si="3"/>
        <v>1</v>
      </c>
      <c r="P66">
        <f t="shared" si="4"/>
        <v>0.98912621029831649</v>
      </c>
      <c r="Q66" s="24">
        <f t="shared" si="5"/>
        <v>2.2459543631649814E-2</v>
      </c>
      <c r="R66" s="24">
        <f t="shared" si="6"/>
        <v>1.0873789701683512E-2</v>
      </c>
    </row>
    <row r="69" spans="2:18" x14ac:dyDescent="0.3">
      <c r="B69"/>
    </row>
    <row r="70" spans="2:18" x14ac:dyDescent="0.3">
      <c r="B70" s="27" t="s">
        <v>63</v>
      </c>
      <c r="C70" s="27"/>
    </row>
    <row r="80" spans="2:18" ht="19.5" thickBot="1" x14ac:dyDescent="0.35"/>
    <row r="81" spans="1:11" x14ac:dyDescent="0.3">
      <c r="A81" s="51" t="s">
        <v>68</v>
      </c>
      <c r="B81" s="52"/>
      <c r="C81" s="52"/>
      <c r="D81" s="52"/>
      <c r="E81" s="52"/>
      <c r="F81" s="52"/>
      <c r="G81" s="52"/>
      <c r="H81" s="52"/>
      <c r="I81" s="52"/>
      <c r="J81" s="52"/>
      <c r="K81" s="53"/>
    </row>
    <row r="82" spans="1:11" ht="39" customHeight="1" x14ac:dyDescent="0.3">
      <c r="A82" s="54"/>
      <c r="B82" s="58" t="s">
        <v>69</v>
      </c>
      <c r="C82" s="58"/>
      <c r="D82" s="58"/>
      <c r="E82" s="58"/>
      <c r="F82" s="58"/>
      <c r="G82" s="58"/>
      <c r="H82" s="58"/>
      <c r="I82" s="58"/>
      <c r="J82" s="58"/>
      <c r="K82" s="59"/>
    </row>
    <row r="83" spans="1:11" ht="39" customHeight="1" x14ac:dyDescent="0.3">
      <c r="A83" s="54"/>
      <c r="B83" s="58" t="s">
        <v>70</v>
      </c>
      <c r="C83" s="58"/>
      <c r="D83" s="58"/>
      <c r="E83" s="58"/>
      <c r="F83" s="58"/>
      <c r="G83" s="58"/>
      <c r="H83" s="58"/>
      <c r="I83" s="58"/>
      <c r="J83" s="58"/>
      <c r="K83" s="59"/>
    </row>
    <row r="84" spans="1:11" ht="48.75" customHeight="1" x14ac:dyDescent="0.3">
      <c r="A84" s="54"/>
      <c r="B84" s="58" t="s">
        <v>71</v>
      </c>
      <c r="C84" s="58"/>
      <c r="D84" s="58"/>
      <c r="E84" s="58"/>
      <c r="F84" s="58"/>
      <c r="G84" s="58"/>
      <c r="H84" s="58"/>
      <c r="I84" s="58"/>
      <c r="J84" s="58"/>
      <c r="K84" s="59"/>
    </row>
    <row r="85" spans="1:11" x14ac:dyDescent="0.3">
      <c r="A85" s="54"/>
      <c r="B85" s="55"/>
      <c r="C85" s="55"/>
      <c r="D85" s="55"/>
      <c r="E85" s="55"/>
      <c r="F85" s="55"/>
      <c r="G85" s="55"/>
      <c r="H85" s="55"/>
      <c r="I85" s="55"/>
      <c r="J85" s="55"/>
      <c r="K85" s="56"/>
    </row>
    <row r="86" spans="1:11" ht="39" customHeight="1" thickBot="1" x14ac:dyDescent="0.35">
      <c r="A86" s="57"/>
      <c r="B86" s="60" t="s">
        <v>72</v>
      </c>
      <c r="C86" s="60"/>
      <c r="D86" s="60"/>
      <c r="E86" s="60"/>
      <c r="F86" s="60"/>
      <c r="G86" s="60"/>
      <c r="H86" s="60"/>
      <c r="I86" s="60"/>
      <c r="J86" s="60"/>
      <c r="K86" s="61"/>
    </row>
  </sheetData>
  <mergeCells count="15">
    <mergeCell ref="L12:M12"/>
    <mergeCell ref="L13:L14"/>
    <mergeCell ref="M13:M14"/>
    <mergeCell ref="A12:J15"/>
    <mergeCell ref="C64:J65"/>
    <mergeCell ref="L35:M35"/>
    <mergeCell ref="C31:J33"/>
    <mergeCell ref="C48:J50"/>
    <mergeCell ref="B82:K82"/>
    <mergeCell ref="B83:K83"/>
    <mergeCell ref="B84:K84"/>
    <mergeCell ref="B86:K86"/>
    <mergeCell ref="C23:I23"/>
    <mergeCell ref="C26:J26"/>
    <mergeCell ref="C29:J29"/>
  </mergeCells>
  <pageMargins left="0.7" right="0.7" top="0.75" bottom="0.75" header="0.3" footer="0.3"/>
  <pageSetup orientation="portrait" horizontalDpi="0" verticalDpi="0" r:id="rId1"/>
  <drawing r:id="rId2"/>
  <legacyDrawing r:id="rId3"/>
  <oleObjects>
    <mc:AlternateContent xmlns:mc="http://schemas.openxmlformats.org/markup-compatibility/2006">
      <mc:Choice Requires="x14">
        <oleObject progId="Equation.DSMT4" shapeId="1025" r:id="rId4">
          <objectPr defaultSize="0" autoPict="0" r:id="rId5">
            <anchor moveWithCells="1" sizeWithCells="1">
              <from>
                <xdr:col>0</xdr:col>
                <xdr:colOff>381000</xdr:colOff>
                <xdr:row>70</xdr:row>
                <xdr:rowOff>142875</xdr:rowOff>
              </from>
              <to>
                <xdr:col>6</xdr:col>
                <xdr:colOff>514350</xdr:colOff>
                <xdr:row>78</xdr:row>
                <xdr:rowOff>190500</xdr:rowOff>
              </to>
            </anchor>
          </objectPr>
        </oleObject>
      </mc:Choice>
      <mc:Fallback>
        <oleObject progId="Equation.DSMT4" shapeId="1025"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13D16CE4023BB4BB4110DFC2802C897" ma:contentTypeVersion="12" ma:contentTypeDescription="Create a new document." ma:contentTypeScope="" ma:versionID="8230b39ff0a402a078cc052756d4fefa">
  <xsd:schema xmlns:xsd="http://www.w3.org/2001/XMLSchema" xmlns:xs="http://www.w3.org/2001/XMLSchema" xmlns:p="http://schemas.microsoft.com/office/2006/metadata/properties" xmlns:ns2="16a415e0-cbd2-494f-bd0b-9ec9526163e9" targetNamespace="http://schemas.microsoft.com/office/2006/metadata/properties" ma:root="true" ma:fieldsID="45ea19f2c2e4cdbd674c4f1863b66b60" ns2:_="">
    <xsd:import namespace="16a415e0-cbd2-494f-bd0b-9ec9526163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415e0-cbd2-494f-bd0b-9ec9526163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a415e0-cbd2-494f-bd0b-9ec9526163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63C2D96-7FD5-4273-A3F3-B8104B5819A7}"/>
</file>

<file path=customXml/itemProps2.xml><?xml version="1.0" encoding="utf-8"?>
<ds:datastoreItem xmlns:ds="http://schemas.openxmlformats.org/officeDocument/2006/customXml" ds:itemID="{CE6F2E0F-6C40-44B0-93A6-6DAF4B93F162}"/>
</file>

<file path=customXml/itemProps3.xml><?xml version="1.0" encoding="utf-8"?>
<ds:datastoreItem xmlns:ds="http://schemas.openxmlformats.org/officeDocument/2006/customXml" ds:itemID="{84CFE5C8-DAD8-4F49-837B-8A92DEF0CA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Question 1</vt:lpstr>
      <vt:lpstr>CanID</vt:lpstr>
      <vt:lpstr>lambda</vt:lpstr>
      <vt:lpstr>n_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Jeffrey Beckley</dc:creator>
  <cp:lastModifiedBy>Jeffrey Beckley</cp:lastModifiedBy>
  <dcterms:created xsi:type="dcterms:W3CDTF">2024-09-01T14:24:46Z</dcterms:created>
  <dcterms:modified xsi:type="dcterms:W3CDTF">2025-07-03T13:32:56Z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0x010100A13D16CE4023BB4BB4110DFC2802C897</vt:lpwstr>
  </property>
</Properties>
</file>